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14400" windowHeight="12105"/>
  </bookViews>
  <sheets>
    <sheet name="CONSOLIDADO " sheetId="4" r:id="rId1"/>
    <sheet name="ENERO " sheetId="1" r:id="rId2"/>
    <sheet name="FEBRERO" sheetId="2" r:id="rId3"/>
    <sheet name="MARZO " sheetId="3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45621"/>
</workbook>
</file>

<file path=xl/calcChain.xml><?xml version="1.0" encoding="utf-8"?>
<calcChain xmlns="http://schemas.openxmlformats.org/spreadsheetml/2006/main">
  <c r="BE247" i="13" l="1"/>
  <c r="BB247" i="13"/>
  <c r="O247" i="13"/>
  <c r="D247" i="13"/>
  <c r="BE246" i="13"/>
  <c r="BB246" i="13"/>
  <c r="O246" i="13"/>
  <c r="D246" i="13"/>
  <c r="BE245" i="13"/>
  <c r="BB245" i="13"/>
  <c r="O245" i="13"/>
  <c r="D245" i="13"/>
  <c r="BE244" i="13"/>
  <c r="BB244" i="13"/>
  <c r="O244" i="13"/>
  <c r="D244" i="13"/>
  <c r="BE243" i="13"/>
  <c r="BB243" i="13"/>
  <c r="O243" i="13"/>
  <c r="D243" i="13"/>
  <c r="BE242" i="13"/>
  <c r="BB242" i="13"/>
  <c r="O242" i="13"/>
  <c r="D242" i="13"/>
  <c r="P238" i="13"/>
  <c r="O238" i="13"/>
  <c r="N238" i="13"/>
  <c r="M238" i="13"/>
  <c r="L238" i="13"/>
  <c r="K238" i="13"/>
  <c r="BE238" i="13" s="1"/>
  <c r="J238" i="13"/>
  <c r="I238" i="13"/>
  <c r="H238" i="13"/>
  <c r="G238" i="13"/>
  <c r="F238" i="13"/>
  <c r="E238" i="13"/>
  <c r="D238" i="13" s="1"/>
  <c r="P237" i="13"/>
  <c r="O237" i="13"/>
  <c r="N237" i="13"/>
  <c r="M237" i="13"/>
  <c r="L237" i="13"/>
  <c r="K237" i="13"/>
  <c r="BB237" i="13" s="1"/>
  <c r="J237" i="13"/>
  <c r="I237" i="13"/>
  <c r="H237" i="13"/>
  <c r="G237" i="13"/>
  <c r="F237" i="13"/>
  <c r="E237" i="13"/>
  <c r="P236" i="13"/>
  <c r="O236" i="13"/>
  <c r="N236" i="13"/>
  <c r="M236" i="13"/>
  <c r="L236" i="13"/>
  <c r="K236" i="13"/>
  <c r="BE236" i="13" s="1"/>
  <c r="J236" i="13"/>
  <c r="I236" i="13"/>
  <c r="H236" i="13"/>
  <c r="G236" i="13"/>
  <c r="F236" i="13"/>
  <c r="E236" i="13"/>
  <c r="BB235" i="13"/>
  <c r="P235" i="13"/>
  <c r="O235" i="13"/>
  <c r="N235" i="13"/>
  <c r="M235" i="13"/>
  <c r="L235" i="13"/>
  <c r="K235" i="13"/>
  <c r="BE235" i="13" s="1"/>
  <c r="J235" i="13"/>
  <c r="I235" i="13"/>
  <c r="H235" i="13"/>
  <c r="G235" i="13"/>
  <c r="F235" i="13"/>
  <c r="E235" i="13"/>
  <c r="D235" i="13" s="1"/>
  <c r="BE234" i="13"/>
  <c r="BB234" i="13"/>
  <c r="D234" i="13"/>
  <c r="BA234" i="13" s="1"/>
  <c r="Q234" i="13" s="1"/>
  <c r="BE233" i="13"/>
  <c r="BB233" i="13"/>
  <c r="BA233" i="13"/>
  <c r="Q233" i="13"/>
  <c r="D233" i="13"/>
  <c r="BD233" i="13" s="1"/>
  <c r="BE232" i="13"/>
  <c r="BB232" i="13"/>
  <c r="Q232" i="13"/>
  <c r="D232" i="13"/>
  <c r="BA232" i="13" s="1"/>
  <c r="BE231" i="13"/>
  <c r="BB231" i="13"/>
  <c r="Q231" i="13" s="1"/>
  <c r="BA231" i="13"/>
  <c r="D231" i="13"/>
  <c r="BD231" i="13" s="1"/>
  <c r="BE230" i="13"/>
  <c r="BB230" i="13"/>
  <c r="Q230" i="13" s="1"/>
  <c r="D230" i="13"/>
  <c r="BA230" i="13" s="1"/>
  <c r="BE229" i="13"/>
  <c r="BB229" i="13"/>
  <c r="Q229" i="13" s="1"/>
  <c r="BA229" i="13"/>
  <c r="D229" i="13"/>
  <c r="BD229" i="13" s="1"/>
  <c r="BE228" i="13"/>
  <c r="BB228" i="13"/>
  <c r="D228" i="13"/>
  <c r="BA228" i="13" s="1"/>
  <c r="Q228" i="13" s="1"/>
  <c r="BE227" i="13"/>
  <c r="BB227" i="13"/>
  <c r="BA227" i="13"/>
  <c r="Q227" i="13"/>
  <c r="D227" i="13"/>
  <c r="BD227" i="13" s="1"/>
  <c r="BE226" i="13"/>
  <c r="BB226" i="13"/>
  <c r="D226" i="13"/>
  <c r="BA226" i="13" s="1"/>
  <c r="Q226" i="13" s="1"/>
  <c r="BE225" i="13"/>
  <c r="BB225" i="13"/>
  <c r="BA225" i="13"/>
  <c r="Q225" i="13"/>
  <c r="D225" i="13"/>
  <c r="BD225" i="13" s="1"/>
  <c r="BE224" i="13"/>
  <c r="BB224" i="13"/>
  <c r="Q224" i="13"/>
  <c r="D224" i="13"/>
  <c r="BA224" i="13" s="1"/>
  <c r="BE223" i="13"/>
  <c r="BB223" i="13"/>
  <c r="Q223" i="13" s="1"/>
  <c r="BA223" i="13"/>
  <c r="D223" i="13"/>
  <c r="BD223" i="13" s="1"/>
  <c r="BE222" i="13"/>
  <c r="BB222" i="13"/>
  <c r="Q222" i="13" s="1"/>
  <c r="D222" i="13"/>
  <c r="BA222" i="13" s="1"/>
  <c r="BE221" i="13"/>
  <c r="BB221" i="13"/>
  <c r="Q221" i="13" s="1"/>
  <c r="BA221" i="13"/>
  <c r="D221" i="13"/>
  <c r="BD221" i="13" s="1"/>
  <c r="BE220" i="13"/>
  <c r="BB220" i="13"/>
  <c r="D220" i="13"/>
  <c r="BA220" i="13" s="1"/>
  <c r="Q220" i="13" s="1"/>
  <c r="BE219" i="13"/>
  <c r="BB219" i="13"/>
  <c r="BA219" i="13"/>
  <c r="Q219" i="13"/>
  <c r="D219" i="13"/>
  <c r="BD219" i="13" s="1"/>
  <c r="BE218" i="13"/>
  <c r="BB218" i="13"/>
  <c r="D218" i="13"/>
  <c r="BA218" i="13" s="1"/>
  <c r="Q218" i="13" s="1"/>
  <c r="BE217" i="13"/>
  <c r="BB217" i="13"/>
  <c r="BA217" i="13"/>
  <c r="Q217" i="13"/>
  <c r="D217" i="13"/>
  <c r="BD217" i="13" s="1"/>
  <c r="BE216" i="13"/>
  <c r="BB216" i="13"/>
  <c r="Q216" i="13"/>
  <c r="D216" i="13"/>
  <c r="BA216" i="13" s="1"/>
  <c r="BE215" i="13"/>
  <c r="BB215" i="13"/>
  <c r="Q215" i="13" s="1"/>
  <c r="BA215" i="13"/>
  <c r="D215" i="13"/>
  <c r="BD215" i="13" s="1"/>
  <c r="BE214" i="13"/>
  <c r="BB214" i="13"/>
  <c r="Q214" i="13" s="1"/>
  <c r="D214" i="13"/>
  <c r="BA214" i="13" s="1"/>
  <c r="BE213" i="13"/>
  <c r="BB213" i="13"/>
  <c r="Q213" i="13" s="1"/>
  <c r="BA213" i="13"/>
  <c r="D213" i="13"/>
  <c r="BD213" i="13" s="1"/>
  <c r="BE212" i="13"/>
  <c r="BB212" i="13"/>
  <c r="D212" i="13"/>
  <c r="BA212" i="13" s="1"/>
  <c r="Q212" i="13" s="1"/>
  <c r="BE211" i="13"/>
  <c r="BB211" i="13"/>
  <c r="BA211" i="13"/>
  <c r="Q211" i="13"/>
  <c r="D211" i="13"/>
  <c r="BD211" i="13" s="1"/>
  <c r="BE210" i="13"/>
  <c r="BB210" i="13"/>
  <c r="D210" i="13"/>
  <c r="BA210" i="13" s="1"/>
  <c r="Q210" i="13" s="1"/>
  <c r="BE209" i="13"/>
  <c r="BB209" i="13"/>
  <c r="BA209" i="13"/>
  <c r="Q209" i="13"/>
  <c r="D209" i="13"/>
  <c r="BD209" i="13" s="1"/>
  <c r="BE208" i="13"/>
  <c r="BB208" i="13"/>
  <c r="Q208" i="13"/>
  <c r="D208" i="13"/>
  <c r="BA208" i="13" s="1"/>
  <c r="BE207" i="13"/>
  <c r="BB207" i="13"/>
  <c r="Q207" i="13" s="1"/>
  <c r="BA207" i="13"/>
  <c r="D207" i="13"/>
  <c r="BD207" i="13" s="1"/>
  <c r="BE206" i="13"/>
  <c r="BB206" i="13"/>
  <c r="Q206" i="13" s="1"/>
  <c r="D206" i="13"/>
  <c r="BA206" i="13" s="1"/>
  <c r="BE205" i="13"/>
  <c r="BB205" i="13"/>
  <c r="Q205" i="13" s="1"/>
  <c r="BA205" i="13"/>
  <c r="D205" i="13"/>
  <c r="BD205" i="13" s="1"/>
  <c r="BE204" i="13"/>
  <c r="BB204" i="13"/>
  <c r="D204" i="13"/>
  <c r="BA204" i="13" s="1"/>
  <c r="BE203" i="13"/>
  <c r="BB203" i="13"/>
  <c r="Q203" i="13" s="1"/>
  <c r="BA203" i="13"/>
  <c r="D203" i="13"/>
  <c r="BD203" i="13" s="1"/>
  <c r="BE202" i="13"/>
  <c r="BB202" i="13"/>
  <c r="D202" i="13"/>
  <c r="BA202" i="13" s="1"/>
  <c r="Q202" i="13" s="1"/>
  <c r="BE201" i="13"/>
  <c r="BB201" i="13"/>
  <c r="BA201" i="13"/>
  <c r="Q201" i="13"/>
  <c r="D201" i="13"/>
  <c r="BD201" i="13" s="1"/>
  <c r="BE200" i="13"/>
  <c r="BB200" i="13"/>
  <c r="Q200" i="13"/>
  <c r="D200" i="13"/>
  <c r="BA200" i="13" s="1"/>
  <c r="BE199" i="13"/>
  <c r="BB199" i="13"/>
  <c r="BA199" i="13"/>
  <c r="Q199" i="13"/>
  <c r="D199" i="13"/>
  <c r="BD199" i="13" s="1"/>
  <c r="BE198" i="13"/>
  <c r="BB198" i="13"/>
  <c r="Q198" i="13" s="1"/>
  <c r="D198" i="13"/>
  <c r="BA198" i="13" s="1"/>
  <c r="BE197" i="13"/>
  <c r="BB197" i="13"/>
  <c r="Q197" i="13" s="1"/>
  <c r="BA197" i="13"/>
  <c r="D197" i="13"/>
  <c r="BD197" i="13" s="1"/>
  <c r="BE196" i="13"/>
  <c r="BB196" i="13"/>
  <c r="D196" i="13"/>
  <c r="BA196" i="13" s="1"/>
  <c r="BE195" i="13"/>
  <c r="BB195" i="13"/>
  <c r="BA195" i="13"/>
  <c r="Q195" i="13"/>
  <c r="D195" i="13"/>
  <c r="BD195" i="13" s="1"/>
  <c r="BE194" i="13"/>
  <c r="BB194" i="13"/>
  <c r="D194" i="13"/>
  <c r="BA194" i="13" s="1"/>
  <c r="Q194" i="13" s="1"/>
  <c r="BE193" i="13"/>
  <c r="BB193" i="13"/>
  <c r="BA193" i="13"/>
  <c r="Q193" i="13"/>
  <c r="D193" i="13"/>
  <c r="BD193" i="13" s="1"/>
  <c r="BE192" i="13"/>
  <c r="BB192" i="13"/>
  <c r="Q192" i="13"/>
  <c r="D192" i="13"/>
  <c r="BA192" i="13" s="1"/>
  <c r="BE191" i="13"/>
  <c r="BB191" i="13"/>
  <c r="Q191" i="13" s="1"/>
  <c r="BA191" i="13"/>
  <c r="D191" i="13"/>
  <c r="BD191" i="13" s="1"/>
  <c r="BE190" i="13"/>
  <c r="BB190" i="13"/>
  <c r="Q190" i="13" s="1"/>
  <c r="D190" i="13"/>
  <c r="BA190" i="13" s="1"/>
  <c r="BE189" i="13"/>
  <c r="BB189" i="13"/>
  <c r="Q189" i="13" s="1"/>
  <c r="BA189" i="13"/>
  <c r="D189" i="13"/>
  <c r="BD189" i="13" s="1"/>
  <c r="BE188" i="13"/>
  <c r="BB188" i="13"/>
  <c r="D188" i="13"/>
  <c r="BA188" i="13" s="1"/>
  <c r="BE187" i="13"/>
  <c r="BB187" i="13"/>
  <c r="Q187" i="13" s="1"/>
  <c r="BA187" i="13"/>
  <c r="D187" i="13"/>
  <c r="BD187" i="13" s="1"/>
  <c r="BE186" i="13"/>
  <c r="BB186" i="13"/>
  <c r="D186" i="13"/>
  <c r="BA186" i="13" s="1"/>
  <c r="Q186" i="13" s="1"/>
  <c r="BE185" i="13"/>
  <c r="BB185" i="13"/>
  <c r="BA185" i="13"/>
  <c r="Q185" i="13"/>
  <c r="D185" i="13"/>
  <c r="BD185" i="13" s="1"/>
  <c r="BE184" i="13"/>
  <c r="BB184" i="13"/>
  <c r="Q184" i="13"/>
  <c r="D184" i="13"/>
  <c r="BA184" i="13" s="1"/>
  <c r="BE183" i="13"/>
  <c r="BB183" i="13"/>
  <c r="Q183" i="13" s="1"/>
  <c r="D183" i="13"/>
  <c r="BD183" i="13" s="1"/>
  <c r="BA179" i="13"/>
  <c r="D179" i="13"/>
  <c r="BD179" i="13" s="1"/>
  <c r="D178" i="13"/>
  <c r="BE174" i="13"/>
  <c r="BB174" i="13"/>
  <c r="R174" i="13" s="1"/>
  <c r="D174" i="13"/>
  <c r="BE173" i="13"/>
  <c r="BB173" i="13"/>
  <c r="D173" i="13"/>
  <c r="BE172" i="13"/>
  <c r="BB172" i="13"/>
  <c r="R172" i="13" s="1"/>
  <c r="D172" i="13"/>
  <c r="BE171" i="13"/>
  <c r="BB171" i="13"/>
  <c r="D171" i="13"/>
  <c r="BE170" i="13"/>
  <c r="BB170" i="13"/>
  <c r="D170" i="13"/>
  <c r="BE169" i="13"/>
  <c r="BB169" i="13"/>
  <c r="R169" i="13" s="1"/>
  <c r="D169" i="13"/>
  <c r="BE168" i="13"/>
  <c r="BB168" i="13"/>
  <c r="BA168" i="13"/>
  <c r="R168" i="13" s="1"/>
  <c r="D168" i="13"/>
  <c r="BD168" i="13" s="1"/>
  <c r="BE167" i="13"/>
  <c r="BB167" i="13"/>
  <c r="R167" i="13" s="1"/>
  <c r="D167" i="13"/>
  <c r="BE166" i="13"/>
  <c r="BB166" i="13"/>
  <c r="D166" i="13"/>
  <c r="BE165" i="13"/>
  <c r="BD165" i="13"/>
  <c r="BB165" i="13"/>
  <c r="BA165" i="13"/>
  <c r="R165" i="13" s="1"/>
  <c r="D165" i="13"/>
  <c r="BE164" i="13"/>
  <c r="BD164" i="13"/>
  <c r="BB164" i="13"/>
  <c r="D164" i="13"/>
  <c r="BA164" i="13" s="1"/>
  <c r="R164" i="13" s="1"/>
  <c r="BE163" i="13"/>
  <c r="BB163" i="13"/>
  <c r="D163" i="13"/>
  <c r="BE162" i="13"/>
  <c r="BB162" i="13"/>
  <c r="D162" i="13"/>
  <c r="Q161" i="13"/>
  <c r="P161" i="13"/>
  <c r="O161" i="13"/>
  <c r="N161" i="13"/>
  <c r="K161" i="13"/>
  <c r="J161" i="13"/>
  <c r="BE160" i="13"/>
  <c r="BB160" i="13"/>
  <c r="R160" i="13" s="1"/>
  <c r="D160" i="13"/>
  <c r="BE159" i="13"/>
  <c r="BB159" i="13"/>
  <c r="R159" i="13" s="1"/>
  <c r="D159" i="13"/>
  <c r="BE158" i="13"/>
  <c r="BB158" i="13"/>
  <c r="BA158" i="13"/>
  <c r="R158" i="13" s="1"/>
  <c r="D158" i="13"/>
  <c r="BD158" i="13" s="1"/>
  <c r="BE157" i="13"/>
  <c r="BB157" i="13"/>
  <c r="R157" i="13" s="1"/>
  <c r="D157" i="13"/>
  <c r="BE156" i="13"/>
  <c r="BB156" i="13"/>
  <c r="D156" i="13"/>
  <c r="BE155" i="13"/>
  <c r="BB155" i="13"/>
  <c r="R155" i="13" s="1"/>
  <c r="D155" i="13"/>
  <c r="BE154" i="13"/>
  <c r="BB154" i="13"/>
  <c r="R154" i="13" s="1"/>
  <c r="D154" i="13"/>
  <c r="BE153" i="13"/>
  <c r="BD153" i="13"/>
  <c r="BB153" i="13"/>
  <c r="BA153" i="13"/>
  <c r="R153" i="13" s="1"/>
  <c r="D153" i="13"/>
  <c r="BE152" i="13"/>
  <c r="BB152" i="13"/>
  <c r="R152" i="13" s="1"/>
  <c r="D152" i="13"/>
  <c r="BE151" i="13"/>
  <c r="BD151" i="13"/>
  <c r="BB151" i="13"/>
  <c r="BA151" i="13"/>
  <c r="R151" i="13" s="1"/>
  <c r="D151" i="13"/>
  <c r="BD147" i="13"/>
  <c r="BC147" i="13"/>
  <c r="P147" i="13"/>
  <c r="O147" i="13"/>
  <c r="N147" i="13"/>
  <c r="M147" i="13"/>
  <c r="L147" i="13"/>
  <c r="K147" i="13"/>
  <c r="J147" i="13"/>
  <c r="I147" i="13"/>
  <c r="H147" i="13"/>
  <c r="G147" i="13"/>
  <c r="F147" i="13"/>
  <c r="BD146" i="13"/>
  <c r="BC146" i="13"/>
  <c r="BA146" i="13"/>
  <c r="D146" i="13"/>
  <c r="BE145" i="13"/>
  <c r="BD145" i="13"/>
  <c r="BC145" i="13"/>
  <c r="D145" i="13"/>
  <c r="BA145" i="13" s="1"/>
  <c r="BD144" i="13"/>
  <c r="BC144" i="13"/>
  <c r="BA144" i="13"/>
  <c r="D144" i="13"/>
  <c r="BE143" i="13"/>
  <c r="BD143" i="13"/>
  <c r="BC143" i="13"/>
  <c r="BA143" i="13"/>
  <c r="D143" i="13"/>
  <c r="BD142" i="13"/>
  <c r="BC142" i="13"/>
  <c r="BA142" i="13"/>
  <c r="D142" i="13"/>
  <c r="BD141" i="13"/>
  <c r="BC141" i="13"/>
  <c r="E141" i="13"/>
  <c r="D141" i="13" s="1"/>
  <c r="P139" i="13"/>
  <c r="O139" i="13"/>
  <c r="N139" i="13"/>
  <c r="M139" i="13"/>
  <c r="L139" i="13"/>
  <c r="K139" i="13"/>
  <c r="BD139" i="13" s="1"/>
  <c r="J139" i="13"/>
  <c r="I139" i="13"/>
  <c r="H139" i="13"/>
  <c r="G139" i="13"/>
  <c r="F139" i="13"/>
  <c r="E139" i="13"/>
  <c r="BF138" i="13"/>
  <c r="BD138" i="13"/>
  <c r="BC138" i="13"/>
  <c r="BB138" i="13"/>
  <c r="D138" i="13"/>
  <c r="BF137" i="13"/>
  <c r="BD137" i="13"/>
  <c r="BC137" i="13"/>
  <c r="D137" i="13"/>
  <c r="BB137" i="13" s="1"/>
  <c r="BF136" i="13"/>
  <c r="BD136" i="13"/>
  <c r="BC136" i="13"/>
  <c r="BB136" i="13"/>
  <c r="D136" i="13"/>
  <c r="BF135" i="13"/>
  <c r="BD135" i="13"/>
  <c r="BC135" i="13"/>
  <c r="D135" i="13"/>
  <c r="BB135" i="13" s="1"/>
  <c r="BF134" i="13"/>
  <c r="BD134" i="13"/>
  <c r="BC134" i="13"/>
  <c r="BB134" i="13"/>
  <c r="D134" i="13"/>
  <c r="BF133" i="13"/>
  <c r="BD133" i="13"/>
  <c r="BC133" i="13"/>
  <c r="D133" i="13"/>
  <c r="BB133" i="13" s="1"/>
  <c r="BF132" i="13"/>
  <c r="BD132" i="13"/>
  <c r="BC132" i="13"/>
  <c r="BB132" i="13"/>
  <c r="D132" i="13"/>
  <c r="BF131" i="13"/>
  <c r="BD131" i="13"/>
  <c r="BC131" i="13"/>
  <c r="D131" i="13"/>
  <c r="BB131" i="13" s="1"/>
  <c r="BF130" i="13"/>
  <c r="BD130" i="13"/>
  <c r="BC130" i="13"/>
  <c r="BB130" i="13"/>
  <c r="D130" i="13"/>
  <c r="BF129" i="13"/>
  <c r="BD129" i="13"/>
  <c r="BC129" i="13"/>
  <c r="D129" i="13"/>
  <c r="BB129" i="13" s="1"/>
  <c r="BF128" i="13"/>
  <c r="BD128" i="13"/>
  <c r="BC128" i="13"/>
  <c r="BB128" i="13"/>
  <c r="D128" i="13"/>
  <c r="BF127" i="13"/>
  <c r="BD127" i="13"/>
  <c r="BC127" i="13"/>
  <c r="D127" i="13"/>
  <c r="BB127" i="13" s="1"/>
  <c r="BF126" i="13"/>
  <c r="BD126" i="13"/>
  <c r="BC126" i="13"/>
  <c r="BB126" i="13"/>
  <c r="D126" i="13"/>
  <c r="BF125" i="13"/>
  <c r="BD125" i="13"/>
  <c r="BC125" i="13"/>
  <c r="D125" i="13"/>
  <c r="BB125" i="13" s="1"/>
  <c r="BF124" i="13"/>
  <c r="BD124" i="13"/>
  <c r="BC124" i="13"/>
  <c r="BB124" i="13"/>
  <c r="D124" i="13"/>
  <c r="BF123" i="13"/>
  <c r="BD123" i="13"/>
  <c r="BC123" i="13"/>
  <c r="D123" i="13"/>
  <c r="BB123" i="13" s="1"/>
  <c r="BF122" i="13"/>
  <c r="BD122" i="13"/>
  <c r="BC122" i="13"/>
  <c r="BB122" i="13"/>
  <c r="D122" i="13"/>
  <c r="BF121" i="13"/>
  <c r="BD121" i="13"/>
  <c r="BC121" i="13"/>
  <c r="D121" i="13"/>
  <c r="BB121" i="13" s="1"/>
  <c r="BF120" i="13"/>
  <c r="BD120" i="13"/>
  <c r="BC120" i="13"/>
  <c r="BB120" i="13"/>
  <c r="D120" i="13"/>
  <c r="BF119" i="13"/>
  <c r="BD119" i="13"/>
  <c r="BC119" i="13"/>
  <c r="D119" i="13"/>
  <c r="BB119" i="13" s="1"/>
  <c r="BF118" i="13"/>
  <c r="BD118" i="13"/>
  <c r="BC118" i="13"/>
  <c r="BB118" i="13"/>
  <c r="D118" i="13"/>
  <c r="BF117" i="13"/>
  <c r="BD117" i="13"/>
  <c r="BC117" i="13"/>
  <c r="D117" i="13"/>
  <c r="BB117" i="13" s="1"/>
  <c r="BF116" i="13"/>
  <c r="BD116" i="13"/>
  <c r="BC116" i="13"/>
  <c r="BB116" i="13"/>
  <c r="D116" i="13"/>
  <c r="BF115" i="13"/>
  <c r="BD115" i="13"/>
  <c r="BC115" i="13"/>
  <c r="D115" i="13"/>
  <c r="BB115" i="13" s="1"/>
  <c r="BF114" i="13"/>
  <c r="BD114" i="13"/>
  <c r="BC114" i="13"/>
  <c r="BB114" i="13"/>
  <c r="D114" i="13"/>
  <c r="BF113" i="13"/>
  <c r="BE113" i="13"/>
  <c r="BD113" i="13"/>
  <c r="BC113" i="13"/>
  <c r="BB113" i="13"/>
  <c r="BA113" i="13"/>
  <c r="Q113" i="13"/>
  <c r="D113" i="13"/>
  <c r="BF112" i="13"/>
  <c r="BE112" i="13"/>
  <c r="BD112" i="13"/>
  <c r="BC112" i="13"/>
  <c r="BB112" i="13"/>
  <c r="BA112" i="13"/>
  <c r="Q112" i="13"/>
  <c r="D112" i="13"/>
  <c r="BF111" i="13"/>
  <c r="BE111" i="13"/>
  <c r="BD111" i="13"/>
  <c r="BC111" i="13"/>
  <c r="BB111" i="13"/>
  <c r="BA111" i="13"/>
  <c r="Q111" i="13"/>
  <c r="D111" i="13"/>
  <c r="BF110" i="13"/>
  <c r="BE110" i="13"/>
  <c r="BD110" i="13"/>
  <c r="BC110" i="13"/>
  <c r="BB110" i="13"/>
  <c r="BA110" i="13"/>
  <c r="Q110" i="13"/>
  <c r="D110" i="13"/>
  <c r="D106" i="13"/>
  <c r="BA105" i="13"/>
  <c r="D105" i="13"/>
  <c r="BE101" i="13"/>
  <c r="BA101" i="13"/>
  <c r="G101" i="13" s="1"/>
  <c r="BE100" i="13"/>
  <c r="BA100" i="13"/>
  <c r="G100" i="13"/>
  <c r="BE99" i="13"/>
  <c r="BA99" i="13"/>
  <c r="G99" i="13" s="1"/>
  <c r="BE98" i="13"/>
  <c r="BA98" i="13"/>
  <c r="G98" i="13"/>
  <c r="BE97" i="13"/>
  <c r="BA97" i="13"/>
  <c r="G97" i="13" s="1"/>
  <c r="BE96" i="13"/>
  <c r="BA96" i="13"/>
  <c r="G96" i="13"/>
  <c r="BE95" i="13"/>
  <c r="BA95" i="13"/>
  <c r="G95" i="13" s="1"/>
  <c r="BE94" i="13"/>
  <c r="BA94" i="13"/>
  <c r="G94" i="13"/>
  <c r="BE93" i="13"/>
  <c r="BA93" i="13"/>
  <c r="G93" i="13" s="1"/>
  <c r="BE92" i="13"/>
  <c r="BD92" i="13"/>
  <c r="BB92" i="13"/>
  <c r="BA92" i="13"/>
  <c r="G92" i="13"/>
  <c r="BE91" i="13"/>
  <c r="BD91" i="13"/>
  <c r="BB91" i="13"/>
  <c r="BA91" i="13"/>
  <c r="G91" i="13" s="1"/>
  <c r="R88" i="13"/>
  <c r="Q88" i="13"/>
  <c r="P88" i="13"/>
  <c r="O88" i="13"/>
  <c r="N88" i="13"/>
  <c r="M88" i="13"/>
  <c r="BB88" i="13" s="1"/>
  <c r="L88" i="13"/>
  <c r="K88" i="13"/>
  <c r="J88" i="13"/>
  <c r="I88" i="13"/>
  <c r="H88" i="13"/>
  <c r="G88" i="13"/>
  <c r="F88" i="13"/>
  <c r="E88" i="13"/>
  <c r="D88" i="13" s="1"/>
  <c r="BE87" i="13"/>
  <c r="BB87" i="13"/>
  <c r="D87" i="13"/>
  <c r="BD87" i="13" s="1"/>
  <c r="BE86" i="13"/>
  <c r="BB86" i="13"/>
  <c r="BA86" i="13"/>
  <c r="S86" i="13"/>
  <c r="D86" i="13"/>
  <c r="BD86" i="13" s="1"/>
  <c r="BE85" i="13"/>
  <c r="BB85" i="13"/>
  <c r="D85" i="13"/>
  <c r="BD85" i="13" s="1"/>
  <c r="BE84" i="13"/>
  <c r="BB84" i="13"/>
  <c r="S84" i="13" s="1"/>
  <c r="BA84" i="13"/>
  <c r="D84" i="13"/>
  <c r="BD84" i="13" s="1"/>
  <c r="BE83" i="13"/>
  <c r="BB83" i="13"/>
  <c r="D83" i="13"/>
  <c r="BD83" i="13" s="1"/>
  <c r="BE82" i="13"/>
  <c r="BB82" i="13"/>
  <c r="S82" i="13" s="1"/>
  <c r="BA82" i="13"/>
  <c r="D82" i="13"/>
  <c r="BD82" i="13" s="1"/>
  <c r="BE80" i="13"/>
  <c r="BB80" i="13"/>
  <c r="D80" i="13"/>
  <c r="BD80" i="13" s="1"/>
  <c r="BE79" i="13"/>
  <c r="BB79" i="13"/>
  <c r="BA79" i="13"/>
  <c r="S79" i="13"/>
  <c r="D79" i="13"/>
  <c r="BD79" i="13" s="1"/>
  <c r="R78" i="13"/>
  <c r="Q78" i="13"/>
  <c r="P78" i="13"/>
  <c r="O78" i="13"/>
  <c r="N78" i="13"/>
  <c r="L78" i="13"/>
  <c r="K78" i="13"/>
  <c r="J78" i="13"/>
  <c r="I78" i="13"/>
  <c r="H78" i="13"/>
  <c r="G78" i="13"/>
  <c r="F78" i="13"/>
  <c r="E78" i="13"/>
  <c r="BD77" i="13"/>
  <c r="BA77" i="13"/>
  <c r="S77" i="13"/>
  <c r="D77" i="13"/>
  <c r="BE76" i="13"/>
  <c r="BB76" i="13"/>
  <c r="D76" i="13"/>
  <c r="BD76" i="13" s="1"/>
  <c r="BE75" i="13"/>
  <c r="BB75" i="13"/>
  <c r="S75" i="13" s="1"/>
  <c r="BA75" i="13"/>
  <c r="D75" i="13"/>
  <c r="BD75" i="13" s="1"/>
  <c r="BE74" i="13"/>
  <c r="BB74" i="13"/>
  <c r="D74" i="13"/>
  <c r="BD74" i="13" s="1"/>
  <c r="BE73" i="13"/>
  <c r="BB73" i="13"/>
  <c r="S73" i="13" s="1"/>
  <c r="BA73" i="13"/>
  <c r="D73" i="13"/>
  <c r="BD73" i="13" s="1"/>
  <c r="BE72" i="13"/>
  <c r="BB72" i="13"/>
  <c r="D72" i="13"/>
  <c r="BD72" i="13" s="1"/>
  <c r="O68" i="13"/>
  <c r="K68" i="13"/>
  <c r="G68" i="13"/>
  <c r="R67" i="13"/>
  <c r="Q67" i="13"/>
  <c r="P67" i="13"/>
  <c r="O67" i="13"/>
  <c r="N67" i="13"/>
  <c r="M67" i="13"/>
  <c r="BC67" i="13" s="1"/>
  <c r="L67" i="13"/>
  <c r="K67" i="13"/>
  <c r="J67" i="13"/>
  <c r="I67" i="13"/>
  <c r="H67" i="13"/>
  <c r="G67" i="13"/>
  <c r="F67" i="13"/>
  <c r="E67" i="13"/>
  <c r="D67" i="13" s="1"/>
  <c r="BF66" i="13"/>
  <c r="BD66" i="13"/>
  <c r="BC66" i="13"/>
  <c r="BB66" i="13"/>
  <c r="D66" i="13"/>
  <c r="BE66" i="13" s="1"/>
  <c r="R64" i="13"/>
  <c r="R68" i="13" s="1"/>
  <c r="Q64" i="13"/>
  <c r="Q68" i="13" s="1"/>
  <c r="P64" i="13"/>
  <c r="P68" i="13" s="1"/>
  <c r="O64" i="13"/>
  <c r="N64" i="13"/>
  <c r="N68" i="13" s="1"/>
  <c r="M64" i="13"/>
  <c r="BC64" i="13" s="1"/>
  <c r="L64" i="13"/>
  <c r="L68" i="13" s="1"/>
  <c r="K64" i="13"/>
  <c r="J64" i="13"/>
  <c r="J68" i="13" s="1"/>
  <c r="I64" i="13"/>
  <c r="I68" i="13" s="1"/>
  <c r="H64" i="13"/>
  <c r="H68" i="13" s="1"/>
  <c r="G64" i="13"/>
  <c r="F64" i="13"/>
  <c r="F68" i="13" s="1"/>
  <c r="E64" i="13"/>
  <c r="D64" i="13" s="1"/>
  <c r="BF63" i="13"/>
  <c r="BE63" i="13"/>
  <c r="BD63" i="13"/>
  <c r="BC63" i="13"/>
  <c r="BB63" i="13"/>
  <c r="BA63" i="13"/>
  <c r="S63" i="13"/>
  <c r="D63" i="13"/>
  <c r="BF62" i="13"/>
  <c r="BE62" i="13"/>
  <c r="BD62" i="13"/>
  <c r="BC62" i="13"/>
  <c r="BB62" i="13"/>
  <c r="BA62" i="13"/>
  <c r="S62" i="13"/>
  <c r="D62" i="13"/>
  <c r="BF61" i="13"/>
  <c r="BE61" i="13"/>
  <c r="BD61" i="13"/>
  <c r="BC61" i="13"/>
  <c r="BB61" i="13"/>
  <c r="BA61" i="13"/>
  <c r="S61" i="13"/>
  <c r="D61" i="13"/>
  <c r="BF60" i="13"/>
  <c r="BE60" i="13"/>
  <c r="BD60" i="13"/>
  <c r="BC60" i="13"/>
  <c r="BB60" i="13"/>
  <c r="BA60" i="13"/>
  <c r="S60" i="13"/>
  <c r="D60" i="13"/>
  <c r="BF59" i="13"/>
  <c r="BE59" i="13"/>
  <c r="BD59" i="13"/>
  <c r="BC59" i="13"/>
  <c r="BB59" i="13"/>
  <c r="BA59" i="13"/>
  <c r="S59" i="13"/>
  <c r="D59" i="13"/>
  <c r="BF58" i="13"/>
  <c r="BE58" i="13"/>
  <c r="BD58" i="13"/>
  <c r="BC58" i="13"/>
  <c r="BB58" i="13"/>
  <c r="BA58" i="13"/>
  <c r="S58" i="13"/>
  <c r="D58" i="13"/>
  <c r="BF57" i="13"/>
  <c r="BE57" i="13"/>
  <c r="BD57" i="13"/>
  <c r="BC57" i="13"/>
  <c r="BB57" i="13"/>
  <c r="BA57" i="13"/>
  <c r="S57" i="13"/>
  <c r="D57" i="13"/>
  <c r="BF56" i="13"/>
  <c r="BE56" i="13"/>
  <c r="BD56" i="13"/>
  <c r="BC56" i="13"/>
  <c r="BB56" i="13"/>
  <c r="BA56" i="13"/>
  <c r="S56" i="13"/>
  <c r="D56" i="13"/>
  <c r="BF55" i="13"/>
  <c r="BE55" i="13"/>
  <c r="BD55" i="13"/>
  <c r="BC55" i="13"/>
  <c r="BB55" i="13"/>
  <c r="BA55" i="13"/>
  <c r="S55" i="13"/>
  <c r="D55" i="13"/>
  <c r="BF54" i="13"/>
  <c r="BE54" i="13"/>
  <c r="BD54" i="13"/>
  <c r="BC54" i="13"/>
  <c r="BB54" i="13"/>
  <c r="BA54" i="13"/>
  <c r="S54" i="13"/>
  <c r="D54" i="13"/>
  <c r="BF53" i="13"/>
  <c r="BE53" i="13"/>
  <c r="BD53" i="13"/>
  <c r="BC53" i="13"/>
  <c r="BB53" i="13"/>
  <c r="BA53" i="13"/>
  <c r="S53" i="13"/>
  <c r="D53" i="13"/>
  <c r="BF52" i="13"/>
  <c r="BE52" i="13"/>
  <c r="BD52" i="13"/>
  <c r="BC52" i="13"/>
  <c r="BB52" i="13"/>
  <c r="BA52" i="13"/>
  <c r="S52" i="13"/>
  <c r="D52" i="13"/>
  <c r="BF51" i="13"/>
  <c r="BE51" i="13"/>
  <c r="BD51" i="13"/>
  <c r="BC51" i="13"/>
  <c r="BB51" i="13"/>
  <c r="BA51" i="13"/>
  <c r="S51" i="13"/>
  <c r="D51" i="13"/>
  <c r="BF50" i="13"/>
  <c r="BE50" i="13"/>
  <c r="BD50" i="13"/>
  <c r="BC50" i="13"/>
  <c r="BB50" i="13"/>
  <c r="BA50" i="13"/>
  <c r="S50" i="13"/>
  <c r="D50" i="13"/>
  <c r="BF49" i="13"/>
  <c r="BE49" i="13"/>
  <c r="BD49" i="13"/>
  <c r="BC49" i="13"/>
  <c r="BB49" i="13"/>
  <c r="BA49" i="13"/>
  <c r="S49" i="13"/>
  <c r="D49" i="13"/>
  <c r="BF48" i="13"/>
  <c r="BE48" i="13"/>
  <c r="BD48" i="13"/>
  <c r="BC48" i="13"/>
  <c r="BB48" i="13"/>
  <c r="BA48" i="13"/>
  <c r="S48" i="13"/>
  <c r="D48" i="13"/>
  <c r="BB47" i="13"/>
  <c r="S47" i="13"/>
  <c r="D47" i="13"/>
  <c r="BA47" i="13" s="1"/>
  <c r="BD46" i="13"/>
  <c r="BC46" i="13"/>
  <c r="D46" i="13"/>
  <c r="BF45" i="13"/>
  <c r="BD45" i="13"/>
  <c r="BC45" i="13"/>
  <c r="BB45" i="13"/>
  <c r="D45" i="13"/>
  <c r="BD44" i="13"/>
  <c r="BC44" i="13"/>
  <c r="D44" i="13"/>
  <c r="BF43" i="13"/>
  <c r="BD43" i="13"/>
  <c r="BC43" i="13"/>
  <c r="BB43" i="13"/>
  <c r="D43" i="13"/>
  <c r="BD42" i="13"/>
  <c r="BC42" i="13"/>
  <c r="D42" i="13"/>
  <c r="BF42" i="13" s="1"/>
  <c r="BF41" i="13"/>
  <c r="BD41" i="13"/>
  <c r="BC41" i="13"/>
  <c r="BB41" i="13"/>
  <c r="D41" i="13"/>
  <c r="BE41" i="13" s="1"/>
  <c r="BF40" i="13"/>
  <c r="BD40" i="13"/>
  <c r="BC40" i="13"/>
  <c r="BB40" i="13"/>
  <c r="D40" i="13"/>
  <c r="BE40" i="13" s="1"/>
  <c r="R37" i="13"/>
  <c r="Q37" i="13"/>
  <c r="P37" i="13"/>
  <c r="O37" i="13"/>
  <c r="N37" i="13"/>
  <c r="M37" i="13"/>
  <c r="L37" i="13"/>
  <c r="K37" i="13"/>
  <c r="J37" i="13"/>
  <c r="I37" i="13"/>
  <c r="H37" i="13"/>
  <c r="G37" i="13"/>
  <c r="D37" i="13" s="1"/>
  <c r="F37" i="13"/>
  <c r="E37" i="13"/>
  <c r="BF36" i="13"/>
  <c r="BA36" i="13"/>
  <c r="D36" i="13"/>
  <c r="BE36" i="13" s="1"/>
  <c r="BB35" i="13"/>
  <c r="D35" i="13"/>
  <c r="BA35" i="13" s="1"/>
  <c r="S35" i="13" s="1"/>
  <c r="BF34" i="13"/>
  <c r="BA34" i="13"/>
  <c r="D34" i="13"/>
  <c r="BE34" i="13" s="1"/>
  <c r="BB33" i="13"/>
  <c r="D33" i="13"/>
  <c r="BA33" i="13" s="1"/>
  <c r="S33" i="13" s="1"/>
  <c r="BF32" i="13"/>
  <c r="BA32" i="13"/>
  <c r="D32" i="13"/>
  <c r="BE32" i="13" s="1"/>
  <c r="BE31" i="13"/>
  <c r="BD31" i="13"/>
  <c r="BC31" i="13"/>
  <c r="BA31" i="13"/>
  <c r="D31" i="13"/>
  <c r="BF31" i="13" s="1"/>
  <c r="BE30" i="13"/>
  <c r="BD30" i="13"/>
  <c r="BC30" i="13"/>
  <c r="BA30" i="13"/>
  <c r="D30" i="13"/>
  <c r="BF30" i="13" s="1"/>
  <c r="BB29" i="13"/>
  <c r="D29" i="13"/>
  <c r="BA29" i="13" s="1"/>
  <c r="S29" i="13" s="1"/>
  <c r="BF28" i="13"/>
  <c r="BD28" i="13"/>
  <c r="BC28" i="13"/>
  <c r="BB28" i="13"/>
  <c r="D28" i="13"/>
  <c r="BE28" i="13" s="1"/>
  <c r="BF27" i="13"/>
  <c r="BA27" i="13"/>
  <c r="D27" i="13"/>
  <c r="BE27" i="13" s="1"/>
  <c r="BE26" i="13"/>
  <c r="BD26" i="13"/>
  <c r="BC26" i="13"/>
  <c r="BA26" i="13"/>
  <c r="D26" i="13"/>
  <c r="BF26" i="13" s="1"/>
  <c r="BA24" i="13"/>
  <c r="S24" i="13"/>
  <c r="R24" i="13"/>
  <c r="Q24" i="13"/>
  <c r="O24" i="13"/>
  <c r="N24" i="13"/>
  <c r="M24" i="13"/>
  <c r="BD24" i="13" s="1"/>
  <c r="L24" i="13"/>
  <c r="K24" i="13"/>
  <c r="J24" i="13"/>
  <c r="I24" i="13"/>
  <c r="H24" i="13"/>
  <c r="G24" i="13"/>
  <c r="F24" i="13"/>
  <c r="E24" i="13"/>
  <c r="D24" i="13" s="1"/>
  <c r="BD23" i="13"/>
  <c r="BA23" i="13"/>
  <c r="S23" i="13" s="1"/>
  <c r="D23" i="13"/>
  <c r="BD22" i="13"/>
  <c r="BA22" i="13"/>
  <c r="S22" i="13" s="1"/>
  <c r="D22" i="13"/>
  <c r="BD21" i="13"/>
  <c r="BA21" i="13"/>
  <c r="S21" i="13" s="1"/>
  <c r="D21" i="13"/>
  <c r="BD16" i="13"/>
  <c r="BA16" i="13"/>
  <c r="P16" i="13" s="1"/>
  <c r="D16" i="13"/>
  <c r="BD15" i="13"/>
  <c r="BA15" i="13"/>
  <c r="P15" i="13" s="1"/>
  <c r="D15" i="13"/>
  <c r="BD105" i="13" s="1"/>
  <c r="BE12" i="13"/>
  <c r="BB12" i="13"/>
  <c r="D12" i="13"/>
  <c r="BA12" i="13" s="1"/>
  <c r="S12" i="13" s="1"/>
  <c r="BE11" i="13"/>
  <c r="BB11" i="13"/>
  <c r="BA11" i="13"/>
  <c r="S11" i="13" s="1"/>
  <c r="D11" i="13"/>
  <c r="A5" i="13"/>
  <c r="A4" i="13"/>
  <c r="A3" i="13"/>
  <c r="A2" i="13"/>
  <c r="BE247" i="12"/>
  <c r="BB247" i="12"/>
  <c r="O247" i="12"/>
  <c r="D247" i="12"/>
  <c r="BE246" i="12"/>
  <c r="BB246" i="12"/>
  <c r="O246" i="12"/>
  <c r="D246" i="12"/>
  <c r="BE245" i="12"/>
  <c r="BB245" i="12"/>
  <c r="O245" i="12"/>
  <c r="D245" i="12"/>
  <c r="BE244" i="12"/>
  <c r="BB244" i="12"/>
  <c r="O244" i="12"/>
  <c r="D244" i="12"/>
  <c r="BE243" i="12"/>
  <c r="BB243" i="12"/>
  <c r="O243" i="12"/>
  <c r="D243" i="12"/>
  <c r="BE242" i="12"/>
  <c r="BB242" i="12"/>
  <c r="O242" i="12"/>
  <c r="D242" i="12"/>
  <c r="P238" i="12"/>
  <c r="O238" i="12"/>
  <c r="N238" i="12"/>
  <c r="M238" i="12"/>
  <c r="L238" i="12"/>
  <c r="K238" i="12"/>
  <c r="BE238" i="12" s="1"/>
  <c r="J238" i="12"/>
  <c r="I238" i="12"/>
  <c r="H238" i="12"/>
  <c r="G238" i="12"/>
  <c r="F238" i="12"/>
  <c r="E238" i="12"/>
  <c r="D238" i="12" s="1"/>
  <c r="P237" i="12"/>
  <c r="O237" i="12"/>
  <c r="N237" i="12"/>
  <c r="M237" i="12"/>
  <c r="L237" i="12"/>
  <c r="K237" i="12"/>
  <c r="BB237" i="12" s="1"/>
  <c r="J237" i="12"/>
  <c r="I237" i="12"/>
  <c r="H237" i="12"/>
  <c r="G237" i="12"/>
  <c r="F237" i="12"/>
  <c r="E237" i="12"/>
  <c r="P236" i="12"/>
  <c r="O236" i="12"/>
  <c r="N236" i="12"/>
  <c r="M236" i="12"/>
  <c r="L236" i="12"/>
  <c r="K236" i="12"/>
  <c r="BE236" i="12" s="1"/>
  <c r="J236" i="12"/>
  <c r="I236" i="12"/>
  <c r="H236" i="12"/>
  <c r="G236" i="12"/>
  <c r="F236" i="12"/>
  <c r="E236" i="12"/>
  <c r="BB235" i="12"/>
  <c r="P235" i="12"/>
  <c r="O235" i="12"/>
  <c r="N235" i="12"/>
  <c r="M235" i="12"/>
  <c r="L235" i="12"/>
  <c r="K235" i="12"/>
  <c r="BE235" i="12" s="1"/>
  <c r="J235" i="12"/>
  <c r="I235" i="12"/>
  <c r="H235" i="12"/>
  <c r="G235" i="12"/>
  <c r="F235" i="12"/>
  <c r="E235" i="12"/>
  <c r="D235" i="12" s="1"/>
  <c r="BE234" i="12"/>
  <c r="BB234" i="12"/>
  <c r="D234" i="12"/>
  <c r="BA234" i="12" s="1"/>
  <c r="Q234" i="12" s="1"/>
  <c r="BE233" i="12"/>
  <c r="BB233" i="12"/>
  <c r="BA233" i="12"/>
  <c r="Q233" i="12"/>
  <c r="D233" i="12"/>
  <c r="BD233" i="12" s="1"/>
  <c r="BE232" i="12"/>
  <c r="BB232" i="12"/>
  <c r="Q232" i="12"/>
  <c r="D232" i="12"/>
  <c r="BA232" i="12" s="1"/>
  <c r="BE231" i="12"/>
  <c r="BB231" i="12"/>
  <c r="Q231" i="12" s="1"/>
  <c r="BA231" i="12"/>
  <c r="D231" i="12"/>
  <c r="BD231" i="12" s="1"/>
  <c r="BE230" i="12"/>
  <c r="BB230" i="12"/>
  <c r="Q230" i="12" s="1"/>
  <c r="D230" i="12"/>
  <c r="BA230" i="12" s="1"/>
  <c r="BE229" i="12"/>
  <c r="BB229" i="12"/>
  <c r="Q229" i="12" s="1"/>
  <c r="BA229" i="12"/>
  <c r="D229" i="12"/>
  <c r="BD229" i="12" s="1"/>
  <c r="BE228" i="12"/>
  <c r="BB228" i="12"/>
  <c r="D228" i="12"/>
  <c r="BA228" i="12" s="1"/>
  <c r="Q228" i="12" s="1"/>
  <c r="BE227" i="12"/>
  <c r="BB227" i="12"/>
  <c r="BA227" i="12"/>
  <c r="Q227" i="12"/>
  <c r="D227" i="12"/>
  <c r="BD227" i="12" s="1"/>
  <c r="BE226" i="12"/>
  <c r="BB226" i="12"/>
  <c r="D226" i="12"/>
  <c r="BA226" i="12" s="1"/>
  <c r="Q226" i="12" s="1"/>
  <c r="BE225" i="12"/>
  <c r="BB225" i="12"/>
  <c r="BA225" i="12"/>
  <c r="Q225" i="12"/>
  <c r="D225" i="12"/>
  <c r="BD225" i="12" s="1"/>
  <c r="BE224" i="12"/>
  <c r="BB224" i="12"/>
  <c r="Q224" i="12"/>
  <c r="D224" i="12"/>
  <c r="BA224" i="12" s="1"/>
  <c r="BE223" i="12"/>
  <c r="BB223" i="12"/>
  <c r="Q223" i="12" s="1"/>
  <c r="BA223" i="12"/>
  <c r="D223" i="12"/>
  <c r="BD223" i="12" s="1"/>
  <c r="BE222" i="12"/>
  <c r="BB222" i="12"/>
  <c r="Q222" i="12" s="1"/>
  <c r="D222" i="12"/>
  <c r="BA222" i="12" s="1"/>
  <c r="BE221" i="12"/>
  <c r="BB221" i="12"/>
  <c r="Q221" i="12" s="1"/>
  <c r="BA221" i="12"/>
  <c r="D221" i="12"/>
  <c r="BD221" i="12" s="1"/>
  <c r="BE220" i="12"/>
  <c r="BB220" i="12"/>
  <c r="D220" i="12"/>
  <c r="BA220" i="12" s="1"/>
  <c r="Q220" i="12" s="1"/>
  <c r="BE219" i="12"/>
  <c r="BB219" i="12"/>
  <c r="BA219" i="12"/>
  <c r="Q219" i="12"/>
  <c r="D219" i="12"/>
  <c r="BD219" i="12" s="1"/>
  <c r="BE218" i="12"/>
  <c r="BB218" i="12"/>
  <c r="D218" i="12"/>
  <c r="BA218" i="12" s="1"/>
  <c r="Q218" i="12" s="1"/>
  <c r="BE217" i="12"/>
  <c r="BB217" i="12"/>
  <c r="BA217" i="12"/>
  <c r="Q217" i="12"/>
  <c r="D217" i="12"/>
  <c r="BD217" i="12" s="1"/>
  <c r="BE216" i="12"/>
  <c r="BB216" i="12"/>
  <c r="Q216" i="12"/>
  <c r="D216" i="12"/>
  <c r="BA216" i="12" s="1"/>
  <c r="BE215" i="12"/>
  <c r="BB215" i="12"/>
  <c r="Q215" i="12" s="1"/>
  <c r="BA215" i="12"/>
  <c r="D215" i="12"/>
  <c r="BD215" i="12" s="1"/>
  <c r="BE214" i="12"/>
  <c r="BB214" i="12"/>
  <c r="Q214" i="12" s="1"/>
  <c r="D214" i="12"/>
  <c r="BA214" i="12" s="1"/>
  <c r="BE213" i="12"/>
  <c r="BB213" i="12"/>
  <c r="Q213" i="12" s="1"/>
  <c r="BA213" i="12"/>
  <c r="D213" i="12"/>
  <c r="BD213" i="12" s="1"/>
  <c r="BE212" i="12"/>
  <c r="BB212" i="12"/>
  <c r="D212" i="12"/>
  <c r="BA212" i="12" s="1"/>
  <c r="Q212" i="12" s="1"/>
  <c r="BE211" i="12"/>
  <c r="BB211" i="12"/>
  <c r="BA211" i="12"/>
  <c r="Q211" i="12"/>
  <c r="D211" i="12"/>
  <c r="BD211" i="12" s="1"/>
  <c r="BE210" i="12"/>
  <c r="BB210" i="12"/>
  <c r="D210" i="12"/>
  <c r="BA210" i="12" s="1"/>
  <c r="Q210" i="12" s="1"/>
  <c r="BE209" i="12"/>
  <c r="BB209" i="12"/>
  <c r="BA209" i="12"/>
  <c r="Q209" i="12"/>
  <c r="D209" i="12"/>
  <c r="BD209" i="12" s="1"/>
  <c r="BE208" i="12"/>
  <c r="BB208" i="12"/>
  <c r="Q208" i="12"/>
  <c r="D208" i="12"/>
  <c r="BA208" i="12" s="1"/>
  <c r="BE207" i="12"/>
  <c r="BB207" i="12"/>
  <c r="Q207" i="12" s="1"/>
  <c r="BA207" i="12"/>
  <c r="D207" i="12"/>
  <c r="BD207" i="12" s="1"/>
  <c r="BE206" i="12"/>
  <c r="BB206" i="12"/>
  <c r="Q206" i="12" s="1"/>
  <c r="D206" i="12"/>
  <c r="BA206" i="12" s="1"/>
  <c r="BE205" i="12"/>
  <c r="BB205" i="12"/>
  <c r="Q205" i="12" s="1"/>
  <c r="BA205" i="12"/>
  <c r="D205" i="12"/>
  <c r="BD205" i="12" s="1"/>
  <c r="BE204" i="12"/>
  <c r="BB204" i="12"/>
  <c r="D204" i="12"/>
  <c r="BA204" i="12" s="1"/>
  <c r="Q204" i="12" s="1"/>
  <c r="BE203" i="12"/>
  <c r="BB203" i="12"/>
  <c r="BA203" i="12"/>
  <c r="Q203" i="12"/>
  <c r="D203" i="12"/>
  <c r="BD203" i="12" s="1"/>
  <c r="BE202" i="12"/>
  <c r="BB202" i="12"/>
  <c r="D202" i="12"/>
  <c r="BA202" i="12" s="1"/>
  <c r="Q202" i="12" s="1"/>
  <c r="BE201" i="12"/>
  <c r="BB201" i="12"/>
  <c r="BA201" i="12"/>
  <c r="Q201" i="12"/>
  <c r="D201" i="12"/>
  <c r="BD201" i="12" s="1"/>
  <c r="BE200" i="12"/>
  <c r="BB200" i="12"/>
  <c r="Q200" i="12"/>
  <c r="D200" i="12"/>
  <c r="BA200" i="12" s="1"/>
  <c r="BE199" i="12"/>
  <c r="BB199" i="12"/>
  <c r="Q199" i="12" s="1"/>
  <c r="BA199" i="12"/>
  <c r="D199" i="12"/>
  <c r="BD199" i="12" s="1"/>
  <c r="BE198" i="12"/>
  <c r="BB198" i="12"/>
  <c r="Q198" i="12" s="1"/>
  <c r="D198" i="12"/>
  <c r="BA198" i="12" s="1"/>
  <c r="BE197" i="12"/>
  <c r="BB197" i="12"/>
  <c r="Q197" i="12" s="1"/>
  <c r="BA197" i="12"/>
  <c r="D197" i="12"/>
  <c r="BD197" i="12" s="1"/>
  <c r="BE196" i="12"/>
  <c r="BB196" i="12"/>
  <c r="D196" i="12"/>
  <c r="BA196" i="12" s="1"/>
  <c r="Q196" i="12" s="1"/>
  <c r="BE195" i="12"/>
  <c r="BB195" i="12"/>
  <c r="BA195" i="12"/>
  <c r="Q195" i="12"/>
  <c r="D195" i="12"/>
  <c r="BD195" i="12" s="1"/>
  <c r="BE194" i="12"/>
  <c r="BB194" i="12"/>
  <c r="D194" i="12"/>
  <c r="BA194" i="12" s="1"/>
  <c r="Q194" i="12" s="1"/>
  <c r="BE193" i="12"/>
  <c r="BB193" i="12"/>
  <c r="BA193" i="12"/>
  <c r="Q193" i="12"/>
  <c r="D193" i="12"/>
  <c r="BD193" i="12" s="1"/>
  <c r="BE192" i="12"/>
  <c r="BB192" i="12"/>
  <c r="Q192" i="12"/>
  <c r="D192" i="12"/>
  <c r="BA192" i="12" s="1"/>
  <c r="BE191" i="12"/>
  <c r="BB191" i="12"/>
  <c r="Q191" i="12" s="1"/>
  <c r="BA191" i="12"/>
  <c r="D191" i="12"/>
  <c r="BD191" i="12" s="1"/>
  <c r="BE190" i="12"/>
  <c r="BB190" i="12"/>
  <c r="Q190" i="12" s="1"/>
  <c r="D190" i="12"/>
  <c r="BA190" i="12" s="1"/>
  <c r="BE189" i="12"/>
  <c r="BB189" i="12"/>
  <c r="Q189" i="12" s="1"/>
  <c r="BA189" i="12"/>
  <c r="D189" i="12"/>
  <c r="BD189" i="12" s="1"/>
  <c r="BE188" i="12"/>
  <c r="BB188" i="12"/>
  <c r="D188" i="12"/>
  <c r="BA188" i="12" s="1"/>
  <c r="BE187" i="12"/>
  <c r="BB187" i="12"/>
  <c r="Q187" i="12" s="1"/>
  <c r="BA187" i="12"/>
  <c r="D187" i="12"/>
  <c r="BD187" i="12" s="1"/>
  <c r="BE186" i="12"/>
  <c r="BB186" i="12"/>
  <c r="D186" i="12"/>
  <c r="BA186" i="12" s="1"/>
  <c r="Q186" i="12" s="1"/>
  <c r="BE185" i="12"/>
  <c r="BB185" i="12"/>
  <c r="BA185" i="12"/>
  <c r="Q185" i="12"/>
  <c r="D185" i="12"/>
  <c r="BD185" i="12" s="1"/>
  <c r="BE184" i="12"/>
  <c r="BB184" i="12"/>
  <c r="Q184" i="12"/>
  <c r="D184" i="12"/>
  <c r="BA184" i="12" s="1"/>
  <c r="BE183" i="12"/>
  <c r="BB183" i="12"/>
  <c r="Q183" i="12" s="1"/>
  <c r="D183" i="12"/>
  <c r="BD183" i="12" s="1"/>
  <c r="BA179" i="12"/>
  <c r="D179" i="12"/>
  <c r="BD179" i="12" s="1"/>
  <c r="D178" i="12"/>
  <c r="BE174" i="12"/>
  <c r="BB174" i="12"/>
  <c r="R174" i="12" s="1"/>
  <c r="D174" i="12"/>
  <c r="BE173" i="12"/>
  <c r="BB173" i="12"/>
  <c r="D173" i="12"/>
  <c r="BE172" i="12"/>
  <c r="BB172" i="12"/>
  <c r="R172" i="12" s="1"/>
  <c r="D172" i="12"/>
  <c r="BE171" i="12"/>
  <c r="BB171" i="12"/>
  <c r="D171" i="12"/>
  <c r="BE170" i="12"/>
  <c r="BB170" i="12"/>
  <c r="D170" i="12"/>
  <c r="BE169" i="12"/>
  <c r="BB169" i="12"/>
  <c r="R169" i="12" s="1"/>
  <c r="D169" i="12"/>
  <c r="BE168" i="12"/>
  <c r="BB168" i="12"/>
  <c r="BA168" i="12"/>
  <c r="R168" i="12" s="1"/>
  <c r="D168" i="12"/>
  <c r="BD168" i="12" s="1"/>
  <c r="BE167" i="12"/>
  <c r="BB167" i="12"/>
  <c r="R167" i="12" s="1"/>
  <c r="D167" i="12"/>
  <c r="BE166" i="12"/>
  <c r="BB166" i="12"/>
  <c r="D166" i="12"/>
  <c r="BE165" i="12"/>
  <c r="BD165" i="12"/>
  <c r="BB165" i="12"/>
  <c r="BA165" i="12"/>
  <c r="R165" i="12" s="1"/>
  <c r="D165" i="12"/>
  <c r="BE164" i="12"/>
  <c r="BD164" i="12"/>
  <c r="BB164" i="12"/>
  <c r="D164" i="12"/>
  <c r="BA164" i="12" s="1"/>
  <c r="R164" i="12" s="1"/>
  <c r="BE163" i="12"/>
  <c r="BB163" i="12"/>
  <c r="D163" i="12"/>
  <c r="BE162" i="12"/>
  <c r="BB162" i="12"/>
  <c r="D162" i="12"/>
  <c r="Q161" i="12"/>
  <c r="P161" i="12"/>
  <c r="O161" i="12"/>
  <c r="N161" i="12"/>
  <c r="K161" i="12"/>
  <c r="J161" i="12"/>
  <c r="BE160" i="12"/>
  <c r="BB160" i="12"/>
  <c r="R160" i="12" s="1"/>
  <c r="D160" i="12"/>
  <c r="BE159" i="12"/>
  <c r="BB159" i="12"/>
  <c r="R159" i="12" s="1"/>
  <c r="D159" i="12"/>
  <c r="BE158" i="12"/>
  <c r="BB158" i="12"/>
  <c r="BA158" i="12"/>
  <c r="R158" i="12" s="1"/>
  <c r="D158" i="12"/>
  <c r="BD158" i="12" s="1"/>
  <c r="BE157" i="12"/>
  <c r="BB157" i="12"/>
  <c r="R157" i="12" s="1"/>
  <c r="D157" i="12"/>
  <c r="BE156" i="12"/>
  <c r="BB156" i="12"/>
  <c r="D156" i="12"/>
  <c r="BE155" i="12"/>
  <c r="BB155" i="12"/>
  <c r="R155" i="12" s="1"/>
  <c r="D155" i="12"/>
  <c r="BE154" i="12"/>
  <c r="BB154" i="12"/>
  <c r="R154" i="12" s="1"/>
  <c r="D154" i="12"/>
  <c r="BE153" i="12"/>
  <c r="BD153" i="12"/>
  <c r="BB153" i="12"/>
  <c r="BA153" i="12"/>
  <c r="R153" i="12" s="1"/>
  <c r="D153" i="12"/>
  <c r="BE152" i="12"/>
  <c r="BB152" i="12"/>
  <c r="R152" i="12" s="1"/>
  <c r="D152" i="12"/>
  <c r="BE151" i="12"/>
  <c r="BD151" i="12"/>
  <c r="BB151" i="12"/>
  <c r="D151" i="12"/>
  <c r="BA151" i="12" s="1"/>
  <c r="R151" i="12" s="1"/>
  <c r="BD147" i="12"/>
  <c r="BC147" i="12"/>
  <c r="P147" i="12"/>
  <c r="O147" i="12"/>
  <c r="N147" i="12"/>
  <c r="M147" i="12"/>
  <c r="L147" i="12"/>
  <c r="K147" i="12"/>
  <c r="J147" i="12"/>
  <c r="I147" i="12"/>
  <c r="H147" i="12"/>
  <c r="G147" i="12"/>
  <c r="F147" i="12"/>
  <c r="D147" i="12" s="1"/>
  <c r="E147" i="12"/>
  <c r="BD146" i="12"/>
  <c r="BC146" i="12"/>
  <c r="BA146" i="12"/>
  <c r="D146" i="12"/>
  <c r="BD145" i="12"/>
  <c r="BC145" i="12"/>
  <c r="D145" i="12"/>
  <c r="BD144" i="12"/>
  <c r="BC144" i="12"/>
  <c r="BA144" i="12"/>
  <c r="D144" i="12"/>
  <c r="BD143" i="12"/>
  <c r="BC143" i="12"/>
  <c r="D143" i="12"/>
  <c r="BD142" i="12"/>
  <c r="BC142" i="12"/>
  <c r="D142" i="12"/>
  <c r="BD141" i="12"/>
  <c r="BC141" i="12"/>
  <c r="D141" i="12"/>
  <c r="BA141" i="12" s="1"/>
  <c r="BD139" i="12"/>
  <c r="BC139" i="12"/>
  <c r="P139" i="12"/>
  <c r="O139" i="12"/>
  <c r="N139" i="12"/>
  <c r="M139" i="12"/>
  <c r="L139" i="12"/>
  <c r="K139" i="12"/>
  <c r="J139" i="12"/>
  <c r="I139" i="12"/>
  <c r="H139" i="12"/>
  <c r="D139" i="12" s="1"/>
  <c r="G139" i="12"/>
  <c r="F139" i="12"/>
  <c r="E139" i="12"/>
  <c r="BD138" i="12"/>
  <c r="BC138" i="12"/>
  <c r="D138" i="12"/>
  <c r="BD137" i="12"/>
  <c r="BC137" i="12"/>
  <c r="D137" i="12"/>
  <c r="BD136" i="12"/>
  <c r="BC136" i="12"/>
  <c r="D136" i="12"/>
  <c r="BD135" i="12"/>
  <c r="BC135" i="12"/>
  <c r="D135" i="12"/>
  <c r="BA135" i="12" s="1"/>
  <c r="BD134" i="12"/>
  <c r="BC134" i="12"/>
  <c r="D134" i="12"/>
  <c r="BD133" i="12"/>
  <c r="BC133" i="12"/>
  <c r="D133" i="12"/>
  <c r="BA133" i="12" s="1"/>
  <c r="BD132" i="12"/>
  <c r="BC132" i="12"/>
  <c r="D132" i="12"/>
  <c r="BD131" i="12"/>
  <c r="BC131" i="12"/>
  <c r="D131" i="12"/>
  <c r="BA131" i="12" s="1"/>
  <c r="BD130" i="12"/>
  <c r="BC130" i="12"/>
  <c r="D130" i="12"/>
  <c r="BD129" i="12"/>
  <c r="BC129" i="12"/>
  <c r="D129" i="12"/>
  <c r="BA129" i="12" s="1"/>
  <c r="BD128" i="12"/>
  <c r="BC128" i="12"/>
  <c r="D128" i="12"/>
  <c r="BD127" i="12"/>
  <c r="BC127" i="12"/>
  <c r="D127" i="12"/>
  <c r="BA127" i="12" s="1"/>
  <c r="BD126" i="12"/>
  <c r="BC126" i="12"/>
  <c r="D126" i="12"/>
  <c r="BD125" i="12"/>
  <c r="BC125" i="12"/>
  <c r="D125" i="12"/>
  <c r="BA125" i="12" s="1"/>
  <c r="BD124" i="12"/>
  <c r="BC124" i="12"/>
  <c r="D124" i="12"/>
  <c r="BD123" i="12"/>
  <c r="BC123" i="12"/>
  <c r="D123" i="12"/>
  <c r="BA123" i="12" s="1"/>
  <c r="BD122" i="12"/>
  <c r="BC122" i="12"/>
  <c r="D122" i="12"/>
  <c r="BD121" i="12"/>
  <c r="BC121" i="12"/>
  <c r="D121" i="12"/>
  <c r="BA121" i="12" s="1"/>
  <c r="BD120" i="12"/>
  <c r="BC120" i="12"/>
  <c r="D120" i="12"/>
  <c r="BD119" i="12"/>
  <c r="BC119" i="12"/>
  <c r="D119" i="12"/>
  <c r="BA119" i="12" s="1"/>
  <c r="BD118" i="12"/>
  <c r="BC118" i="12"/>
  <c r="D118" i="12"/>
  <c r="BD117" i="12"/>
  <c r="BC117" i="12"/>
  <c r="D117" i="12"/>
  <c r="BA117" i="12" s="1"/>
  <c r="BD116" i="12"/>
  <c r="BC116" i="12"/>
  <c r="D116" i="12"/>
  <c r="BD115" i="12"/>
  <c r="BC115" i="12"/>
  <c r="D115" i="12"/>
  <c r="BA115" i="12" s="1"/>
  <c r="BD114" i="12"/>
  <c r="BC114" i="12"/>
  <c r="D114" i="12"/>
  <c r="BD113" i="12"/>
  <c r="BC113" i="12"/>
  <c r="BA113" i="12"/>
  <c r="D113" i="12"/>
  <c r="BD112" i="12"/>
  <c r="BC112" i="12"/>
  <c r="BA112" i="12"/>
  <c r="D112" i="12"/>
  <c r="BD111" i="12"/>
  <c r="BC111" i="12"/>
  <c r="D111" i="12"/>
  <c r="BA111" i="12" s="1"/>
  <c r="BD110" i="12"/>
  <c r="BC110" i="12"/>
  <c r="D110" i="12"/>
  <c r="D106" i="12"/>
  <c r="D105" i="12"/>
  <c r="BE101" i="12"/>
  <c r="BA101" i="12"/>
  <c r="G101" i="12"/>
  <c r="BE100" i="12"/>
  <c r="BA100" i="12"/>
  <c r="G100" i="12" s="1"/>
  <c r="BE99" i="12"/>
  <c r="BA99" i="12"/>
  <c r="G99" i="12"/>
  <c r="BE98" i="12"/>
  <c r="BA98" i="12"/>
  <c r="G98" i="12" s="1"/>
  <c r="BE97" i="12"/>
  <c r="BA97" i="12"/>
  <c r="G97" i="12"/>
  <c r="BE96" i="12"/>
  <c r="BA96" i="12"/>
  <c r="G96" i="12" s="1"/>
  <c r="BE95" i="12"/>
  <c r="BA95" i="12"/>
  <c r="G95" i="12"/>
  <c r="BE94" i="12"/>
  <c r="BA94" i="12"/>
  <c r="G94" i="12" s="1"/>
  <c r="BE93" i="12"/>
  <c r="BA93" i="12"/>
  <c r="G93" i="12"/>
  <c r="BE92" i="12"/>
  <c r="BD92" i="12"/>
  <c r="BB92" i="12"/>
  <c r="BA92" i="12"/>
  <c r="G92" i="12" s="1"/>
  <c r="BE91" i="12"/>
  <c r="BD91" i="12"/>
  <c r="BB91" i="12"/>
  <c r="G91" i="12" s="1"/>
  <c r="BA91" i="12"/>
  <c r="R88" i="12"/>
  <c r="BE88" i="12" s="1"/>
  <c r="Q88" i="12"/>
  <c r="P88" i="12"/>
  <c r="O88" i="12"/>
  <c r="N88" i="12"/>
  <c r="M88" i="12"/>
  <c r="L88" i="12"/>
  <c r="K88" i="12"/>
  <c r="J88" i="12"/>
  <c r="I88" i="12"/>
  <c r="H88" i="12"/>
  <c r="G88" i="12"/>
  <c r="F88" i="12"/>
  <c r="D88" i="12" s="1"/>
  <c r="E88" i="12"/>
  <c r="BE87" i="12"/>
  <c r="BD87" i="12"/>
  <c r="BB87" i="12"/>
  <c r="D87" i="12"/>
  <c r="BA87" i="12" s="1"/>
  <c r="S87" i="12" s="1"/>
  <c r="BE86" i="12"/>
  <c r="BB86" i="12"/>
  <c r="D86" i="12"/>
  <c r="BD86" i="12" s="1"/>
  <c r="BE85" i="12"/>
  <c r="BB85" i="12"/>
  <c r="BA85" i="12"/>
  <c r="S85" i="12" s="1"/>
  <c r="D85" i="12"/>
  <c r="BD85" i="12" s="1"/>
  <c r="BE84" i="12"/>
  <c r="BD84" i="12"/>
  <c r="BB84" i="12"/>
  <c r="BA84" i="12"/>
  <c r="S84" i="12" s="1"/>
  <c r="D84" i="12"/>
  <c r="BE83" i="12"/>
  <c r="BD83" i="12"/>
  <c r="BB83" i="12"/>
  <c r="D83" i="12"/>
  <c r="BA83" i="12" s="1"/>
  <c r="S83" i="12" s="1"/>
  <c r="BE82" i="12"/>
  <c r="BB82" i="12"/>
  <c r="D82" i="12"/>
  <c r="BD82" i="12" s="1"/>
  <c r="BE80" i="12"/>
  <c r="BB80" i="12"/>
  <c r="BA80" i="12"/>
  <c r="S80" i="12" s="1"/>
  <c r="D80" i="12"/>
  <c r="BD80" i="12" s="1"/>
  <c r="BE79" i="12"/>
  <c r="BD79" i="12"/>
  <c r="BB79" i="12"/>
  <c r="BA79" i="12"/>
  <c r="S79" i="12" s="1"/>
  <c r="D79" i="12"/>
  <c r="R78" i="12"/>
  <c r="Q78" i="12"/>
  <c r="P78" i="12"/>
  <c r="O78" i="12"/>
  <c r="N78" i="12"/>
  <c r="L78" i="12"/>
  <c r="K78" i="12"/>
  <c r="J78" i="12"/>
  <c r="I78" i="12"/>
  <c r="H78" i="12"/>
  <c r="G78" i="12"/>
  <c r="F78" i="12"/>
  <c r="E78" i="12"/>
  <c r="D77" i="12"/>
  <c r="BD77" i="12" s="1"/>
  <c r="BE76" i="12"/>
  <c r="BB76" i="12"/>
  <c r="BA76" i="12"/>
  <c r="S76" i="12" s="1"/>
  <c r="D76" i="12"/>
  <c r="BD76" i="12" s="1"/>
  <c r="BE75" i="12"/>
  <c r="BD75" i="12"/>
  <c r="BB75" i="12"/>
  <c r="BA75" i="12"/>
  <c r="S75" i="12" s="1"/>
  <c r="D75" i="12"/>
  <c r="BE74" i="12"/>
  <c r="BD74" i="12"/>
  <c r="BB74" i="12"/>
  <c r="D74" i="12"/>
  <c r="BA74" i="12" s="1"/>
  <c r="S74" i="12" s="1"/>
  <c r="BE73" i="12"/>
  <c r="BB73" i="12"/>
  <c r="D73" i="12"/>
  <c r="BD73" i="12" s="1"/>
  <c r="BE72" i="12"/>
  <c r="BB72" i="12"/>
  <c r="BA72" i="12"/>
  <c r="S72" i="12" s="1"/>
  <c r="D72" i="12"/>
  <c r="BD72" i="12" s="1"/>
  <c r="BC68" i="12"/>
  <c r="L68" i="12"/>
  <c r="BC67" i="12"/>
  <c r="R67" i="12"/>
  <c r="Q67" i="12"/>
  <c r="P67" i="12"/>
  <c r="O67" i="12"/>
  <c r="N67" i="12"/>
  <c r="N68" i="12" s="1"/>
  <c r="M67" i="12"/>
  <c r="BD67" i="12" s="1"/>
  <c r="L67" i="12"/>
  <c r="K67" i="12"/>
  <c r="J67" i="12"/>
  <c r="I67" i="12"/>
  <c r="H67" i="12"/>
  <c r="G67" i="12"/>
  <c r="F67" i="12"/>
  <c r="F68" i="12" s="1"/>
  <c r="E67" i="12"/>
  <c r="BD66" i="12"/>
  <c r="BC66" i="12"/>
  <c r="D66" i="12"/>
  <c r="BD64" i="12"/>
  <c r="BC64" i="12"/>
  <c r="R64" i="12"/>
  <c r="R68" i="12" s="1"/>
  <c r="Q64" i="12"/>
  <c r="Q68" i="12" s="1"/>
  <c r="P64" i="12"/>
  <c r="P68" i="12" s="1"/>
  <c r="O64" i="12"/>
  <c r="O68" i="12" s="1"/>
  <c r="N64" i="12"/>
  <c r="M64" i="12"/>
  <c r="M68" i="12" s="1"/>
  <c r="BD68" i="12" s="1"/>
  <c r="L64" i="12"/>
  <c r="K64" i="12"/>
  <c r="K68" i="12" s="1"/>
  <c r="J64" i="12"/>
  <c r="J68" i="12" s="1"/>
  <c r="I64" i="12"/>
  <c r="I68" i="12" s="1"/>
  <c r="H64" i="12"/>
  <c r="H68" i="12" s="1"/>
  <c r="G64" i="12"/>
  <c r="G68" i="12" s="1"/>
  <c r="F64" i="12"/>
  <c r="E64" i="12"/>
  <c r="E68" i="12" s="1"/>
  <c r="BF63" i="12"/>
  <c r="BE63" i="12"/>
  <c r="BD63" i="12"/>
  <c r="BC63" i="12"/>
  <c r="BB63" i="12"/>
  <c r="BA63" i="12"/>
  <c r="D63" i="12"/>
  <c r="BF62" i="12"/>
  <c r="BE62" i="12"/>
  <c r="BD62" i="12"/>
  <c r="BC62" i="12"/>
  <c r="BB62" i="12"/>
  <c r="BA62" i="12"/>
  <c r="S62" i="12" s="1"/>
  <c r="D62" i="12"/>
  <c r="BD61" i="12"/>
  <c r="BC61" i="12"/>
  <c r="D61" i="12"/>
  <c r="BF61" i="12" s="1"/>
  <c r="BD60" i="12"/>
  <c r="BC60" i="12"/>
  <c r="D60" i="12"/>
  <c r="BF60" i="12" s="1"/>
  <c r="BF59" i="12"/>
  <c r="BE59" i="12"/>
  <c r="BD59" i="12"/>
  <c r="BC59" i="12"/>
  <c r="BB59" i="12"/>
  <c r="BA59" i="12"/>
  <c r="D59" i="12"/>
  <c r="BF58" i="12"/>
  <c r="BE58" i="12"/>
  <c r="BD58" i="12"/>
  <c r="BC58" i="12"/>
  <c r="BB58" i="12"/>
  <c r="BA58" i="12"/>
  <c r="S58" i="12" s="1"/>
  <c r="D58" i="12"/>
  <c r="BD57" i="12"/>
  <c r="BC57" i="12"/>
  <c r="D57" i="12"/>
  <c r="BF57" i="12" s="1"/>
  <c r="BD56" i="12"/>
  <c r="BC56" i="12"/>
  <c r="D56" i="12"/>
  <c r="BF56" i="12" s="1"/>
  <c r="BF55" i="12"/>
  <c r="BE55" i="12"/>
  <c r="BD55" i="12"/>
  <c r="BC55" i="12"/>
  <c r="BB55" i="12"/>
  <c r="BA55" i="12"/>
  <c r="D55" i="12"/>
  <c r="BF54" i="12"/>
  <c r="BE54" i="12"/>
  <c r="BD54" i="12"/>
  <c r="BC54" i="12"/>
  <c r="BB54" i="12"/>
  <c r="BA54" i="12"/>
  <c r="S54" i="12" s="1"/>
  <c r="D54" i="12"/>
  <c r="BF53" i="12"/>
  <c r="BE53" i="12"/>
  <c r="BD53" i="12"/>
  <c r="BC53" i="12"/>
  <c r="BB53" i="12"/>
  <c r="BA53" i="12"/>
  <c r="S53" i="12" s="1"/>
  <c r="D53" i="12"/>
  <c r="BF52" i="12"/>
  <c r="BE52" i="12"/>
  <c r="BD52" i="12"/>
  <c r="BC52" i="12"/>
  <c r="BB52" i="12"/>
  <c r="BA52" i="12"/>
  <c r="S52" i="12" s="1"/>
  <c r="D52" i="12"/>
  <c r="BF51" i="12"/>
  <c r="BE51" i="12"/>
  <c r="BD51" i="12"/>
  <c r="BC51" i="12"/>
  <c r="BB51" i="12"/>
  <c r="BA51" i="12"/>
  <c r="S51" i="12" s="1"/>
  <c r="D51" i="12"/>
  <c r="BF50" i="12"/>
  <c r="BE50" i="12"/>
  <c r="BD50" i="12"/>
  <c r="BC50" i="12"/>
  <c r="BB50" i="12"/>
  <c r="BA50" i="12"/>
  <c r="S50" i="12" s="1"/>
  <c r="D50" i="12"/>
  <c r="BF49" i="12"/>
  <c r="BE49" i="12"/>
  <c r="BD49" i="12"/>
  <c r="BC49" i="12"/>
  <c r="BB49" i="12"/>
  <c r="BA49" i="12"/>
  <c r="S49" i="12" s="1"/>
  <c r="D49" i="12"/>
  <c r="BF48" i="12"/>
  <c r="BE48" i="12"/>
  <c r="BD48" i="12"/>
  <c r="BC48" i="12"/>
  <c r="BB48" i="12"/>
  <c r="BA48" i="12"/>
  <c r="S48" i="12" s="1"/>
  <c r="D48" i="12"/>
  <c r="D47" i="12"/>
  <c r="BB47" i="12" s="1"/>
  <c r="BD46" i="12"/>
  <c r="BC46" i="12"/>
  <c r="D46" i="12"/>
  <c r="BF46" i="12" s="1"/>
  <c r="BD45" i="12"/>
  <c r="BC45" i="12"/>
  <c r="D45" i="12"/>
  <c r="BF45" i="12" s="1"/>
  <c r="BD44" i="12"/>
  <c r="BC44" i="12"/>
  <c r="D44" i="12"/>
  <c r="BF44" i="12" s="1"/>
  <c r="BD43" i="12"/>
  <c r="BC43" i="12"/>
  <c r="D43" i="12"/>
  <c r="BF43" i="12" s="1"/>
  <c r="BD42" i="12"/>
  <c r="BC42" i="12"/>
  <c r="D42" i="12"/>
  <c r="BF42" i="12" s="1"/>
  <c r="BD41" i="12"/>
  <c r="BC41" i="12"/>
  <c r="D41" i="12"/>
  <c r="BF41" i="12" s="1"/>
  <c r="BD40" i="12"/>
  <c r="BC40" i="12"/>
  <c r="D40" i="12"/>
  <c r="BF40" i="12" s="1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BF37" i="12" s="1"/>
  <c r="BF36" i="12"/>
  <c r="BB36" i="12"/>
  <c r="BA36" i="12"/>
  <c r="S36" i="12" s="1"/>
  <c r="D36" i="12"/>
  <c r="BE36" i="12" s="1"/>
  <c r="D35" i="12"/>
  <c r="BB35" i="12" s="1"/>
  <c r="BF34" i="12"/>
  <c r="BB34" i="12"/>
  <c r="BA34" i="12"/>
  <c r="S34" i="12" s="1"/>
  <c r="D34" i="12"/>
  <c r="BE34" i="12" s="1"/>
  <c r="D33" i="12"/>
  <c r="BB33" i="12" s="1"/>
  <c r="BF32" i="12"/>
  <c r="BB32" i="12"/>
  <c r="BA32" i="12"/>
  <c r="S32" i="12" s="1"/>
  <c r="D32" i="12"/>
  <c r="BE32" i="12" s="1"/>
  <c r="BF31" i="12"/>
  <c r="BE31" i="12"/>
  <c r="BD31" i="12"/>
  <c r="BC31" i="12"/>
  <c r="BB31" i="12"/>
  <c r="BA31" i="12"/>
  <c r="S31" i="12" s="1"/>
  <c r="D31" i="12"/>
  <c r="BF30" i="12"/>
  <c r="BE30" i="12"/>
  <c r="BD30" i="12"/>
  <c r="BC30" i="12"/>
  <c r="BB30" i="12"/>
  <c r="BA30" i="12"/>
  <c r="S30" i="12" s="1"/>
  <c r="D30" i="12"/>
  <c r="D29" i="12"/>
  <c r="BB29" i="12" s="1"/>
  <c r="BD28" i="12"/>
  <c r="BC28" i="12"/>
  <c r="D28" i="12"/>
  <c r="BF28" i="12" s="1"/>
  <c r="BF27" i="12"/>
  <c r="BB27" i="12"/>
  <c r="BA27" i="12"/>
  <c r="S27" i="12" s="1"/>
  <c r="D27" i="12"/>
  <c r="BE27" i="12" s="1"/>
  <c r="BF26" i="12"/>
  <c r="BE26" i="12"/>
  <c r="BD26" i="12"/>
  <c r="BC26" i="12"/>
  <c r="BB26" i="12"/>
  <c r="BA26" i="12"/>
  <c r="S26" i="12" s="1"/>
  <c r="D26" i="12"/>
  <c r="BA24" i="12"/>
  <c r="S24" i="12" s="1"/>
  <c r="R24" i="12"/>
  <c r="Q24" i="12"/>
  <c r="BD24" i="12" s="1"/>
  <c r="O24" i="12"/>
  <c r="N24" i="12"/>
  <c r="M24" i="12"/>
  <c r="L24" i="12"/>
  <c r="K24" i="12"/>
  <c r="J24" i="12"/>
  <c r="I24" i="12"/>
  <c r="H24" i="12"/>
  <c r="G24" i="12"/>
  <c r="D24" i="12" s="1"/>
  <c r="F24" i="12"/>
  <c r="E24" i="12"/>
  <c r="BD23" i="12"/>
  <c r="BA23" i="12"/>
  <c r="S23" i="12" s="1"/>
  <c r="D23" i="12"/>
  <c r="BD22" i="12"/>
  <c r="BA22" i="12"/>
  <c r="S22" i="12" s="1"/>
  <c r="D22" i="12"/>
  <c r="BD21" i="12"/>
  <c r="BA21" i="12"/>
  <c r="S21" i="12" s="1"/>
  <c r="D21" i="12"/>
  <c r="BD16" i="12"/>
  <c r="D16" i="12"/>
  <c r="BA16" i="12" s="1"/>
  <c r="P16" i="12" s="1"/>
  <c r="BD15" i="12"/>
  <c r="D15" i="12"/>
  <c r="BE12" i="12"/>
  <c r="BB12" i="12"/>
  <c r="BA12" i="12"/>
  <c r="S12" i="12"/>
  <c r="D12" i="12"/>
  <c r="BD12" i="12" s="1"/>
  <c r="BE11" i="12"/>
  <c r="BB11" i="12"/>
  <c r="D11" i="12"/>
  <c r="A5" i="12"/>
  <c r="A4" i="12"/>
  <c r="A3" i="12"/>
  <c r="A2" i="12"/>
  <c r="BE37" i="13" l="1"/>
  <c r="BB37" i="13"/>
  <c r="BA37" i="13"/>
  <c r="S37" i="13" s="1"/>
  <c r="BF37" i="13"/>
  <c r="BD12" i="13"/>
  <c r="BE64" i="13"/>
  <c r="BA64" i="13"/>
  <c r="BD64" i="13"/>
  <c r="BE67" i="13"/>
  <c r="BA67" i="13"/>
  <c r="S67" i="13" s="1"/>
  <c r="BD67" i="13"/>
  <c r="BD88" i="13"/>
  <c r="BA88" i="13"/>
  <c r="S88" i="13" s="1"/>
  <c r="BE88" i="13"/>
  <c r="BD156" i="13"/>
  <c r="BA156" i="13"/>
  <c r="R156" i="13" s="1"/>
  <c r="BD235" i="13"/>
  <c r="BA235" i="13"/>
  <c r="Q235" i="13" s="1"/>
  <c r="BE33" i="13"/>
  <c r="BE44" i="13"/>
  <c r="BA44" i="13"/>
  <c r="BE46" i="13"/>
  <c r="BA46" i="13"/>
  <c r="S46" i="13" s="1"/>
  <c r="BF64" i="13"/>
  <c r="BE141" i="13"/>
  <c r="BA141" i="13"/>
  <c r="Q144" i="13"/>
  <c r="BD11" i="13"/>
  <c r="BB26" i="13"/>
  <c r="S26" i="13" s="1"/>
  <c r="BB27" i="13"/>
  <c r="S27" i="13" s="1"/>
  <c r="BF29" i="13"/>
  <c r="BB30" i="13"/>
  <c r="S30" i="13" s="1"/>
  <c r="BB31" i="13"/>
  <c r="S31" i="13" s="1"/>
  <c r="BB32" i="13"/>
  <c r="S32" i="13" s="1"/>
  <c r="BF33" i="13"/>
  <c r="BB34" i="13"/>
  <c r="S34" i="13" s="1"/>
  <c r="BF35" i="13"/>
  <c r="BB36" i="13"/>
  <c r="S36" i="13" s="1"/>
  <c r="BF44" i="13"/>
  <c r="BF46" i="13"/>
  <c r="BE47" i="13"/>
  <c r="E68" i="13"/>
  <c r="D68" i="13" s="1"/>
  <c r="M68" i="13"/>
  <c r="D139" i="13"/>
  <c r="BB141" i="13"/>
  <c r="Q146" i="13"/>
  <c r="BD162" i="13"/>
  <c r="BA162" i="13"/>
  <c r="R162" i="13" s="1"/>
  <c r="BD170" i="13"/>
  <c r="BA170" i="13"/>
  <c r="R170" i="13" s="1"/>
  <c r="BB236" i="13"/>
  <c r="BE29" i="13"/>
  <c r="BE35" i="13"/>
  <c r="BE42" i="13"/>
  <c r="BA42" i="13"/>
  <c r="BF67" i="13"/>
  <c r="BF141" i="13"/>
  <c r="E147" i="13"/>
  <c r="D147" i="13" s="1"/>
  <c r="BE161" i="13"/>
  <c r="BB161" i="13"/>
  <c r="D161" i="13"/>
  <c r="BD163" i="13"/>
  <c r="BA163" i="13"/>
  <c r="R163" i="13" s="1"/>
  <c r="BD166" i="13"/>
  <c r="BA166" i="13"/>
  <c r="R166" i="13" s="1"/>
  <c r="BD171" i="13"/>
  <c r="BA171" i="13"/>
  <c r="R171" i="13" s="1"/>
  <c r="BA178" i="13"/>
  <c r="BD178" i="13"/>
  <c r="BA28" i="13"/>
  <c r="S28" i="13" s="1"/>
  <c r="BA40" i="13"/>
  <c r="S40" i="13" s="1"/>
  <c r="BA41" i="13"/>
  <c r="S41" i="13" s="1"/>
  <c r="BB42" i="13"/>
  <c r="BE43" i="13"/>
  <c r="BA43" i="13"/>
  <c r="S43" i="13" s="1"/>
  <c r="BB44" i="13"/>
  <c r="BE45" i="13"/>
  <c r="BA45" i="13"/>
  <c r="S45" i="13" s="1"/>
  <c r="BB46" i="13"/>
  <c r="BF47" i="13"/>
  <c r="BB64" i="13"/>
  <c r="BB67" i="13"/>
  <c r="M78" i="13"/>
  <c r="BC139" i="13"/>
  <c r="BD173" i="13"/>
  <c r="BA173" i="13"/>
  <c r="R173" i="13" s="1"/>
  <c r="BE237" i="13"/>
  <c r="BA66" i="13"/>
  <c r="S66" i="13" s="1"/>
  <c r="BA72" i="13"/>
  <c r="S72" i="13" s="1"/>
  <c r="BA74" i="13"/>
  <c r="S74" i="13" s="1"/>
  <c r="BA76" i="13"/>
  <c r="S76" i="13" s="1"/>
  <c r="BA80" i="13"/>
  <c r="S80" i="13" s="1"/>
  <c r="BA83" i="13"/>
  <c r="S83" i="13" s="1"/>
  <c r="BA85" i="13"/>
  <c r="S85" i="13" s="1"/>
  <c r="BA87" i="13"/>
  <c r="S87" i="13" s="1"/>
  <c r="BE114" i="13"/>
  <c r="BA114" i="13"/>
  <c r="Q114" i="13" s="1"/>
  <c r="BE116" i="13"/>
  <c r="BA116" i="13"/>
  <c r="Q116" i="13" s="1"/>
  <c r="BE118" i="13"/>
  <c r="BA118" i="13"/>
  <c r="Q118" i="13" s="1"/>
  <c r="BE120" i="13"/>
  <c r="BA120" i="13"/>
  <c r="Q120" i="13" s="1"/>
  <c r="BE122" i="13"/>
  <c r="BA122" i="13"/>
  <c r="Q122" i="13" s="1"/>
  <c r="BE124" i="13"/>
  <c r="BA124" i="13"/>
  <c r="Q124" i="13" s="1"/>
  <c r="BE126" i="13"/>
  <c r="BA126" i="13"/>
  <c r="Q126" i="13" s="1"/>
  <c r="BE128" i="13"/>
  <c r="BA128" i="13"/>
  <c r="Q128" i="13" s="1"/>
  <c r="BE130" i="13"/>
  <c r="BA130" i="13"/>
  <c r="Q130" i="13" s="1"/>
  <c r="BE132" i="13"/>
  <c r="BA132" i="13"/>
  <c r="Q132" i="13" s="1"/>
  <c r="BE134" i="13"/>
  <c r="BA134" i="13"/>
  <c r="Q134" i="13" s="1"/>
  <c r="BE136" i="13"/>
  <c r="BA136" i="13"/>
  <c r="Q136" i="13" s="1"/>
  <c r="BE138" i="13"/>
  <c r="BA138" i="13"/>
  <c r="Q138" i="13" s="1"/>
  <c r="BF142" i="13"/>
  <c r="BB142" i="13"/>
  <c r="Q142" i="13" s="1"/>
  <c r="BE142" i="13"/>
  <c r="BF143" i="13"/>
  <c r="BB143" i="13"/>
  <c r="Q143" i="13" s="1"/>
  <c r="BF146" i="13"/>
  <c r="BB146" i="13"/>
  <c r="BE146" i="13"/>
  <c r="Q188" i="13"/>
  <c r="Q204" i="13"/>
  <c r="BE115" i="13"/>
  <c r="BA115" i="13"/>
  <c r="Q115" i="13" s="1"/>
  <c r="BE117" i="13"/>
  <c r="BA117" i="13"/>
  <c r="Q117" i="13" s="1"/>
  <c r="BE119" i="13"/>
  <c r="BA119" i="13"/>
  <c r="Q119" i="13" s="1"/>
  <c r="BE121" i="13"/>
  <c r="BA121" i="13"/>
  <c r="Q121" i="13" s="1"/>
  <c r="BE123" i="13"/>
  <c r="BA123" i="13"/>
  <c r="Q123" i="13" s="1"/>
  <c r="BE125" i="13"/>
  <c r="BA125" i="13"/>
  <c r="Q125" i="13" s="1"/>
  <c r="BE127" i="13"/>
  <c r="BA127" i="13"/>
  <c r="Q127" i="13" s="1"/>
  <c r="BE129" i="13"/>
  <c r="BA129" i="13"/>
  <c r="Q129" i="13" s="1"/>
  <c r="BE131" i="13"/>
  <c r="BA131" i="13"/>
  <c r="Q131" i="13" s="1"/>
  <c r="BE133" i="13"/>
  <c r="BA133" i="13"/>
  <c r="Q133" i="13" s="1"/>
  <c r="BE135" i="13"/>
  <c r="BA135" i="13"/>
  <c r="Q135" i="13" s="1"/>
  <c r="BE137" i="13"/>
  <c r="BA137" i="13"/>
  <c r="Q137" i="13" s="1"/>
  <c r="BF144" i="13"/>
  <c r="BB144" i="13"/>
  <c r="BE144" i="13"/>
  <c r="BF145" i="13"/>
  <c r="BB145" i="13"/>
  <c r="Q145" i="13" s="1"/>
  <c r="Q196" i="13"/>
  <c r="BA238" i="13"/>
  <c r="Q238" i="13" s="1"/>
  <c r="BD238" i="13"/>
  <c r="D237" i="13"/>
  <c r="BB238" i="13"/>
  <c r="D236" i="13"/>
  <c r="BD184" i="13"/>
  <c r="BD186" i="13"/>
  <c r="BD188" i="13"/>
  <c r="BD190" i="13"/>
  <c r="BD192" i="13"/>
  <c r="BD194" i="13"/>
  <c r="BD196" i="13"/>
  <c r="BD198" i="13"/>
  <c r="BD200" i="13"/>
  <c r="BD202" i="13"/>
  <c r="BD204" i="13"/>
  <c r="BD206" i="13"/>
  <c r="BD208" i="13"/>
  <c r="BD210" i="13"/>
  <c r="BD212" i="13"/>
  <c r="BD214" i="13"/>
  <c r="BD216" i="13"/>
  <c r="BD218" i="13"/>
  <c r="BD220" i="13"/>
  <c r="BD222" i="13"/>
  <c r="BD224" i="13"/>
  <c r="BD226" i="13"/>
  <c r="BD228" i="13"/>
  <c r="BD230" i="13"/>
  <c r="BD232" i="13"/>
  <c r="BD234" i="13"/>
  <c r="BF139" i="12"/>
  <c r="BB139" i="12"/>
  <c r="BE139" i="12"/>
  <c r="BA139" i="12"/>
  <c r="BF147" i="12"/>
  <c r="BB147" i="12"/>
  <c r="BE147" i="12"/>
  <c r="BA147" i="12"/>
  <c r="Q115" i="12"/>
  <c r="Q123" i="12"/>
  <c r="Q131" i="12"/>
  <c r="BD88" i="12"/>
  <c r="BA88" i="12"/>
  <c r="D68" i="12"/>
  <c r="BE29" i="12"/>
  <c r="BE33" i="12"/>
  <c r="BE35" i="12"/>
  <c r="BE47" i="12"/>
  <c r="BF110" i="12"/>
  <c r="BB110" i="12"/>
  <c r="Q113" i="12"/>
  <c r="BF114" i="12"/>
  <c r="BB114" i="12"/>
  <c r="BE114" i="12"/>
  <c r="BF116" i="12"/>
  <c r="BB116" i="12"/>
  <c r="BE116" i="12"/>
  <c r="BF118" i="12"/>
  <c r="BB118" i="12"/>
  <c r="BE118" i="12"/>
  <c r="BF120" i="12"/>
  <c r="BB120" i="12"/>
  <c r="BE120" i="12"/>
  <c r="BF122" i="12"/>
  <c r="BB122" i="12"/>
  <c r="BE122" i="12"/>
  <c r="BF124" i="12"/>
  <c r="BB124" i="12"/>
  <c r="BE124" i="12"/>
  <c r="BF126" i="12"/>
  <c r="BB126" i="12"/>
  <c r="BE126" i="12"/>
  <c r="BF128" i="12"/>
  <c r="BB128" i="12"/>
  <c r="BE128" i="12"/>
  <c r="BF130" i="12"/>
  <c r="BB130" i="12"/>
  <c r="BE130" i="12"/>
  <c r="BF132" i="12"/>
  <c r="BB132" i="12"/>
  <c r="BE132" i="12"/>
  <c r="BF134" i="12"/>
  <c r="BB134" i="12"/>
  <c r="BE134" i="12"/>
  <c r="BF136" i="12"/>
  <c r="BB136" i="12"/>
  <c r="BE136" i="12"/>
  <c r="BF138" i="12"/>
  <c r="BB138" i="12"/>
  <c r="BE138" i="12"/>
  <c r="BF142" i="12"/>
  <c r="BB142" i="12"/>
  <c r="BE142" i="12"/>
  <c r="BF143" i="12"/>
  <c r="BB143" i="12"/>
  <c r="BE143" i="12"/>
  <c r="BA143" i="12"/>
  <c r="Q143" i="12" s="1"/>
  <c r="BD235" i="12"/>
  <c r="BA235" i="12"/>
  <c r="Q235" i="12" s="1"/>
  <c r="BD11" i="12"/>
  <c r="BA105" i="12"/>
  <c r="BD105" i="12"/>
  <c r="BF33" i="12"/>
  <c r="BB37" i="12"/>
  <c r="BF47" i="12"/>
  <c r="BA57" i="12"/>
  <c r="S57" i="12" s="1"/>
  <c r="BE57" i="12"/>
  <c r="BA61" i="12"/>
  <c r="BE61" i="12"/>
  <c r="BF66" i="12"/>
  <c r="BB66" i="12"/>
  <c r="BA82" i="12"/>
  <c r="S82" i="12" s="1"/>
  <c r="BA86" i="12"/>
  <c r="S86" i="12" s="1"/>
  <c r="BA110" i="12"/>
  <c r="Q110" i="12" s="1"/>
  <c r="BA136" i="12"/>
  <c r="Q136" i="12" s="1"/>
  <c r="BA138" i="12"/>
  <c r="Q138" i="12" s="1"/>
  <c r="BA142" i="12"/>
  <c r="Q142" i="12" s="1"/>
  <c r="BE161" i="12"/>
  <c r="BB161" i="12"/>
  <c r="D161" i="12"/>
  <c r="M78" i="12"/>
  <c r="BD163" i="12"/>
  <c r="BA163" i="12"/>
  <c r="R163" i="12" s="1"/>
  <c r="BD166" i="12"/>
  <c r="BA166" i="12"/>
  <c r="R166" i="12" s="1"/>
  <c r="BA28" i="12"/>
  <c r="S28" i="12" s="1"/>
  <c r="BE28" i="12"/>
  <c r="BA29" i="12"/>
  <c r="S29" i="12" s="1"/>
  <c r="BA33" i="12"/>
  <c r="S33" i="12" s="1"/>
  <c r="BA35" i="12"/>
  <c r="S35" i="12" s="1"/>
  <c r="BE37" i="12"/>
  <c r="BA40" i="12"/>
  <c r="BE40" i="12"/>
  <c r="BA41" i="12"/>
  <c r="S41" i="12" s="1"/>
  <c r="BE41" i="12"/>
  <c r="BA42" i="12"/>
  <c r="BE42" i="12"/>
  <c r="BA43" i="12"/>
  <c r="S43" i="12" s="1"/>
  <c r="BE43" i="12"/>
  <c r="BA44" i="12"/>
  <c r="BE44" i="12"/>
  <c r="BA45" i="12"/>
  <c r="S45" i="12" s="1"/>
  <c r="BE45" i="12"/>
  <c r="BA46" i="12"/>
  <c r="BE46" i="12"/>
  <c r="BA47" i="12"/>
  <c r="S47" i="12" s="1"/>
  <c r="BA56" i="12"/>
  <c r="BE56" i="12"/>
  <c r="BB57" i="12"/>
  <c r="BA60" i="12"/>
  <c r="BE60" i="12"/>
  <c r="BB61" i="12"/>
  <c r="BA66" i="12"/>
  <c r="S66" i="12" s="1"/>
  <c r="D67" i="12"/>
  <c r="BF112" i="12"/>
  <c r="BB112" i="12"/>
  <c r="Q112" i="12" s="1"/>
  <c r="BE112" i="12"/>
  <c r="BF146" i="12"/>
  <c r="BB146" i="12"/>
  <c r="BE146" i="12"/>
  <c r="BD162" i="12"/>
  <c r="BA162" i="12"/>
  <c r="R162" i="12" s="1"/>
  <c r="BD170" i="12"/>
  <c r="BA170" i="12"/>
  <c r="R170" i="12" s="1"/>
  <c r="BB236" i="12"/>
  <c r="BA37" i="12"/>
  <c r="S37" i="12" s="1"/>
  <c r="BE110" i="12"/>
  <c r="BF115" i="12"/>
  <c r="BB115" i="12"/>
  <c r="BE115" i="12"/>
  <c r="BF117" i="12"/>
  <c r="BB117" i="12"/>
  <c r="Q117" i="12" s="1"/>
  <c r="BE117" i="12"/>
  <c r="BF119" i="12"/>
  <c r="BB119" i="12"/>
  <c r="Q119" i="12" s="1"/>
  <c r="BE119" i="12"/>
  <c r="BF121" i="12"/>
  <c r="BB121" i="12"/>
  <c r="Q121" i="12" s="1"/>
  <c r="BE121" i="12"/>
  <c r="BF123" i="12"/>
  <c r="BB123" i="12"/>
  <c r="BE123" i="12"/>
  <c r="BF125" i="12"/>
  <c r="BB125" i="12"/>
  <c r="Q125" i="12" s="1"/>
  <c r="BE125" i="12"/>
  <c r="BF127" i="12"/>
  <c r="BB127" i="12"/>
  <c r="Q127" i="12" s="1"/>
  <c r="BE127" i="12"/>
  <c r="BF129" i="12"/>
  <c r="BB129" i="12"/>
  <c r="Q129" i="12" s="1"/>
  <c r="BE129" i="12"/>
  <c r="BF131" i="12"/>
  <c r="BB131" i="12"/>
  <c r="BE131" i="12"/>
  <c r="BF133" i="12"/>
  <c r="BB133" i="12"/>
  <c r="Q133" i="12" s="1"/>
  <c r="BE133" i="12"/>
  <c r="BF135" i="12"/>
  <c r="BB135" i="12"/>
  <c r="Q135" i="12" s="1"/>
  <c r="BE135" i="12"/>
  <c r="BF137" i="12"/>
  <c r="BB137" i="12"/>
  <c r="BE137" i="12"/>
  <c r="BF141" i="12"/>
  <c r="BB141" i="12"/>
  <c r="Q141" i="12" s="1"/>
  <c r="BE141" i="12"/>
  <c r="BD156" i="12"/>
  <c r="BA156" i="12"/>
  <c r="R156" i="12" s="1"/>
  <c r="BF29" i="12"/>
  <c r="BF35" i="12"/>
  <c r="D64" i="12"/>
  <c r="BE66" i="12"/>
  <c r="BA73" i="12"/>
  <c r="S73" i="12" s="1"/>
  <c r="BA77" i="12"/>
  <c r="S77" i="12" s="1"/>
  <c r="BF111" i="12"/>
  <c r="BB111" i="12"/>
  <c r="Q111" i="12" s="1"/>
  <c r="BE111" i="12"/>
  <c r="BA114" i="12"/>
  <c r="BA116" i="12"/>
  <c r="Q116" i="12" s="1"/>
  <c r="BA118" i="12"/>
  <c r="BA120" i="12"/>
  <c r="Q120" i="12" s="1"/>
  <c r="BA122" i="12"/>
  <c r="BA124" i="12"/>
  <c r="Q124" i="12" s="1"/>
  <c r="BA126" i="12"/>
  <c r="BA128" i="12"/>
  <c r="Q128" i="12" s="1"/>
  <c r="BA130" i="12"/>
  <c r="BA132" i="12"/>
  <c r="Q132" i="12" s="1"/>
  <c r="BA134" i="12"/>
  <c r="BA137" i="12"/>
  <c r="Q137" i="12" s="1"/>
  <c r="BD171" i="12"/>
  <c r="BA171" i="12"/>
  <c r="R171" i="12" s="1"/>
  <c r="BA178" i="12"/>
  <c r="BD178" i="12"/>
  <c r="BA11" i="12"/>
  <c r="S11" i="12" s="1"/>
  <c r="BA15" i="12"/>
  <c r="P15" i="12" s="1"/>
  <c r="BB28" i="12"/>
  <c r="BB40" i="12"/>
  <c r="BB41" i="12"/>
  <c r="BB42" i="12"/>
  <c r="BB43" i="12"/>
  <c r="BB44" i="12"/>
  <c r="BB45" i="12"/>
  <c r="BB46" i="12"/>
  <c r="S55" i="12"/>
  <c r="BB56" i="12"/>
  <c r="S59" i="12"/>
  <c r="BB60" i="12"/>
  <c r="S63" i="12"/>
  <c r="BB88" i="12"/>
  <c r="BF113" i="12"/>
  <c r="BB113" i="12"/>
  <c r="BE113" i="12"/>
  <c r="BF144" i="12"/>
  <c r="BB144" i="12"/>
  <c r="Q144" i="12" s="1"/>
  <c r="BE144" i="12"/>
  <c r="BF145" i="12"/>
  <c r="BB145" i="12"/>
  <c r="BE145" i="12"/>
  <c r="BA145" i="12"/>
  <c r="Q145" i="12" s="1"/>
  <c r="Q146" i="12"/>
  <c r="BD173" i="12"/>
  <c r="BA173" i="12"/>
  <c r="R173" i="12" s="1"/>
  <c r="BE237" i="12"/>
  <c r="Q188" i="12"/>
  <c r="BA238" i="12"/>
  <c r="BD238" i="12"/>
  <c r="D237" i="12"/>
  <c r="BB238" i="12"/>
  <c r="D236" i="12"/>
  <c r="BD184" i="12"/>
  <c r="BD186" i="12"/>
  <c r="BD188" i="12"/>
  <c r="BD190" i="12"/>
  <c r="BD192" i="12"/>
  <c r="BD194" i="12"/>
  <c r="BD196" i="12"/>
  <c r="BD198" i="12"/>
  <c r="BD200" i="12"/>
  <c r="BD202" i="12"/>
  <c r="BD204" i="12"/>
  <c r="BD206" i="12"/>
  <c r="BD208" i="12"/>
  <c r="BD210" i="12"/>
  <c r="BD212" i="12"/>
  <c r="BD214" i="12"/>
  <c r="BD216" i="12"/>
  <c r="BD218" i="12"/>
  <c r="BD220" i="12"/>
  <c r="BD222" i="12"/>
  <c r="BD224" i="12"/>
  <c r="BD226" i="12"/>
  <c r="BD228" i="12"/>
  <c r="BD230" i="12"/>
  <c r="BD232" i="12"/>
  <c r="BD234" i="12"/>
  <c r="BB247" i="11"/>
  <c r="O247" i="11" s="1"/>
  <c r="D247" i="11"/>
  <c r="BE247" i="11" s="1"/>
  <c r="BB246" i="11"/>
  <c r="O246" i="11" s="1"/>
  <c r="D246" i="11"/>
  <c r="BE246" i="11" s="1"/>
  <c r="BB245" i="11"/>
  <c r="O245" i="11" s="1"/>
  <c r="D245" i="11"/>
  <c r="BE245" i="11" s="1"/>
  <c r="BB244" i="11"/>
  <c r="O244" i="11" s="1"/>
  <c r="D244" i="11"/>
  <c r="BE244" i="11" s="1"/>
  <c r="BB243" i="11"/>
  <c r="O243" i="11" s="1"/>
  <c r="D243" i="11"/>
  <c r="BE243" i="11" s="1"/>
  <c r="BB242" i="11"/>
  <c r="O242" i="11" s="1"/>
  <c r="D242" i="11"/>
  <c r="BE242" i="11" s="1"/>
  <c r="P238" i="11"/>
  <c r="BE238" i="11" s="1"/>
  <c r="O238" i="11"/>
  <c r="N238" i="11"/>
  <c r="M238" i="11"/>
  <c r="L238" i="11"/>
  <c r="K238" i="11"/>
  <c r="BB238" i="11" s="1"/>
  <c r="J238" i="11"/>
  <c r="I238" i="11"/>
  <c r="H238" i="11"/>
  <c r="G238" i="11"/>
  <c r="F238" i="11"/>
  <c r="D238" i="11" s="1"/>
  <c r="E238" i="11"/>
  <c r="P237" i="11"/>
  <c r="O237" i="11"/>
  <c r="N237" i="11"/>
  <c r="M237" i="11"/>
  <c r="L237" i="11"/>
  <c r="K237" i="11"/>
  <c r="J237" i="11"/>
  <c r="I237" i="11"/>
  <c r="H237" i="11"/>
  <c r="G237" i="11"/>
  <c r="F237" i="11"/>
  <c r="E237" i="11"/>
  <c r="D237" i="11"/>
  <c r="BA237" i="11" s="1"/>
  <c r="BA236" i="11"/>
  <c r="P236" i="11"/>
  <c r="BE236" i="11" s="1"/>
  <c r="O236" i="11"/>
  <c r="N236" i="11"/>
  <c r="M236" i="11"/>
  <c r="L236" i="11"/>
  <c r="K236" i="11"/>
  <c r="BB236" i="11" s="1"/>
  <c r="J236" i="11"/>
  <c r="I236" i="11"/>
  <c r="H236" i="11"/>
  <c r="G236" i="11"/>
  <c r="F236" i="11"/>
  <c r="E236" i="11"/>
  <c r="D236" i="11"/>
  <c r="BD236" i="11" s="1"/>
  <c r="P235" i="11"/>
  <c r="O235" i="11"/>
  <c r="N235" i="11"/>
  <c r="M235" i="11"/>
  <c r="L235" i="11"/>
  <c r="K235" i="11"/>
  <c r="J235" i="11"/>
  <c r="I235" i="11"/>
  <c r="H235" i="11"/>
  <c r="G235" i="11"/>
  <c r="F235" i="11"/>
  <c r="D235" i="11" s="1"/>
  <c r="E235" i="11"/>
  <c r="BE234" i="11"/>
  <c r="BD234" i="11"/>
  <c r="BB234" i="11"/>
  <c r="BA234" i="11"/>
  <c r="Q234" i="11" s="1"/>
  <c r="D234" i="11"/>
  <c r="BE233" i="11"/>
  <c r="BB233" i="11"/>
  <c r="D233" i="11"/>
  <c r="BA233" i="11" s="1"/>
  <c r="Q233" i="11" s="1"/>
  <c r="BE232" i="11"/>
  <c r="BD232" i="11"/>
  <c r="BB232" i="11"/>
  <c r="BA232" i="11"/>
  <c r="Q232" i="11" s="1"/>
  <c r="D232" i="11"/>
  <c r="BE231" i="11"/>
  <c r="BB231" i="11"/>
  <c r="D231" i="11"/>
  <c r="BD231" i="11" s="1"/>
  <c r="BE230" i="11"/>
  <c r="BD230" i="11"/>
  <c r="BB230" i="11"/>
  <c r="BA230" i="11"/>
  <c r="Q230" i="11" s="1"/>
  <c r="D230" i="11"/>
  <c r="BE229" i="11"/>
  <c r="BB229" i="11"/>
  <c r="D229" i="11"/>
  <c r="BA229" i="11" s="1"/>
  <c r="Q229" i="11" s="1"/>
  <c r="BE228" i="11"/>
  <c r="BD228" i="11"/>
  <c r="BB228" i="11"/>
  <c r="BA228" i="11"/>
  <c r="Q228" i="11" s="1"/>
  <c r="D228" i="11"/>
  <c r="BE227" i="11"/>
  <c r="BB227" i="11"/>
  <c r="D227" i="11"/>
  <c r="BD227" i="11" s="1"/>
  <c r="BE226" i="11"/>
  <c r="BD226" i="11"/>
  <c r="BB226" i="11"/>
  <c r="BA226" i="11"/>
  <c r="Q226" i="11" s="1"/>
  <c r="D226" i="11"/>
  <c r="BE225" i="11"/>
  <c r="BB225" i="11"/>
  <c r="D225" i="11"/>
  <c r="BA225" i="11" s="1"/>
  <c r="Q225" i="11" s="1"/>
  <c r="BE224" i="11"/>
  <c r="BD224" i="11"/>
  <c r="BB224" i="11"/>
  <c r="BA224" i="11"/>
  <c r="Q224" i="11" s="1"/>
  <c r="D224" i="11"/>
  <c r="BE223" i="11"/>
  <c r="BB223" i="11"/>
  <c r="D223" i="11"/>
  <c r="BD223" i="11" s="1"/>
  <c r="BE222" i="11"/>
  <c r="BD222" i="11"/>
  <c r="BB222" i="11"/>
  <c r="BA222" i="11"/>
  <c r="Q222" i="11" s="1"/>
  <c r="D222" i="11"/>
  <c r="BE221" i="11"/>
  <c r="BB221" i="11"/>
  <c r="D221" i="11"/>
  <c r="BA221" i="11" s="1"/>
  <c r="Q221" i="11" s="1"/>
  <c r="BE220" i="11"/>
  <c r="BD220" i="11"/>
  <c r="BB220" i="11"/>
  <c r="BA220" i="11"/>
  <c r="Q220" i="11" s="1"/>
  <c r="D220" i="11"/>
  <c r="BE219" i="11"/>
  <c r="BB219" i="11"/>
  <c r="D219" i="11"/>
  <c r="BD219" i="11" s="1"/>
  <c r="BE218" i="11"/>
  <c r="BD218" i="11"/>
  <c r="BB218" i="11"/>
  <c r="BA218" i="11"/>
  <c r="Q218" i="11" s="1"/>
  <c r="D218" i="11"/>
  <c r="BE217" i="11"/>
  <c r="BB217" i="11"/>
  <c r="D217" i="11"/>
  <c r="BA217" i="11" s="1"/>
  <c r="Q217" i="11" s="1"/>
  <c r="BE216" i="11"/>
  <c r="BD216" i="11"/>
  <c r="BB216" i="11"/>
  <c r="BA216" i="11"/>
  <c r="Q216" i="11" s="1"/>
  <c r="D216" i="11"/>
  <c r="BE215" i="11"/>
  <c r="BB215" i="11"/>
  <c r="D215" i="11"/>
  <c r="BD215" i="11" s="1"/>
  <c r="BE214" i="11"/>
  <c r="BD214" i="11"/>
  <c r="BB214" i="11"/>
  <c r="BA214" i="11"/>
  <c r="Q214" i="11" s="1"/>
  <c r="D214" i="11"/>
  <c r="BE213" i="11"/>
  <c r="BB213" i="11"/>
  <c r="D213" i="11"/>
  <c r="BA213" i="11" s="1"/>
  <c r="Q213" i="11" s="1"/>
  <c r="BE212" i="11"/>
  <c r="BD212" i="11"/>
  <c r="BB212" i="11"/>
  <c r="BA212" i="11"/>
  <c r="Q212" i="11" s="1"/>
  <c r="D212" i="11"/>
  <c r="BE211" i="11"/>
  <c r="BB211" i="11"/>
  <c r="D211" i="11"/>
  <c r="BD211" i="11" s="1"/>
  <c r="BE210" i="11"/>
  <c r="BD210" i="11"/>
  <c r="BB210" i="11"/>
  <c r="BA210" i="11"/>
  <c r="Q210" i="11" s="1"/>
  <c r="D210" i="11"/>
  <c r="BE209" i="11"/>
  <c r="BB209" i="11"/>
  <c r="D209" i="11"/>
  <c r="BA209" i="11" s="1"/>
  <c r="Q209" i="11" s="1"/>
  <c r="BE208" i="11"/>
  <c r="BD208" i="11"/>
  <c r="BB208" i="11"/>
  <c r="BA208" i="11"/>
  <c r="Q208" i="11" s="1"/>
  <c r="D208" i="11"/>
  <c r="BE207" i="11"/>
  <c r="BB207" i="11"/>
  <c r="D207" i="11"/>
  <c r="BD207" i="11" s="1"/>
  <c r="BE206" i="11"/>
  <c r="BD206" i="11"/>
  <c r="BB206" i="11"/>
  <c r="BA206" i="11"/>
  <c r="Q206" i="11" s="1"/>
  <c r="D206" i="11"/>
  <c r="BE205" i="11"/>
  <c r="BB205" i="11"/>
  <c r="D205" i="11"/>
  <c r="BA205" i="11" s="1"/>
  <c r="Q205" i="11" s="1"/>
  <c r="BE204" i="11"/>
  <c r="BD204" i="11"/>
  <c r="BB204" i="11"/>
  <c r="BA204" i="11"/>
  <c r="Q204" i="11" s="1"/>
  <c r="D204" i="11"/>
  <c r="BE203" i="11"/>
  <c r="BB203" i="11"/>
  <c r="D203" i="11"/>
  <c r="BD203" i="11" s="1"/>
  <c r="BE202" i="11"/>
  <c r="BD202" i="11"/>
  <c r="BB202" i="11"/>
  <c r="BA202" i="11"/>
  <c r="Q202" i="11" s="1"/>
  <c r="D202" i="11"/>
  <c r="BE201" i="11"/>
  <c r="BB201" i="11"/>
  <c r="D201" i="11"/>
  <c r="BA201" i="11" s="1"/>
  <c r="Q201" i="11" s="1"/>
  <c r="BE200" i="11"/>
  <c r="BD200" i="11"/>
  <c r="BB200" i="11"/>
  <c r="BA200" i="11"/>
  <c r="Q200" i="11" s="1"/>
  <c r="D200" i="11"/>
  <c r="BE199" i="11"/>
  <c r="BB199" i="11"/>
  <c r="D199" i="11"/>
  <c r="BD199" i="11" s="1"/>
  <c r="BE198" i="11"/>
  <c r="BD198" i="11"/>
  <c r="BB198" i="11"/>
  <c r="BA198" i="11"/>
  <c r="Q198" i="11" s="1"/>
  <c r="D198" i="11"/>
  <c r="BE197" i="11"/>
  <c r="BB197" i="11"/>
  <c r="D197" i="11"/>
  <c r="BA197" i="11" s="1"/>
  <c r="Q197" i="11" s="1"/>
  <c r="BE196" i="11"/>
  <c r="BD196" i="11"/>
  <c r="BB196" i="11"/>
  <c r="BA196" i="11"/>
  <c r="Q196" i="11" s="1"/>
  <c r="D196" i="11"/>
  <c r="BE195" i="11"/>
  <c r="BB195" i="11"/>
  <c r="D195" i="11"/>
  <c r="BD195" i="11" s="1"/>
  <c r="BE194" i="11"/>
  <c r="BD194" i="11"/>
  <c r="BB194" i="11"/>
  <c r="BA194" i="11"/>
  <c r="Q194" i="11" s="1"/>
  <c r="D194" i="11"/>
  <c r="BE193" i="11"/>
  <c r="BB193" i="11"/>
  <c r="D193" i="11"/>
  <c r="BA193" i="11" s="1"/>
  <c r="Q193" i="11" s="1"/>
  <c r="BE192" i="11"/>
  <c r="BD192" i="11"/>
  <c r="BB192" i="11"/>
  <c r="BA192" i="11"/>
  <c r="Q192" i="11" s="1"/>
  <c r="D192" i="11"/>
  <c r="BE191" i="11"/>
  <c r="BB191" i="11"/>
  <c r="D191" i="11"/>
  <c r="BD191" i="11" s="1"/>
  <c r="BE190" i="11"/>
  <c r="BD190" i="11"/>
  <c r="BB190" i="11"/>
  <c r="BA190" i="11"/>
  <c r="Q190" i="11" s="1"/>
  <c r="D190" i="11"/>
  <c r="BE189" i="11"/>
  <c r="BB189" i="11"/>
  <c r="D189" i="11"/>
  <c r="BA189" i="11" s="1"/>
  <c r="Q189" i="11" s="1"/>
  <c r="BE188" i="11"/>
  <c r="BD188" i="11"/>
  <c r="BB188" i="11"/>
  <c r="BA188" i="11"/>
  <c r="Q188" i="11" s="1"/>
  <c r="D188" i="11"/>
  <c r="BE187" i="11"/>
  <c r="BB187" i="11"/>
  <c r="D187" i="11"/>
  <c r="BD187" i="11" s="1"/>
  <c r="BE186" i="11"/>
  <c r="BD186" i="11"/>
  <c r="BB186" i="11"/>
  <c r="BA186" i="11"/>
  <c r="Q186" i="11" s="1"/>
  <c r="D186" i="11"/>
  <c r="BE185" i="11"/>
  <c r="BB185" i="11"/>
  <c r="D185" i="11"/>
  <c r="BA185" i="11" s="1"/>
  <c r="Q185" i="11" s="1"/>
  <c r="BE184" i="11"/>
  <c r="BD184" i="11"/>
  <c r="BB184" i="11"/>
  <c r="BA184" i="11"/>
  <c r="Q184" i="11" s="1"/>
  <c r="D184" i="11"/>
  <c r="BE183" i="11"/>
  <c r="BD183" i="11"/>
  <c r="BB183" i="11"/>
  <c r="Q183" i="11"/>
  <c r="D183" i="11"/>
  <c r="D179" i="11"/>
  <c r="BA179" i="11" s="1"/>
  <c r="BA178" i="11"/>
  <c r="D178" i="11"/>
  <c r="BD178" i="11" s="1"/>
  <c r="BE174" i="11"/>
  <c r="BB174" i="11"/>
  <c r="R174" i="11"/>
  <c r="D174" i="11"/>
  <c r="BE173" i="11"/>
  <c r="BB173" i="11"/>
  <c r="R173" i="11" s="1"/>
  <c r="BA173" i="11"/>
  <c r="D173" i="11"/>
  <c r="BD173" i="11" s="1"/>
  <c r="BE172" i="11"/>
  <c r="BB172" i="11"/>
  <c r="R172" i="11"/>
  <c r="D172" i="11"/>
  <c r="BE171" i="11"/>
  <c r="BB171" i="11"/>
  <c r="D171" i="11"/>
  <c r="BD171" i="11" s="1"/>
  <c r="BE170" i="11"/>
  <c r="BB170" i="11"/>
  <c r="BA170" i="11"/>
  <c r="R170" i="11"/>
  <c r="D170" i="11"/>
  <c r="BD170" i="11" s="1"/>
  <c r="BE169" i="11"/>
  <c r="BB169" i="11"/>
  <c r="R169" i="11"/>
  <c r="D169" i="11"/>
  <c r="BE168" i="11"/>
  <c r="BB168" i="11"/>
  <c r="D168" i="11"/>
  <c r="BD168" i="11" s="1"/>
  <c r="BE167" i="11"/>
  <c r="BB167" i="11"/>
  <c r="R167" i="11"/>
  <c r="D167" i="11"/>
  <c r="BE166" i="11"/>
  <c r="BB166" i="11"/>
  <c r="BA166" i="11"/>
  <c r="R166" i="11"/>
  <c r="D166" i="11"/>
  <c r="BD166" i="11" s="1"/>
  <c r="BE165" i="11"/>
  <c r="BB165" i="11"/>
  <c r="D165" i="11"/>
  <c r="BD165" i="11" s="1"/>
  <c r="BE164" i="11"/>
  <c r="BB164" i="11"/>
  <c r="R164" i="11" s="1"/>
  <c r="BA164" i="11"/>
  <c r="D164" i="11"/>
  <c r="BD164" i="11" s="1"/>
  <c r="BE163" i="11"/>
  <c r="BB163" i="11"/>
  <c r="D163" i="11"/>
  <c r="BD163" i="11" s="1"/>
  <c r="BE162" i="11"/>
  <c r="BB162" i="11"/>
  <c r="R162" i="11" s="1"/>
  <c r="BA162" i="11"/>
  <c r="D162" i="11"/>
  <c r="BD162" i="11" s="1"/>
  <c r="Q161" i="11"/>
  <c r="P161" i="11"/>
  <c r="R78" i="11" s="1"/>
  <c r="BE78" i="11" s="1"/>
  <c r="O161" i="11"/>
  <c r="N161" i="11"/>
  <c r="P78" i="11" s="1"/>
  <c r="K161" i="11"/>
  <c r="J161" i="11"/>
  <c r="BE160" i="11"/>
  <c r="BB160" i="11"/>
  <c r="R160" i="11"/>
  <c r="D160" i="11"/>
  <c r="BE159" i="11"/>
  <c r="BB159" i="11"/>
  <c r="R159" i="11"/>
  <c r="D159" i="11"/>
  <c r="BE158" i="11"/>
  <c r="BB158" i="11"/>
  <c r="D158" i="11"/>
  <c r="BD158" i="11" s="1"/>
  <c r="BE157" i="11"/>
  <c r="BB157" i="11"/>
  <c r="R157" i="11"/>
  <c r="D157" i="11"/>
  <c r="BE156" i="11"/>
  <c r="BB156" i="11"/>
  <c r="BA156" i="11"/>
  <c r="R156" i="11"/>
  <c r="D156" i="11"/>
  <c r="BD156" i="11" s="1"/>
  <c r="BE155" i="11"/>
  <c r="BB155" i="11"/>
  <c r="R155" i="11"/>
  <c r="D155" i="11"/>
  <c r="BE154" i="11"/>
  <c r="BB154" i="11"/>
  <c r="R154" i="11"/>
  <c r="D154" i="11"/>
  <c r="BE153" i="11"/>
  <c r="BB153" i="11"/>
  <c r="D153" i="11"/>
  <c r="BD153" i="11" s="1"/>
  <c r="BE152" i="11"/>
  <c r="BB152" i="11"/>
  <c r="R152" i="11"/>
  <c r="D152" i="11"/>
  <c r="BE151" i="11"/>
  <c r="BB151" i="11"/>
  <c r="R151" i="11" s="1"/>
  <c r="BA151" i="11"/>
  <c r="D151" i="11"/>
  <c r="BD151" i="11" s="1"/>
  <c r="P147" i="11"/>
  <c r="O147" i="11"/>
  <c r="N147" i="11"/>
  <c r="M147" i="11"/>
  <c r="L147" i="11"/>
  <c r="K147" i="11"/>
  <c r="BC147" i="11" s="1"/>
  <c r="J147" i="11"/>
  <c r="I147" i="11"/>
  <c r="H147" i="11"/>
  <c r="G147" i="11"/>
  <c r="F147" i="11"/>
  <c r="E147" i="11"/>
  <c r="BF146" i="11"/>
  <c r="BE146" i="11"/>
  <c r="BD146" i="11"/>
  <c r="BC146" i="11"/>
  <c r="BB146" i="11"/>
  <c r="Q146" i="11" s="1"/>
  <c r="BA146" i="11"/>
  <c r="D146" i="11"/>
  <c r="BF145" i="11"/>
  <c r="BE145" i="11"/>
  <c r="BD145" i="11"/>
  <c r="BC145" i="11"/>
  <c r="BB145" i="11"/>
  <c r="Q145" i="11" s="1"/>
  <c r="BA145" i="11"/>
  <c r="D145" i="11"/>
  <c r="BF144" i="11"/>
  <c r="BE144" i="11"/>
  <c r="BD144" i="11"/>
  <c r="BC144" i="11"/>
  <c r="BB144" i="11"/>
  <c r="Q144" i="11" s="1"/>
  <c r="BA144" i="11"/>
  <c r="D144" i="11"/>
  <c r="BF143" i="11"/>
  <c r="BE143" i="11"/>
  <c r="BD143" i="11"/>
  <c r="BC143" i="11"/>
  <c r="BB143" i="11"/>
  <c r="Q143" i="11" s="1"/>
  <c r="BA143" i="11"/>
  <c r="D143" i="11"/>
  <c r="BF142" i="11"/>
  <c r="BE142" i="11"/>
  <c r="BD142" i="11"/>
  <c r="BC142" i="11"/>
  <c r="BB142" i="11"/>
  <c r="Q142" i="11" s="1"/>
  <c r="BA142" i="11"/>
  <c r="D142" i="11"/>
  <c r="BF141" i="11"/>
  <c r="BE141" i="11"/>
  <c r="BD141" i="11"/>
  <c r="BC141" i="11"/>
  <c r="BB141" i="11"/>
  <c r="Q141" i="11" s="1"/>
  <c r="BA141" i="11"/>
  <c r="D141" i="11"/>
  <c r="P139" i="11"/>
  <c r="O139" i="11"/>
  <c r="N139" i="11"/>
  <c r="M139" i="11"/>
  <c r="L139" i="11"/>
  <c r="K139" i="11"/>
  <c r="BC139" i="11" s="1"/>
  <c r="J139" i="11"/>
  <c r="I139" i="11"/>
  <c r="H139" i="11"/>
  <c r="G139" i="11"/>
  <c r="F139" i="11"/>
  <c r="E139" i="11"/>
  <c r="BF138" i="11"/>
  <c r="BE138" i="11"/>
  <c r="BD138" i="11"/>
  <c r="BC138" i="11"/>
  <c r="BB138" i="11"/>
  <c r="Q138" i="11" s="1"/>
  <c r="BA138" i="11"/>
  <c r="D138" i="11"/>
  <c r="BF137" i="11"/>
  <c r="BE137" i="11"/>
  <c r="BD137" i="11"/>
  <c r="BC137" i="11"/>
  <c r="BB137" i="11"/>
  <c r="Q137" i="11" s="1"/>
  <c r="BA137" i="11"/>
  <c r="D137" i="11"/>
  <c r="BF136" i="11"/>
  <c r="BE136" i="11"/>
  <c r="BD136" i="11"/>
  <c r="BC136" i="11"/>
  <c r="BB136" i="11"/>
  <c r="Q136" i="11" s="1"/>
  <c r="BA136" i="11"/>
  <c r="D136" i="11"/>
  <c r="BF135" i="11"/>
  <c r="BE135" i="11"/>
  <c r="BD135" i="11"/>
  <c r="BC135" i="11"/>
  <c r="BB135" i="11"/>
  <c r="Q135" i="11" s="1"/>
  <c r="BA135" i="11"/>
  <c r="D135" i="11"/>
  <c r="BF134" i="11"/>
  <c r="BE134" i="11"/>
  <c r="BD134" i="11"/>
  <c r="BC134" i="11"/>
  <c r="BB134" i="11"/>
  <c r="Q134" i="11" s="1"/>
  <c r="BA134" i="11"/>
  <c r="D134" i="11"/>
  <c r="BF133" i="11"/>
  <c r="BE133" i="11"/>
  <c r="BD133" i="11"/>
  <c r="BC133" i="11"/>
  <c r="BB133" i="11"/>
  <c r="Q133" i="11" s="1"/>
  <c r="BA133" i="11"/>
  <c r="D133" i="11"/>
  <c r="BF132" i="11"/>
  <c r="BE132" i="11"/>
  <c r="BD132" i="11"/>
  <c r="BC132" i="11"/>
  <c r="BB132" i="11"/>
  <c r="Q132" i="11" s="1"/>
  <c r="BA132" i="11"/>
  <c r="D132" i="11"/>
  <c r="BF131" i="11"/>
  <c r="BE131" i="11"/>
  <c r="BD131" i="11"/>
  <c r="BC131" i="11"/>
  <c r="BB131" i="11"/>
  <c r="Q131" i="11" s="1"/>
  <c r="BA131" i="11"/>
  <c r="D131" i="11"/>
  <c r="BF130" i="11"/>
  <c r="BE130" i="11"/>
  <c r="BD130" i="11"/>
  <c r="BC130" i="11"/>
  <c r="BB130" i="11"/>
  <c r="Q130" i="11" s="1"/>
  <c r="BA130" i="11"/>
  <c r="D130" i="11"/>
  <c r="BF129" i="11"/>
  <c r="BE129" i="11"/>
  <c r="BD129" i="11"/>
  <c r="BC129" i="11"/>
  <c r="BB129" i="11"/>
  <c r="Q129" i="11" s="1"/>
  <c r="BA129" i="11"/>
  <c r="D129" i="11"/>
  <c r="BF128" i="11"/>
  <c r="BE128" i="11"/>
  <c r="BD128" i="11"/>
  <c r="BC128" i="11"/>
  <c r="BB128" i="11"/>
  <c r="Q128" i="11" s="1"/>
  <c r="BA128" i="11"/>
  <c r="D128" i="11"/>
  <c r="BF127" i="11"/>
  <c r="BE127" i="11"/>
  <c r="BD127" i="11"/>
  <c r="BC127" i="11"/>
  <c r="BB127" i="11"/>
  <c r="Q127" i="11" s="1"/>
  <c r="BA127" i="11"/>
  <c r="D127" i="11"/>
  <c r="BF126" i="11"/>
  <c r="BE126" i="11"/>
  <c r="BD126" i="11"/>
  <c r="BC126" i="11"/>
  <c r="BB126" i="11"/>
  <c r="Q126" i="11" s="1"/>
  <c r="BA126" i="11"/>
  <c r="D126" i="11"/>
  <c r="BF125" i="11"/>
  <c r="BE125" i="11"/>
  <c r="BD125" i="11"/>
  <c r="BC125" i="11"/>
  <c r="BB125" i="11"/>
  <c r="Q125" i="11" s="1"/>
  <c r="BA125" i="11"/>
  <c r="D125" i="11"/>
  <c r="BF124" i="11"/>
  <c r="BE124" i="11"/>
  <c r="BD124" i="11"/>
  <c r="BC124" i="11"/>
  <c r="BB124" i="11"/>
  <c r="Q124" i="11" s="1"/>
  <c r="BA124" i="11"/>
  <c r="D124" i="11"/>
  <c r="BF123" i="11"/>
  <c r="BE123" i="11"/>
  <c r="BD123" i="11"/>
  <c r="BC123" i="11"/>
  <c r="BB123" i="11"/>
  <c r="Q123" i="11" s="1"/>
  <c r="BA123" i="11"/>
  <c r="D123" i="11"/>
  <c r="BF122" i="11"/>
  <c r="BE122" i="11"/>
  <c r="BD122" i="11"/>
  <c r="BC122" i="11"/>
  <c r="BB122" i="11"/>
  <c r="Q122" i="11" s="1"/>
  <c r="BA122" i="11"/>
  <c r="D122" i="11"/>
  <c r="BF121" i="11"/>
  <c r="BE121" i="11"/>
  <c r="BD121" i="11"/>
  <c r="BC121" i="11"/>
  <c r="BB121" i="11"/>
  <c r="Q121" i="11" s="1"/>
  <c r="BA121" i="11"/>
  <c r="D121" i="11"/>
  <c r="BF120" i="11"/>
  <c r="BE120" i="11"/>
  <c r="BD120" i="11"/>
  <c r="BC120" i="11"/>
  <c r="BB120" i="11"/>
  <c r="Q120" i="11" s="1"/>
  <c r="BA120" i="11"/>
  <c r="D120" i="11"/>
  <c r="BF119" i="11"/>
  <c r="BE119" i="11"/>
  <c r="BD119" i="11"/>
  <c r="BC119" i="11"/>
  <c r="BB119" i="11"/>
  <c r="Q119" i="11" s="1"/>
  <c r="BA119" i="11"/>
  <c r="D119" i="11"/>
  <c r="BF118" i="11"/>
  <c r="BE118" i="11"/>
  <c r="BD118" i="11"/>
  <c r="BC118" i="11"/>
  <c r="BB118" i="11"/>
  <c r="Q118" i="11" s="1"/>
  <c r="BA118" i="11"/>
  <c r="D118" i="11"/>
  <c r="BF117" i="11"/>
  <c r="BE117" i="11"/>
  <c r="BD117" i="11"/>
  <c r="BC117" i="11"/>
  <c r="BB117" i="11"/>
  <c r="Q117" i="11" s="1"/>
  <c r="BA117" i="11"/>
  <c r="D117" i="11"/>
  <c r="BF116" i="11"/>
  <c r="BE116" i="11"/>
  <c r="BD116" i="11"/>
  <c r="BC116" i="11"/>
  <c r="BB116" i="11"/>
  <c r="Q116" i="11" s="1"/>
  <c r="BA116" i="11"/>
  <c r="D116" i="11"/>
  <c r="BF115" i="11"/>
  <c r="BE115" i="11"/>
  <c r="BD115" i="11"/>
  <c r="BC115" i="11"/>
  <c r="BB115" i="11"/>
  <c r="Q115" i="11" s="1"/>
  <c r="BA115" i="11"/>
  <c r="D115" i="11"/>
  <c r="BF114" i="11"/>
  <c r="BE114" i="11"/>
  <c r="BD114" i="11"/>
  <c r="BC114" i="11"/>
  <c r="BB114" i="11"/>
  <c r="Q114" i="11" s="1"/>
  <c r="BA114" i="11"/>
  <c r="D114" i="11"/>
  <c r="BF113" i="11"/>
  <c r="BE113" i="11"/>
  <c r="BD113" i="11"/>
  <c r="BC113" i="11"/>
  <c r="BB113" i="11"/>
  <c r="Q113" i="11" s="1"/>
  <c r="BA113" i="11"/>
  <c r="D113" i="11"/>
  <c r="BF112" i="11"/>
  <c r="BE112" i="11"/>
  <c r="BD112" i="11"/>
  <c r="BC112" i="11"/>
  <c r="BB112" i="11"/>
  <c r="Q112" i="11" s="1"/>
  <c r="BA112" i="11"/>
  <c r="D112" i="11"/>
  <c r="BF111" i="11"/>
  <c r="BE111" i="11"/>
  <c r="BD111" i="11"/>
  <c r="BC111" i="11"/>
  <c r="BB111" i="11"/>
  <c r="Q111" i="11" s="1"/>
  <c r="BA111" i="11"/>
  <c r="D111" i="11"/>
  <c r="BF110" i="11"/>
  <c r="BE110" i="11"/>
  <c r="BD110" i="11"/>
  <c r="BC110" i="11"/>
  <c r="BB110" i="11"/>
  <c r="Q110" i="11" s="1"/>
  <c r="BA110" i="11"/>
  <c r="D110" i="11"/>
  <c r="D106" i="11"/>
  <c r="D105" i="11"/>
  <c r="BE101" i="11"/>
  <c r="BA101" i="11"/>
  <c r="G101" i="11" s="1"/>
  <c r="BE100" i="11"/>
  <c r="BA100" i="11"/>
  <c r="G100" i="11"/>
  <c r="BE99" i="11"/>
  <c r="BA99" i="11"/>
  <c r="G99" i="11" s="1"/>
  <c r="BE98" i="11"/>
  <c r="BA98" i="11"/>
  <c r="G98" i="11"/>
  <c r="BE97" i="11"/>
  <c r="BA97" i="11"/>
  <c r="G97" i="11" s="1"/>
  <c r="BE96" i="11"/>
  <c r="BA96" i="11"/>
  <c r="G96" i="11"/>
  <c r="BE95" i="11"/>
  <c r="BA95" i="11"/>
  <c r="G95" i="11" s="1"/>
  <c r="BE94" i="11"/>
  <c r="BA94" i="11"/>
  <c r="G94" i="11"/>
  <c r="BE93" i="11"/>
  <c r="BA93" i="11"/>
  <c r="G93" i="11" s="1"/>
  <c r="BE92" i="11"/>
  <c r="BD92" i="11"/>
  <c r="BB92" i="11"/>
  <c r="G92" i="11" s="1"/>
  <c r="BA92" i="11"/>
  <c r="BE91" i="11"/>
  <c r="BD91" i="11"/>
  <c r="BB91" i="11"/>
  <c r="BA91" i="11"/>
  <c r="G91" i="11" s="1"/>
  <c r="R88" i="11"/>
  <c r="Q88" i="11"/>
  <c r="P88" i="11"/>
  <c r="O88" i="11"/>
  <c r="N88" i="11"/>
  <c r="M88" i="11"/>
  <c r="BB88" i="11" s="1"/>
  <c r="L88" i="11"/>
  <c r="K88" i="11"/>
  <c r="J88" i="11"/>
  <c r="I88" i="11"/>
  <c r="H88" i="11"/>
  <c r="G88" i="11"/>
  <c r="F88" i="11"/>
  <c r="E88" i="11"/>
  <c r="BE87" i="11"/>
  <c r="BB87" i="11"/>
  <c r="D87" i="11"/>
  <c r="BD87" i="11" s="1"/>
  <c r="BE86" i="11"/>
  <c r="BB86" i="11"/>
  <c r="S86" i="11" s="1"/>
  <c r="BA86" i="11"/>
  <c r="D86" i="11"/>
  <c r="BD86" i="11" s="1"/>
  <c r="BE85" i="11"/>
  <c r="BB85" i="11"/>
  <c r="D85" i="11"/>
  <c r="BD85" i="11" s="1"/>
  <c r="BE84" i="11"/>
  <c r="BB84" i="11"/>
  <c r="BA84" i="11"/>
  <c r="S84" i="11"/>
  <c r="D84" i="11"/>
  <c r="BD84" i="11" s="1"/>
  <c r="BE83" i="11"/>
  <c r="BB83" i="11"/>
  <c r="D83" i="11"/>
  <c r="BD83" i="11" s="1"/>
  <c r="BE82" i="11"/>
  <c r="BB82" i="11"/>
  <c r="BA82" i="11"/>
  <c r="S82" i="11"/>
  <c r="D82" i="11"/>
  <c r="BD82" i="11" s="1"/>
  <c r="BE80" i="11"/>
  <c r="BB80" i="11"/>
  <c r="D80" i="11"/>
  <c r="BD80" i="11" s="1"/>
  <c r="BE79" i="11"/>
  <c r="BB79" i="11"/>
  <c r="S79" i="11" s="1"/>
  <c r="BA79" i="11"/>
  <c r="D79" i="11"/>
  <c r="BD79" i="11" s="1"/>
  <c r="BB78" i="11"/>
  <c r="Q78" i="11"/>
  <c r="O78" i="11"/>
  <c r="N78" i="11"/>
  <c r="M78" i="11"/>
  <c r="K78" i="11"/>
  <c r="J78" i="11"/>
  <c r="I78" i="11"/>
  <c r="H78" i="11"/>
  <c r="G78" i="11"/>
  <c r="F78" i="11"/>
  <c r="E78" i="11"/>
  <c r="BD77" i="11"/>
  <c r="BA77" i="11"/>
  <c r="S77" i="11"/>
  <c r="D77" i="11"/>
  <c r="BE76" i="11"/>
  <c r="BB76" i="11"/>
  <c r="D76" i="11"/>
  <c r="BD76" i="11" s="1"/>
  <c r="BE75" i="11"/>
  <c r="BB75" i="11"/>
  <c r="BA75" i="11"/>
  <c r="S75" i="11"/>
  <c r="D75" i="11"/>
  <c r="BD75" i="11" s="1"/>
  <c r="BE74" i="11"/>
  <c r="BB74" i="11"/>
  <c r="D74" i="11"/>
  <c r="BA74" i="11" s="1"/>
  <c r="S74" i="11" s="1"/>
  <c r="BE73" i="11"/>
  <c r="BB73" i="11"/>
  <c r="S73" i="11" s="1"/>
  <c r="BA73" i="11"/>
  <c r="D73" i="11"/>
  <c r="BD73" i="11" s="1"/>
  <c r="BE72" i="11"/>
  <c r="BB72" i="11"/>
  <c r="D72" i="11"/>
  <c r="BA72" i="11" s="1"/>
  <c r="S72" i="11" s="1"/>
  <c r="R68" i="11"/>
  <c r="J68" i="11"/>
  <c r="BD67" i="11"/>
  <c r="R67" i="11"/>
  <c r="Q67" i="11"/>
  <c r="P67" i="11"/>
  <c r="O67" i="11"/>
  <c r="O68" i="11" s="1"/>
  <c r="N67" i="11"/>
  <c r="M67" i="11"/>
  <c r="BC67" i="11" s="1"/>
  <c r="L67" i="11"/>
  <c r="K67" i="11"/>
  <c r="J67" i="11"/>
  <c r="I67" i="11"/>
  <c r="H67" i="11"/>
  <c r="G67" i="11"/>
  <c r="F67" i="11"/>
  <c r="E67" i="11"/>
  <c r="D67" i="11" s="1"/>
  <c r="BF66" i="11"/>
  <c r="BD66" i="11"/>
  <c r="BC66" i="11"/>
  <c r="BB66" i="11"/>
  <c r="D66" i="11"/>
  <c r="BE66" i="11" s="1"/>
  <c r="R64" i="11"/>
  <c r="Q64" i="11"/>
  <c r="Q68" i="11" s="1"/>
  <c r="P64" i="11"/>
  <c r="O64" i="11"/>
  <c r="N64" i="11"/>
  <c r="N68" i="11" s="1"/>
  <c r="M64" i="11"/>
  <c r="BC64" i="11" s="1"/>
  <c r="L64" i="11"/>
  <c r="K64" i="11"/>
  <c r="K68" i="11" s="1"/>
  <c r="J64" i="11"/>
  <c r="I64" i="11"/>
  <c r="I68" i="11" s="1"/>
  <c r="H64" i="11"/>
  <c r="G64" i="11"/>
  <c r="G68" i="11" s="1"/>
  <c r="F64" i="11"/>
  <c r="F68" i="11" s="1"/>
  <c r="E64" i="11"/>
  <c r="E68" i="11" s="1"/>
  <c r="BF63" i="11"/>
  <c r="BE63" i="11"/>
  <c r="BD63" i="11"/>
  <c r="BC63" i="11"/>
  <c r="BB63" i="11"/>
  <c r="BA63" i="11"/>
  <c r="S63" i="11"/>
  <c r="D63" i="11"/>
  <c r="BF62" i="11"/>
  <c r="BE62" i="11"/>
  <c r="BD62" i="11"/>
  <c r="BC62" i="11"/>
  <c r="BB62" i="11"/>
  <c r="BA62" i="11"/>
  <c r="S62" i="11"/>
  <c r="D62" i="11"/>
  <c r="BF61" i="11"/>
  <c r="BE61" i="11"/>
  <c r="BD61" i="11"/>
  <c r="BC61" i="11"/>
  <c r="BB61" i="11"/>
  <c r="BA61" i="11"/>
  <c r="S61" i="11"/>
  <c r="D61" i="11"/>
  <c r="BF60" i="11"/>
  <c r="BE60" i="11"/>
  <c r="BD60" i="11"/>
  <c r="BC60" i="11"/>
  <c r="BB60" i="11"/>
  <c r="BA60" i="11"/>
  <c r="S60" i="11"/>
  <c r="D60" i="11"/>
  <c r="BF59" i="11"/>
  <c r="BE59" i="11"/>
  <c r="BD59" i="11"/>
  <c r="BC59" i="11"/>
  <c r="BB59" i="11"/>
  <c r="BA59" i="11"/>
  <c r="S59" i="11"/>
  <c r="D59" i="11"/>
  <c r="BF58" i="11"/>
  <c r="BE58" i="11"/>
  <c r="BD58" i="11"/>
  <c r="BC58" i="11"/>
  <c r="BB58" i="11"/>
  <c r="BA58" i="11"/>
  <c r="S58" i="11"/>
  <c r="D58" i="11"/>
  <c r="BF57" i="11"/>
  <c r="BE57" i="11"/>
  <c r="BD57" i="11"/>
  <c r="BC57" i="11"/>
  <c r="BB57" i="11"/>
  <c r="BA57" i="11"/>
  <c r="S57" i="11"/>
  <c r="D57" i="11"/>
  <c r="BF56" i="11"/>
  <c r="BE56" i="11"/>
  <c r="BD56" i="11"/>
  <c r="BC56" i="11"/>
  <c r="BB56" i="11"/>
  <c r="BA56" i="11"/>
  <c r="S56" i="11"/>
  <c r="D56" i="11"/>
  <c r="BF55" i="11"/>
  <c r="BE55" i="11"/>
  <c r="BD55" i="11"/>
  <c r="BC55" i="11"/>
  <c r="BB55" i="11"/>
  <c r="BA55" i="11"/>
  <c r="S55" i="11"/>
  <c r="D55" i="11"/>
  <c r="BF54" i="11"/>
  <c r="BE54" i="11"/>
  <c r="BD54" i="11"/>
  <c r="BC54" i="11"/>
  <c r="BB54" i="11"/>
  <c r="BA54" i="11"/>
  <c r="S54" i="11"/>
  <c r="D54" i="11"/>
  <c r="BF53" i="11"/>
  <c r="BE53" i="11"/>
  <c r="BD53" i="11"/>
  <c r="BC53" i="11"/>
  <c r="BB53" i="11"/>
  <c r="BA53" i="11"/>
  <c r="S53" i="11"/>
  <c r="D53" i="11"/>
  <c r="BF52" i="11"/>
  <c r="BE52" i="11"/>
  <c r="BD52" i="11"/>
  <c r="BC52" i="11"/>
  <c r="BB52" i="11"/>
  <c r="BA52" i="11"/>
  <c r="S52" i="11"/>
  <c r="D52" i="11"/>
  <c r="BF51" i="11"/>
  <c r="BE51" i="11"/>
  <c r="BD51" i="11"/>
  <c r="BC51" i="11"/>
  <c r="BB51" i="11"/>
  <c r="BA51" i="11"/>
  <c r="S51" i="11"/>
  <c r="D51" i="11"/>
  <c r="BF50" i="11"/>
  <c r="BE50" i="11"/>
  <c r="BD50" i="11"/>
  <c r="BC50" i="11"/>
  <c r="BB50" i="11"/>
  <c r="BA50" i="11"/>
  <c r="S50" i="11"/>
  <c r="D50" i="11"/>
  <c r="BF49" i="11"/>
  <c r="BE49" i="11"/>
  <c r="BD49" i="11"/>
  <c r="BC49" i="11"/>
  <c r="BB49" i="11"/>
  <c r="BA49" i="11"/>
  <c r="S49" i="11"/>
  <c r="D49" i="11"/>
  <c r="BF48" i="11"/>
  <c r="BE48" i="11"/>
  <c r="BD48" i="11"/>
  <c r="BC48" i="11"/>
  <c r="BB48" i="11"/>
  <c r="BA48" i="11"/>
  <c r="S48" i="11"/>
  <c r="D48" i="11"/>
  <c r="BF47" i="11"/>
  <c r="BB47" i="11"/>
  <c r="D47" i="11"/>
  <c r="BE47" i="11" s="1"/>
  <c r="BF46" i="11"/>
  <c r="BD46" i="11"/>
  <c r="BC46" i="11"/>
  <c r="BB46" i="11"/>
  <c r="D46" i="11"/>
  <c r="BE46" i="11" s="1"/>
  <c r="BF45" i="11"/>
  <c r="BD45" i="11"/>
  <c r="BC45" i="11"/>
  <c r="BB45" i="11"/>
  <c r="D45" i="11"/>
  <c r="BE45" i="11" s="1"/>
  <c r="BF44" i="11"/>
  <c r="BD44" i="11"/>
  <c r="BC44" i="11"/>
  <c r="BB44" i="11"/>
  <c r="D44" i="11"/>
  <c r="BE44" i="11" s="1"/>
  <c r="BF43" i="11"/>
  <c r="BD43" i="11"/>
  <c r="BC43" i="11"/>
  <c r="BB43" i="11"/>
  <c r="D43" i="11"/>
  <c r="BE43" i="11" s="1"/>
  <c r="BF42" i="11"/>
  <c r="BD42" i="11"/>
  <c r="BC42" i="11"/>
  <c r="BB42" i="11"/>
  <c r="D42" i="11"/>
  <c r="BE42" i="11" s="1"/>
  <c r="BF41" i="11"/>
  <c r="BD41" i="11"/>
  <c r="BC41" i="11"/>
  <c r="BB41" i="11"/>
  <c r="D41" i="11"/>
  <c r="BE41" i="11" s="1"/>
  <c r="BF40" i="11"/>
  <c r="BD40" i="11"/>
  <c r="BC40" i="11"/>
  <c r="BB40" i="11"/>
  <c r="D40" i="11"/>
  <c r="BE40" i="11" s="1"/>
  <c r="R37" i="11"/>
  <c r="Q37" i="11"/>
  <c r="P37" i="11"/>
  <c r="O37" i="11"/>
  <c r="N37" i="11"/>
  <c r="M37" i="11"/>
  <c r="L37" i="11"/>
  <c r="K37" i="11"/>
  <c r="J37" i="11"/>
  <c r="I37" i="11"/>
  <c r="H37" i="11"/>
  <c r="G37" i="11"/>
  <c r="F37" i="11"/>
  <c r="E37" i="11"/>
  <c r="D37" i="11" s="1"/>
  <c r="BF36" i="11"/>
  <c r="BB36" i="11"/>
  <c r="BA36" i="11"/>
  <c r="S36" i="11"/>
  <c r="D36" i="11"/>
  <c r="BE36" i="11" s="1"/>
  <c r="BF35" i="11"/>
  <c r="BB35" i="11"/>
  <c r="D35" i="11"/>
  <c r="BE35" i="11" s="1"/>
  <c r="BF34" i="11"/>
  <c r="BB34" i="11"/>
  <c r="BA34" i="11"/>
  <c r="S34" i="11"/>
  <c r="D34" i="11"/>
  <c r="BE34" i="11" s="1"/>
  <c r="BF33" i="11"/>
  <c r="BB33" i="11"/>
  <c r="D33" i="11"/>
  <c r="BE33" i="11" s="1"/>
  <c r="BF32" i="11"/>
  <c r="BB32" i="11"/>
  <c r="BA32" i="11"/>
  <c r="S32" i="11"/>
  <c r="D32" i="11"/>
  <c r="BE32" i="11" s="1"/>
  <c r="BF31" i="11"/>
  <c r="BE31" i="11"/>
  <c r="BD31" i="11"/>
  <c r="BC31" i="11"/>
  <c r="BB31" i="11"/>
  <c r="BA31" i="11"/>
  <c r="S31" i="11"/>
  <c r="D31" i="11"/>
  <c r="BF30" i="11"/>
  <c r="BE30" i="11"/>
  <c r="BD30" i="11"/>
  <c r="BC30" i="11"/>
  <c r="BB30" i="11"/>
  <c r="BA30" i="11"/>
  <c r="S30" i="11"/>
  <c r="D30" i="11"/>
  <c r="BF29" i="11"/>
  <c r="BB29" i="11"/>
  <c r="D29" i="11"/>
  <c r="BE29" i="11" s="1"/>
  <c r="BF28" i="11"/>
  <c r="BD28" i="11"/>
  <c r="BC28" i="11"/>
  <c r="BB28" i="11"/>
  <c r="D28" i="11"/>
  <c r="BE28" i="11" s="1"/>
  <c r="BF27" i="11"/>
  <c r="BB27" i="11"/>
  <c r="BA27" i="11"/>
  <c r="S27" i="11"/>
  <c r="D27" i="11"/>
  <c r="BE27" i="11" s="1"/>
  <c r="BF26" i="11"/>
  <c r="BE26" i="11"/>
  <c r="BD26" i="11"/>
  <c r="BC26" i="11"/>
  <c r="BB26" i="11"/>
  <c r="BA26" i="11"/>
  <c r="S26" i="11"/>
  <c r="D26" i="11"/>
  <c r="R24" i="11"/>
  <c r="Q24" i="11"/>
  <c r="BA24" i="11" s="1"/>
  <c r="S24" i="11" s="1"/>
  <c r="O24" i="11"/>
  <c r="N24" i="11"/>
  <c r="M24" i="11"/>
  <c r="L24" i="11"/>
  <c r="K24" i="11"/>
  <c r="J24" i="11"/>
  <c r="I24" i="11"/>
  <c r="H24" i="11"/>
  <c r="G24" i="11"/>
  <c r="F24" i="11"/>
  <c r="D24" i="11" s="1"/>
  <c r="E24" i="11"/>
  <c r="BD23" i="11"/>
  <c r="BA23" i="11"/>
  <c r="S23" i="11" s="1"/>
  <c r="D23" i="11"/>
  <c r="BD22" i="11"/>
  <c r="BA22" i="11"/>
  <c r="S22" i="11" s="1"/>
  <c r="D22" i="11"/>
  <c r="BD21" i="11"/>
  <c r="BA21" i="11"/>
  <c r="S21" i="11" s="1"/>
  <c r="D21" i="11"/>
  <c r="BA16" i="11"/>
  <c r="P16" i="11" s="1"/>
  <c r="D16" i="11"/>
  <c r="BD16" i="11" s="1"/>
  <c r="BA15" i="11"/>
  <c r="P15" i="11" s="1"/>
  <c r="D15" i="11"/>
  <c r="BD15" i="11" s="1"/>
  <c r="BE12" i="11"/>
  <c r="BB12" i="11"/>
  <c r="D12" i="11"/>
  <c r="BA12" i="11" s="1"/>
  <c r="S12" i="11" s="1"/>
  <c r="BE11" i="11"/>
  <c r="BB11" i="11"/>
  <c r="BA11" i="11"/>
  <c r="S11" i="11" s="1"/>
  <c r="D11" i="11"/>
  <c r="A5" i="11"/>
  <c r="A4" i="11"/>
  <c r="A3" i="11"/>
  <c r="A2" i="11"/>
  <c r="S64" i="13" l="1"/>
  <c r="BE78" i="13"/>
  <c r="BB78" i="13"/>
  <c r="Q141" i="13"/>
  <c r="D78" i="13"/>
  <c r="BE139" i="13"/>
  <c r="BA139" i="13"/>
  <c r="Q139" i="13" s="1"/>
  <c r="BB139" i="13"/>
  <c r="BF139" i="13"/>
  <c r="S44" i="13"/>
  <c r="BD161" i="13"/>
  <c r="BA161" i="13"/>
  <c r="R161" i="13" s="1"/>
  <c r="BE105" i="13"/>
  <c r="BB105" i="13"/>
  <c r="H105" i="13" s="1"/>
  <c r="BE68" i="13"/>
  <c r="BA68" i="13"/>
  <c r="BB68" i="13"/>
  <c r="BF68" i="13"/>
  <c r="BA236" i="13"/>
  <c r="Q236" i="13" s="1"/>
  <c r="BD236" i="13"/>
  <c r="BD237" i="13"/>
  <c r="BA237" i="13"/>
  <c r="Q237" i="13" s="1"/>
  <c r="BF147" i="13"/>
  <c r="BB147" i="13"/>
  <c r="BA147" i="13"/>
  <c r="Q147" i="13" s="1"/>
  <c r="BE147" i="13"/>
  <c r="S42" i="13"/>
  <c r="BC68" i="13"/>
  <c r="BD68" i="13"/>
  <c r="BF67" i="12"/>
  <c r="BB67" i="12"/>
  <c r="BE67" i="12"/>
  <c r="BA67" i="12"/>
  <c r="S67" i="12" s="1"/>
  <c r="S60" i="12"/>
  <c r="Q147" i="12"/>
  <c r="Q139" i="12"/>
  <c r="BD237" i="12"/>
  <c r="BA237" i="12"/>
  <c r="Q237" i="12" s="1"/>
  <c r="Q134" i="12"/>
  <c r="Q126" i="12"/>
  <c r="Q118" i="12"/>
  <c r="BE78" i="12"/>
  <c r="BB78" i="12"/>
  <c r="BF64" i="12"/>
  <c r="BB64" i="12"/>
  <c r="BA64" i="12"/>
  <c r="BE64" i="12"/>
  <c r="S46" i="12"/>
  <c r="S44" i="12"/>
  <c r="S42" i="12"/>
  <c r="S40" i="12"/>
  <c r="BD161" i="12"/>
  <c r="BA161" i="12"/>
  <c r="R161" i="12" s="1"/>
  <c r="S61" i="12"/>
  <c r="BF68" i="12"/>
  <c r="BB68" i="12"/>
  <c r="BB105" i="12"/>
  <c r="H105" i="12" s="1"/>
  <c r="BA68" i="12"/>
  <c r="BE105" i="12"/>
  <c r="BE68" i="12"/>
  <c r="BA236" i="12"/>
  <c r="Q236" i="12" s="1"/>
  <c r="BD236" i="12"/>
  <c r="Q238" i="12"/>
  <c r="Q130" i="12"/>
  <c r="Q122" i="12"/>
  <c r="Q114" i="12"/>
  <c r="S56" i="12"/>
  <c r="S88" i="12"/>
  <c r="D78" i="12"/>
  <c r="BE67" i="11"/>
  <c r="BA67" i="11"/>
  <c r="BF67" i="11"/>
  <c r="BB67" i="11"/>
  <c r="BD238" i="11"/>
  <c r="BA238" i="11"/>
  <c r="Q238" i="11" s="1"/>
  <c r="BA37" i="11"/>
  <c r="S37" i="11" s="1"/>
  <c r="BF37" i="11"/>
  <c r="BE37" i="11"/>
  <c r="BB37" i="11"/>
  <c r="BD235" i="11"/>
  <c r="BA235" i="11"/>
  <c r="Q235" i="11" s="1"/>
  <c r="BD12" i="11"/>
  <c r="BD11" i="11"/>
  <c r="BD24" i="11"/>
  <c r="BD64" i="11"/>
  <c r="M68" i="11"/>
  <c r="D88" i="11"/>
  <c r="BE88" i="11"/>
  <c r="D139" i="11"/>
  <c r="D147" i="11"/>
  <c r="Q236" i="11"/>
  <c r="BD237" i="11"/>
  <c r="BA28" i="11"/>
  <c r="S28" i="11" s="1"/>
  <c r="BA29" i="11"/>
  <c r="S29" i="11" s="1"/>
  <c r="BA33" i="11"/>
  <c r="S33" i="11" s="1"/>
  <c r="BA35" i="11"/>
  <c r="S35" i="11" s="1"/>
  <c r="BA40" i="11"/>
  <c r="S40" i="11" s="1"/>
  <c r="BA41" i="11"/>
  <c r="S41" i="11" s="1"/>
  <c r="BA42" i="11"/>
  <c r="S42" i="11" s="1"/>
  <c r="BA43" i="11"/>
  <c r="S43" i="11" s="1"/>
  <c r="BA44" i="11"/>
  <c r="S44" i="11" s="1"/>
  <c r="BA45" i="11"/>
  <c r="S45" i="11" s="1"/>
  <c r="BA46" i="11"/>
  <c r="S46" i="11" s="1"/>
  <c r="BA47" i="11"/>
  <c r="S47" i="11" s="1"/>
  <c r="D64" i="11"/>
  <c r="H68" i="11"/>
  <c r="D68" i="11" s="1"/>
  <c r="L68" i="11"/>
  <c r="P68" i="11"/>
  <c r="BA66" i="11"/>
  <c r="S66" i="11" s="1"/>
  <c r="BD72" i="11"/>
  <c r="BA105" i="11"/>
  <c r="BB161" i="11"/>
  <c r="BD185" i="11"/>
  <c r="BA187" i="11"/>
  <c r="Q187" i="11" s="1"/>
  <c r="BD189" i="11"/>
  <c r="BA191" i="11"/>
  <c r="Q191" i="11" s="1"/>
  <c r="BD193" i="11"/>
  <c r="BA195" i="11"/>
  <c r="Q195" i="11" s="1"/>
  <c r="BD197" i="11"/>
  <c r="BA199" i="11"/>
  <c r="Q199" i="11" s="1"/>
  <c r="BD201" i="11"/>
  <c r="BA203" i="11"/>
  <c r="Q203" i="11" s="1"/>
  <c r="BD205" i="11"/>
  <c r="BA207" i="11"/>
  <c r="Q207" i="11" s="1"/>
  <c r="BD209" i="11"/>
  <c r="BA211" i="11"/>
  <c r="Q211" i="11" s="1"/>
  <c r="BD213" i="11"/>
  <c r="BA215" i="11"/>
  <c r="Q215" i="11" s="1"/>
  <c r="BD217" i="11"/>
  <c r="BA219" i="11"/>
  <c r="Q219" i="11" s="1"/>
  <c r="BD221" i="11"/>
  <c r="BA223" i="11"/>
  <c r="Q223" i="11" s="1"/>
  <c r="BD225" i="11"/>
  <c r="BA227" i="11"/>
  <c r="Q227" i="11" s="1"/>
  <c r="BD229" i="11"/>
  <c r="BA231" i="11"/>
  <c r="Q231" i="11" s="1"/>
  <c r="BD233" i="11"/>
  <c r="BB237" i="11"/>
  <c r="Q237" i="11" s="1"/>
  <c r="D78" i="11"/>
  <c r="BD105" i="11"/>
  <c r="BD139" i="11"/>
  <c r="BD147" i="11"/>
  <c r="D161" i="11"/>
  <c r="L78" i="11"/>
  <c r="BE161" i="11"/>
  <c r="BD74" i="11"/>
  <c r="BD179" i="11"/>
  <c r="BB235" i="11"/>
  <c r="BA76" i="11"/>
  <c r="S76" i="11" s="1"/>
  <c r="BA80" i="11"/>
  <c r="S80" i="11" s="1"/>
  <c r="BA83" i="11"/>
  <c r="S83" i="11" s="1"/>
  <c r="BA85" i="11"/>
  <c r="S85" i="11" s="1"/>
  <c r="BA87" i="11"/>
  <c r="S87" i="11" s="1"/>
  <c r="BA153" i="11"/>
  <c r="R153" i="11" s="1"/>
  <c r="BA158" i="11"/>
  <c r="R158" i="11" s="1"/>
  <c r="BA163" i="11"/>
  <c r="R163" i="11" s="1"/>
  <c r="BA165" i="11"/>
  <c r="R165" i="11" s="1"/>
  <c r="BA168" i="11"/>
  <c r="R168" i="11" s="1"/>
  <c r="BA171" i="11"/>
  <c r="R171" i="11" s="1"/>
  <c r="BE235" i="11"/>
  <c r="BE237" i="11"/>
  <c r="BE247" i="10"/>
  <c r="BB247" i="10"/>
  <c r="O247" i="10"/>
  <c r="D247" i="10"/>
  <c r="BE246" i="10"/>
  <c r="BB246" i="10"/>
  <c r="O246" i="10"/>
  <c r="D246" i="10"/>
  <c r="BE245" i="10"/>
  <c r="BB245" i="10"/>
  <c r="O245" i="10"/>
  <c r="D245" i="10"/>
  <c r="BE244" i="10"/>
  <c r="BB244" i="10"/>
  <c r="O244" i="10"/>
  <c r="D244" i="10"/>
  <c r="BE243" i="10"/>
  <c r="BB243" i="10"/>
  <c r="O243" i="10"/>
  <c r="D243" i="10"/>
  <c r="BE242" i="10"/>
  <c r="BB242" i="10"/>
  <c r="O242" i="10"/>
  <c r="D242" i="10"/>
  <c r="BB238" i="10"/>
  <c r="P238" i="10"/>
  <c r="O238" i="10"/>
  <c r="N238" i="10"/>
  <c r="M238" i="10"/>
  <c r="L238" i="10"/>
  <c r="K238" i="10"/>
  <c r="BE238" i="10" s="1"/>
  <c r="J238" i="10"/>
  <c r="I238" i="10"/>
  <c r="H238" i="10"/>
  <c r="G238" i="10"/>
  <c r="F238" i="10"/>
  <c r="E238" i="10"/>
  <c r="D238" i="10" s="1"/>
  <c r="P237" i="10"/>
  <c r="O237" i="10"/>
  <c r="N237" i="10"/>
  <c r="M237" i="10"/>
  <c r="L237" i="10"/>
  <c r="K237" i="10"/>
  <c r="BB237" i="10" s="1"/>
  <c r="J237" i="10"/>
  <c r="I237" i="10"/>
  <c r="H237" i="10"/>
  <c r="G237" i="10"/>
  <c r="F237" i="10"/>
  <c r="E237" i="10"/>
  <c r="BB236" i="10"/>
  <c r="P236" i="10"/>
  <c r="O236" i="10"/>
  <c r="N236" i="10"/>
  <c r="M236" i="10"/>
  <c r="L236" i="10"/>
  <c r="K236" i="10"/>
  <c r="BE236" i="10" s="1"/>
  <c r="J236" i="10"/>
  <c r="I236" i="10"/>
  <c r="H236" i="10"/>
  <c r="G236" i="10"/>
  <c r="F236" i="10"/>
  <c r="E236" i="10"/>
  <c r="P235" i="10"/>
  <c r="O235" i="10"/>
  <c r="N235" i="10"/>
  <c r="M235" i="10"/>
  <c r="L235" i="10"/>
  <c r="K235" i="10"/>
  <c r="BE235" i="10" s="1"/>
  <c r="J235" i="10"/>
  <c r="I235" i="10"/>
  <c r="H235" i="10"/>
  <c r="G235" i="10"/>
  <c r="F235" i="10"/>
  <c r="E235" i="10"/>
  <c r="D235" i="10" s="1"/>
  <c r="BE234" i="10"/>
  <c r="BB234" i="10"/>
  <c r="D234" i="10"/>
  <c r="BA234" i="10" s="1"/>
  <c r="Q234" i="10" s="1"/>
  <c r="BE233" i="10"/>
  <c r="BB233" i="10"/>
  <c r="BA233" i="10"/>
  <c r="Q233" i="10"/>
  <c r="D233" i="10"/>
  <c r="BD233" i="10" s="1"/>
  <c r="BE232" i="10"/>
  <c r="BB232" i="10"/>
  <c r="Q232" i="10"/>
  <c r="D232" i="10"/>
  <c r="BA232" i="10" s="1"/>
  <c r="BE231" i="10"/>
  <c r="BB231" i="10"/>
  <c r="Q231" i="10" s="1"/>
  <c r="BA231" i="10"/>
  <c r="D231" i="10"/>
  <c r="BD231" i="10" s="1"/>
  <c r="BE230" i="10"/>
  <c r="BB230" i="10"/>
  <c r="D230" i="10"/>
  <c r="BA230" i="10" s="1"/>
  <c r="Q230" i="10" s="1"/>
  <c r="BE229" i="10"/>
  <c r="BB229" i="10"/>
  <c r="Q229" i="10" s="1"/>
  <c r="BA229" i="10"/>
  <c r="D229" i="10"/>
  <c r="BD229" i="10" s="1"/>
  <c r="BE228" i="10"/>
  <c r="BB228" i="10"/>
  <c r="Q228" i="10"/>
  <c r="D228" i="10"/>
  <c r="BA228" i="10" s="1"/>
  <c r="BE227" i="10"/>
  <c r="BB227" i="10"/>
  <c r="BA227" i="10"/>
  <c r="Q227" i="10"/>
  <c r="D227" i="10"/>
  <c r="BD227" i="10" s="1"/>
  <c r="BE226" i="10"/>
  <c r="BB226" i="10"/>
  <c r="D226" i="10"/>
  <c r="BA226" i="10" s="1"/>
  <c r="Q226" i="10" s="1"/>
  <c r="BE225" i="10"/>
  <c r="BB225" i="10"/>
  <c r="BA225" i="10"/>
  <c r="Q225" i="10"/>
  <c r="D225" i="10"/>
  <c r="BD225" i="10" s="1"/>
  <c r="BE224" i="10"/>
  <c r="BB224" i="10"/>
  <c r="Q224" i="10"/>
  <c r="D224" i="10"/>
  <c r="BA224" i="10" s="1"/>
  <c r="BE223" i="10"/>
  <c r="BB223" i="10"/>
  <c r="Q223" i="10" s="1"/>
  <c r="BA223" i="10"/>
  <c r="D223" i="10"/>
  <c r="BD223" i="10" s="1"/>
  <c r="BE222" i="10"/>
  <c r="BB222" i="10"/>
  <c r="D222" i="10"/>
  <c r="BA222" i="10" s="1"/>
  <c r="Q222" i="10" s="1"/>
  <c r="BE221" i="10"/>
  <c r="BB221" i="10"/>
  <c r="Q221" i="10" s="1"/>
  <c r="BA221" i="10"/>
  <c r="D221" i="10"/>
  <c r="BD221" i="10" s="1"/>
  <c r="BE220" i="10"/>
  <c r="BB220" i="10"/>
  <c r="Q220" i="10"/>
  <c r="D220" i="10"/>
  <c r="BA220" i="10" s="1"/>
  <c r="BE219" i="10"/>
  <c r="BB219" i="10"/>
  <c r="BA219" i="10"/>
  <c r="Q219" i="10"/>
  <c r="D219" i="10"/>
  <c r="BD219" i="10" s="1"/>
  <c r="BE218" i="10"/>
  <c r="BB218" i="10"/>
  <c r="D218" i="10"/>
  <c r="BA218" i="10" s="1"/>
  <c r="Q218" i="10" s="1"/>
  <c r="BE217" i="10"/>
  <c r="BB217" i="10"/>
  <c r="BA217" i="10"/>
  <c r="Q217" i="10"/>
  <c r="D217" i="10"/>
  <c r="BD217" i="10" s="1"/>
  <c r="BE216" i="10"/>
  <c r="BB216" i="10"/>
  <c r="Q216" i="10"/>
  <c r="D216" i="10"/>
  <c r="BA216" i="10" s="1"/>
  <c r="BE215" i="10"/>
  <c r="BB215" i="10"/>
  <c r="Q215" i="10" s="1"/>
  <c r="BA215" i="10"/>
  <c r="D215" i="10"/>
  <c r="BD215" i="10" s="1"/>
  <c r="BE214" i="10"/>
  <c r="BB214" i="10"/>
  <c r="D214" i="10"/>
  <c r="BA214" i="10" s="1"/>
  <c r="Q214" i="10" s="1"/>
  <c r="BE213" i="10"/>
  <c r="BB213" i="10"/>
  <c r="Q213" i="10" s="1"/>
  <c r="BA213" i="10"/>
  <c r="D213" i="10"/>
  <c r="BD213" i="10" s="1"/>
  <c r="BE212" i="10"/>
  <c r="BB212" i="10"/>
  <c r="Q212" i="10"/>
  <c r="D212" i="10"/>
  <c r="BA212" i="10" s="1"/>
  <c r="BE211" i="10"/>
  <c r="BB211" i="10"/>
  <c r="BA211" i="10"/>
  <c r="Q211" i="10"/>
  <c r="D211" i="10"/>
  <c r="BD211" i="10" s="1"/>
  <c r="BE210" i="10"/>
  <c r="BB210" i="10"/>
  <c r="D210" i="10"/>
  <c r="BA210" i="10" s="1"/>
  <c r="Q210" i="10" s="1"/>
  <c r="BE209" i="10"/>
  <c r="BB209" i="10"/>
  <c r="BA209" i="10"/>
  <c r="Q209" i="10"/>
  <c r="D209" i="10"/>
  <c r="BD209" i="10" s="1"/>
  <c r="BE208" i="10"/>
  <c r="BB208" i="10"/>
  <c r="Q208" i="10"/>
  <c r="D208" i="10"/>
  <c r="BA208" i="10" s="1"/>
  <c r="BE207" i="10"/>
  <c r="BB207" i="10"/>
  <c r="Q207" i="10" s="1"/>
  <c r="BA207" i="10"/>
  <c r="D207" i="10"/>
  <c r="BD207" i="10" s="1"/>
  <c r="BE206" i="10"/>
  <c r="BB206" i="10"/>
  <c r="D206" i="10"/>
  <c r="BA206" i="10" s="1"/>
  <c r="Q206" i="10" s="1"/>
  <c r="BE205" i="10"/>
  <c r="BB205" i="10"/>
  <c r="Q205" i="10" s="1"/>
  <c r="BA205" i="10"/>
  <c r="D205" i="10"/>
  <c r="BD205" i="10" s="1"/>
  <c r="BE204" i="10"/>
  <c r="BB204" i="10"/>
  <c r="Q204" i="10"/>
  <c r="D204" i="10"/>
  <c r="BA204" i="10" s="1"/>
  <c r="BE203" i="10"/>
  <c r="BB203" i="10"/>
  <c r="BA203" i="10"/>
  <c r="Q203" i="10"/>
  <c r="D203" i="10"/>
  <c r="BD203" i="10" s="1"/>
  <c r="BE202" i="10"/>
  <c r="BB202" i="10"/>
  <c r="D202" i="10"/>
  <c r="BA202" i="10" s="1"/>
  <c r="Q202" i="10" s="1"/>
  <c r="BE201" i="10"/>
  <c r="BB201" i="10"/>
  <c r="BA201" i="10"/>
  <c r="Q201" i="10"/>
  <c r="D201" i="10"/>
  <c r="BD201" i="10" s="1"/>
  <c r="BE200" i="10"/>
  <c r="BB200" i="10"/>
  <c r="Q200" i="10"/>
  <c r="D200" i="10"/>
  <c r="BA200" i="10" s="1"/>
  <c r="BE199" i="10"/>
  <c r="BB199" i="10"/>
  <c r="Q199" i="10" s="1"/>
  <c r="BA199" i="10"/>
  <c r="D199" i="10"/>
  <c r="BD199" i="10" s="1"/>
  <c r="BE198" i="10"/>
  <c r="BB198" i="10"/>
  <c r="D198" i="10"/>
  <c r="BA198" i="10" s="1"/>
  <c r="Q198" i="10" s="1"/>
  <c r="BE197" i="10"/>
  <c r="BB197" i="10"/>
  <c r="Q197" i="10" s="1"/>
  <c r="BA197" i="10"/>
  <c r="D197" i="10"/>
  <c r="BD197" i="10" s="1"/>
  <c r="BE196" i="10"/>
  <c r="BB196" i="10"/>
  <c r="Q196" i="10"/>
  <c r="D196" i="10"/>
  <c r="BA196" i="10" s="1"/>
  <c r="BE195" i="10"/>
  <c r="BB195" i="10"/>
  <c r="BA195" i="10"/>
  <c r="Q195" i="10"/>
  <c r="D195" i="10"/>
  <c r="BD195" i="10" s="1"/>
  <c r="BE194" i="10"/>
  <c r="BB194" i="10"/>
  <c r="D194" i="10"/>
  <c r="BA194" i="10" s="1"/>
  <c r="Q194" i="10" s="1"/>
  <c r="BE193" i="10"/>
  <c r="BB193" i="10"/>
  <c r="BA193" i="10"/>
  <c r="Q193" i="10"/>
  <c r="D193" i="10"/>
  <c r="BD193" i="10" s="1"/>
  <c r="BE192" i="10"/>
  <c r="BB192" i="10"/>
  <c r="Q192" i="10"/>
  <c r="D192" i="10"/>
  <c r="BA192" i="10" s="1"/>
  <c r="BE191" i="10"/>
  <c r="BB191" i="10"/>
  <c r="Q191" i="10" s="1"/>
  <c r="BA191" i="10"/>
  <c r="D191" i="10"/>
  <c r="BD191" i="10" s="1"/>
  <c r="BE190" i="10"/>
  <c r="BB190" i="10"/>
  <c r="D190" i="10"/>
  <c r="BA190" i="10" s="1"/>
  <c r="Q190" i="10" s="1"/>
  <c r="BE189" i="10"/>
  <c r="BB189" i="10"/>
  <c r="Q189" i="10" s="1"/>
  <c r="BA189" i="10"/>
  <c r="D189" i="10"/>
  <c r="BD189" i="10" s="1"/>
  <c r="BE188" i="10"/>
  <c r="BB188" i="10"/>
  <c r="Q188" i="10"/>
  <c r="D188" i="10"/>
  <c r="BA188" i="10" s="1"/>
  <c r="BE187" i="10"/>
  <c r="BB187" i="10"/>
  <c r="BA187" i="10"/>
  <c r="Q187" i="10"/>
  <c r="D187" i="10"/>
  <c r="BD187" i="10" s="1"/>
  <c r="BE186" i="10"/>
  <c r="BB186" i="10"/>
  <c r="D186" i="10"/>
  <c r="BA186" i="10" s="1"/>
  <c r="Q186" i="10" s="1"/>
  <c r="BE185" i="10"/>
  <c r="BB185" i="10"/>
  <c r="BA185" i="10"/>
  <c r="Q185" i="10"/>
  <c r="D185" i="10"/>
  <c r="BD185" i="10" s="1"/>
  <c r="BE184" i="10"/>
  <c r="BB184" i="10"/>
  <c r="Q184" i="10"/>
  <c r="D184" i="10"/>
  <c r="BA184" i="10" s="1"/>
  <c r="BE183" i="10"/>
  <c r="BB183" i="10"/>
  <c r="Q183" i="10" s="1"/>
  <c r="D183" i="10"/>
  <c r="BD183" i="10" s="1"/>
  <c r="BA179" i="10"/>
  <c r="D179" i="10"/>
  <c r="BD179" i="10" s="1"/>
  <c r="D178" i="10"/>
  <c r="BA178" i="10" s="1"/>
  <c r="BE174" i="10"/>
  <c r="BB174" i="10"/>
  <c r="R174" i="10" s="1"/>
  <c r="D174" i="10"/>
  <c r="BE173" i="10"/>
  <c r="BB173" i="10"/>
  <c r="D173" i="10"/>
  <c r="BD173" i="10" s="1"/>
  <c r="BE172" i="10"/>
  <c r="BB172" i="10"/>
  <c r="R172" i="10" s="1"/>
  <c r="D172" i="10"/>
  <c r="BE171" i="10"/>
  <c r="BB171" i="10"/>
  <c r="D171" i="10"/>
  <c r="BD171" i="10" s="1"/>
  <c r="BE170" i="10"/>
  <c r="BD170" i="10"/>
  <c r="BB170" i="10"/>
  <c r="BA170" i="10"/>
  <c r="R170" i="10" s="1"/>
  <c r="D170" i="10"/>
  <c r="BE169" i="10"/>
  <c r="BB169" i="10"/>
  <c r="R169" i="10" s="1"/>
  <c r="D169" i="10"/>
  <c r="BE168" i="10"/>
  <c r="BD168" i="10"/>
  <c r="BB168" i="10"/>
  <c r="BA168" i="10"/>
  <c r="R168" i="10" s="1"/>
  <c r="D168" i="10"/>
  <c r="BE167" i="10"/>
  <c r="BB167" i="10"/>
  <c r="R167" i="10" s="1"/>
  <c r="D167" i="10"/>
  <c r="BE166" i="10"/>
  <c r="BD166" i="10"/>
  <c r="BB166" i="10"/>
  <c r="BA166" i="10"/>
  <c r="R166" i="10" s="1"/>
  <c r="D166" i="10"/>
  <c r="BE165" i="10"/>
  <c r="BB165" i="10"/>
  <c r="D165" i="10"/>
  <c r="BA165" i="10" s="1"/>
  <c r="R165" i="10" s="1"/>
  <c r="BE164" i="10"/>
  <c r="BD164" i="10"/>
  <c r="BB164" i="10"/>
  <c r="BA164" i="10"/>
  <c r="R164" i="10" s="1"/>
  <c r="D164" i="10"/>
  <c r="BE163" i="10"/>
  <c r="BB163" i="10"/>
  <c r="D163" i="10"/>
  <c r="BD163" i="10" s="1"/>
  <c r="BE162" i="10"/>
  <c r="BD162" i="10"/>
  <c r="BB162" i="10"/>
  <c r="BA162" i="10"/>
  <c r="R162" i="10" s="1"/>
  <c r="D162" i="10"/>
  <c r="Q161" i="10"/>
  <c r="P161" i="10"/>
  <c r="O161" i="10"/>
  <c r="N161" i="10"/>
  <c r="K161" i="10"/>
  <c r="J161" i="10"/>
  <c r="BE160" i="10"/>
  <c r="BB160" i="10"/>
  <c r="R160" i="10" s="1"/>
  <c r="D160" i="10"/>
  <c r="BE159" i="10"/>
  <c r="BB159" i="10"/>
  <c r="R159" i="10" s="1"/>
  <c r="D159" i="10"/>
  <c r="BE158" i="10"/>
  <c r="BD158" i="10"/>
  <c r="BB158" i="10"/>
  <c r="BA158" i="10"/>
  <c r="R158" i="10" s="1"/>
  <c r="D158" i="10"/>
  <c r="BE157" i="10"/>
  <c r="BB157" i="10"/>
  <c r="R157" i="10" s="1"/>
  <c r="D157" i="10"/>
  <c r="BE156" i="10"/>
  <c r="BD156" i="10"/>
  <c r="BB156" i="10"/>
  <c r="BA156" i="10"/>
  <c r="R156" i="10" s="1"/>
  <c r="D156" i="10"/>
  <c r="BE155" i="10"/>
  <c r="BB155" i="10"/>
  <c r="R155" i="10" s="1"/>
  <c r="D155" i="10"/>
  <c r="BE154" i="10"/>
  <c r="BB154" i="10"/>
  <c r="R154" i="10" s="1"/>
  <c r="D154" i="10"/>
  <c r="BE153" i="10"/>
  <c r="BB153" i="10"/>
  <c r="D153" i="10"/>
  <c r="BD153" i="10" s="1"/>
  <c r="BE152" i="10"/>
  <c r="BB152" i="10"/>
  <c r="R152" i="10" s="1"/>
  <c r="D152" i="10"/>
  <c r="BE151" i="10"/>
  <c r="BB151" i="10"/>
  <c r="BA151" i="10"/>
  <c r="R151" i="10"/>
  <c r="D151" i="10"/>
  <c r="BD151" i="10" s="1"/>
  <c r="BD147" i="10"/>
  <c r="BC147" i="10"/>
  <c r="P147" i="10"/>
  <c r="O147" i="10"/>
  <c r="N147" i="10"/>
  <c r="M147" i="10"/>
  <c r="L147" i="10"/>
  <c r="K147" i="10"/>
  <c r="J147" i="10"/>
  <c r="I147" i="10"/>
  <c r="H147" i="10"/>
  <c r="G147" i="10"/>
  <c r="F147" i="10"/>
  <c r="E147" i="10"/>
  <c r="D147" i="10" s="1"/>
  <c r="BE146" i="10"/>
  <c r="BD146" i="10"/>
  <c r="BC146" i="10"/>
  <c r="BA146" i="10"/>
  <c r="D146" i="10"/>
  <c r="BE145" i="10"/>
  <c r="BD145" i="10"/>
  <c r="BC145" i="10"/>
  <c r="D145" i="10"/>
  <c r="BE144" i="10"/>
  <c r="BD144" i="10"/>
  <c r="BC144" i="10"/>
  <c r="BA144" i="10"/>
  <c r="D144" i="10"/>
  <c r="BE143" i="10"/>
  <c r="BD143" i="10"/>
  <c r="BC143" i="10"/>
  <c r="D143" i="10"/>
  <c r="BE142" i="10"/>
  <c r="BD142" i="10"/>
  <c r="BC142" i="10"/>
  <c r="BA142" i="10"/>
  <c r="D142" i="10"/>
  <c r="BF141" i="10"/>
  <c r="BE141" i="10"/>
  <c r="BD141" i="10"/>
  <c r="BC141" i="10"/>
  <c r="BB141" i="10"/>
  <c r="BA141" i="10"/>
  <c r="Q141" i="10"/>
  <c r="D141" i="10"/>
  <c r="BD139" i="10"/>
  <c r="P139" i="10"/>
  <c r="O139" i="10"/>
  <c r="N139" i="10"/>
  <c r="M139" i="10"/>
  <c r="L139" i="10"/>
  <c r="K139" i="10"/>
  <c r="BC139" i="10" s="1"/>
  <c r="J139" i="10"/>
  <c r="I139" i="10"/>
  <c r="H139" i="10"/>
  <c r="G139" i="10"/>
  <c r="F139" i="10"/>
  <c r="E139" i="10"/>
  <c r="D139" i="10" s="1"/>
  <c r="BF138" i="10"/>
  <c r="BE138" i="10"/>
  <c r="BD138" i="10"/>
  <c r="BC138" i="10"/>
  <c r="BB138" i="10"/>
  <c r="BA138" i="10"/>
  <c r="Q138" i="10"/>
  <c r="D138" i="10"/>
  <c r="BF137" i="10"/>
  <c r="BE137" i="10"/>
  <c r="BD137" i="10"/>
  <c r="BC137" i="10"/>
  <c r="BB137" i="10"/>
  <c r="BA137" i="10"/>
  <c r="Q137" i="10"/>
  <c r="D137" i="10"/>
  <c r="BF136" i="10"/>
  <c r="BE136" i="10"/>
  <c r="BD136" i="10"/>
  <c r="BC136" i="10"/>
  <c r="BB136" i="10"/>
  <c r="BA136" i="10"/>
  <c r="Q136" i="10"/>
  <c r="D136" i="10"/>
  <c r="BF135" i="10"/>
  <c r="BE135" i="10"/>
  <c r="BD135" i="10"/>
  <c r="BC135" i="10"/>
  <c r="BB135" i="10"/>
  <c r="BA135" i="10"/>
  <c r="Q135" i="10"/>
  <c r="D135" i="10"/>
  <c r="BF134" i="10"/>
  <c r="BE134" i="10"/>
  <c r="BD134" i="10"/>
  <c r="BC134" i="10"/>
  <c r="BB134" i="10"/>
  <c r="BA134" i="10"/>
  <c r="Q134" i="10"/>
  <c r="D134" i="10"/>
  <c r="BF133" i="10"/>
  <c r="BE133" i="10"/>
  <c r="BD133" i="10"/>
  <c r="BC133" i="10"/>
  <c r="BB133" i="10"/>
  <c r="BA133" i="10"/>
  <c r="Q133" i="10"/>
  <c r="D133" i="10"/>
  <c r="BF132" i="10"/>
  <c r="BE132" i="10"/>
  <c r="BD132" i="10"/>
  <c r="BC132" i="10"/>
  <c r="BB132" i="10"/>
  <c r="BA132" i="10"/>
  <c r="Q132" i="10"/>
  <c r="D132" i="10"/>
  <c r="BF131" i="10"/>
  <c r="BE131" i="10"/>
  <c r="BD131" i="10"/>
  <c r="BC131" i="10"/>
  <c r="BB131" i="10"/>
  <c r="BA131" i="10"/>
  <c r="Q131" i="10"/>
  <c r="D131" i="10"/>
  <c r="BF130" i="10"/>
  <c r="BE130" i="10"/>
  <c r="BD130" i="10"/>
  <c r="BC130" i="10"/>
  <c r="BB130" i="10"/>
  <c r="BA130" i="10"/>
  <c r="Q130" i="10"/>
  <c r="D130" i="10"/>
  <c r="BF129" i="10"/>
  <c r="BE129" i="10"/>
  <c r="BD129" i="10"/>
  <c r="BC129" i="10"/>
  <c r="BB129" i="10"/>
  <c r="BA129" i="10"/>
  <c r="Q129" i="10"/>
  <c r="D129" i="10"/>
  <c r="BF128" i="10"/>
  <c r="BE128" i="10"/>
  <c r="BD128" i="10"/>
  <c r="BC128" i="10"/>
  <c r="BB128" i="10"/>
  <c r="BA128" i="10"/>
  <c r="Q128" i="10"/>
  <c r="D128" i="10"/>
  <c r="BF127" i="10"/>
  <c r="BE127" i="10"/>
  <c r="BD127" i="10"/>
  <c r="BC127" i="10"/>
  <c r="BB127" i="10"/>
  <c r="BA127" i="10"/>
  <c r="Q127" i="10"/>
  <c r="D127" i="10"/>
  <c r="BF126" i="10"/>
  <c r="BE126" i="10"/>
  <c r="BD126" i="10"/>
  <c r="BC126" i="10"/>
  <c r="BB126" i="10"/>
  <c r="BA126" i="10"/>
  <c r="Q126" i="10"/>
  <c r="D126" i="10"/>
  <c r="BF125" i="10"/>
  <c r="BE125" i="10"/>
  <c r="BD125" i="10"/>
  <c r="BC125" i="10"/>
  <c r="BB125" i="10"/>
  <c r="BA125" i="10"/>
  <c r="Q125" i="10"/>
  <c r="D125" i="10"/>
  <c r="BF124" i="10"/>
  <c r="BE124" i="10"/>
  <c r="BD124" i="10"/>
  <c r="BC124" i="10"/>
  <c r="BB124" i="10"/>
  <c r="BA124" i="10"/>
  <c r="Q124" i="10"/>
  <c r="D124" i="10"/>
  <c r="BF123" i="10"/>
  <c r="BE123" i="10"/>
  <c r="BD123" i="10"/>
  <c r="BC123" i="10"/>
  <c r="BB123" i="10"/>
  <c r="BA123" i="10"/>
  <c r="Q123" i="10"/>
  <c r="D123" i="10"/>
  <c r="BF122" i="10"/>
  <c r="BE122" i="10"/>
  <c r="BD122" i="10"/>
  <c r="BC122" i="10"/>
  <c r="BB122" i="10"/>
  <c r="BA122" i="10"/>
  <c r="Q122" i="10"/>
  <c r="D122" i="10"/>
  <c r="BF121" i="10"/>
  <c r="BE121" i="10"/>
  <c r="BD121" i="10"/>
  <c r="BC121" i="10"/>
  <c r="BB121" i="10"/>
  <c r="BA121" i="10"/>
  <c r="Q121" i="10"/>
  <c r="D121" i="10"/>
  <c r="BF120" i="10"/>
  <c r="BE120" i="10"/>
  <c r="BD120" i="10"/>
  <c r="BC120" i="10"/>
  <c r="BB120" i="10"/>
  <c r="BA120" i="10"/>
  <c r="Q120" i="10"/>
  <c r="D120" i="10"/>
  <c r="BF119" i="10"/>
  <c r="BE119" i="10"/>
  <c r="BD119" i="10"/>
  <c r="BC119" i="10"/>
  <c r="BB119" i="10"/>
  <c r="BA119" i="10"/>
  <c r="Q119" i="10"/>
  <c r="D119" i="10"/>
  <c r="BF118" i="10"/>
  <c r="BE118" i="10"/>
  <c r="BD118" i="10"/>
  <c r="BC118" i="10"/>
  <c r="BB118" i="10"/>
  <c r="BA118" i="10"/>
  <c r="Q118" i="10"/>
  <c r="D118" i="10"/>
  <c r="BF117" i="10"/>
  <c r="BE117" i="10"/>
  <c r="BD117" i="10"/>
  <c r="BC117" i="10"/>
  <c r="BB117" i="10"/>
  <c r="BA117" i="10"/>
  <c r="Q117" i="10"/>
  <c r="D117" i="10"/>
  <c r="BF116" i="10"/>
  <c r="BE116" i="10"/>
  <c r="BD116" i="10"/>
  <c r="BC116" i="10"/>
  <c r="BB116" i="10"/>
  <c r="BA116" i="10"/>
  <c r="Q116" i="10"/>
  <c r="D116" i="10"/>
  <c r="BF115" i="10"/>
  <c r="BE115" i="10"/>
  <c r="BD115" i="10"/>
  <c r="BC115" i="10"/>
  <c r="BB115" i="10"/>
  <c r="BA115" i="10"/>
  <c r="Q115" i="10"/>
  <c r="D115" i="10"/>
  <c r="BF114" i="10"/>
  <c r="BE114" i="10"/>
  <c r="BD114" i="10"/>
  <c r="BC114" i="10"/>
  <c r="BB114" i="10"/>
  <c r="BA114" i="10"/>
  <c r="Q114" i="10"/>
  <c r="D114" i="10"/>
  <c r="BF113" i="10"/>
  <c r="BE113" i="10"/>
  <c r="BD113" i="10"/>
  <c r="BC113" i="10"/>
  <c r="BB113" i="10"/>
  <c r="BA113" i="10"/>
  <c r="Q113" i="10"/>
  <c r="D113" i="10"/>
  <c r="BF112" i="10"/>
  <c r="BE112" i="10"/>
  <c r="BD112" i="10"/>
  <c r="BC112" i="10"/>
  <c r="BB112" i="10"/>
  <c r="BA112" i="10"/>
  <c r="Q112" i="10"/>
  <c r="D112" i="10"/>
  <c r="BF111" i="10"/>
  <c r="BE111" i="10"/>
  <c r="BD111" i="10"/>
  <c r="BC111" i="10"/>
  <c r="BB111" i="10"/>
  <c r="BA111" i="10"/>
  <c r="Q111" i="10"/>
  <c r="D111" i="10"/>
  <c r="BF110" i="10"/>
  <c r="BE110" i="10"/>
  <c r="BD110" i="10"/>
  <c r="BC110" i="10"/>
  <c r="BB110" i="10"/>
  <c r="BA110" i="10"/>
  <c r="Q110" i="10"/>
  <c r="D110" i="10"/>
  <c r="D106" i="10"/>
  <c r="D105" i="10"/>
  <c r="BE101" i="10"/>
  <c r="BA101" i="10"/>
  <c r="G101" i="10" s="1"/>
  <c r="BE100" i="10"/>
  <c r="BA100" i="10"/>
  <c r="G100" i="10"/>
  <c r="BE99" i="10"/>
  <c r="BA99" i="10"/>
  <c r="G99" i="10" s="1"/>
  <c r="BE98" i="10"/>
  <c r="BA98" i="10"/>
  <c r="G98" i="10"/>
  <c r="BE97" i="10"/>
  <c r="BA97" i="10"/>
  <c r="G97" i="10" s="1"/>
  <c r="BE96" i="10"/>
  <c r="BA96" i="10"/>
  <c r="G96" i="10"/>
  <c r="BE95" i="10"/>
  <c r="BA95" i="10"/>
  <c r="G95" i="10" s="1"/>
  <c r="BE94" i="10"/>
  <c r="BA94" i="10"/>
  <c r="G94" i="10"/>
  <c r="BE93" i="10"/>
  <c r="BA93" i="10"/>
  <c r="G93" i="10" s="1"/>
  <c r="BE92" i="10"/>
  <c r="BD92" i="10"/>
  <c r="BB92" i="10"/>
  <c r="BA92" i="10"/>
  <c r="G92" i="10"/>
  <c r="BE91" i="10"/>
  <c r="BD91" i="10"/>
  <c r="BB91" i="10"/>
  <c r="BA91" i="10"/>
  <c r="G91" i="10" s="1"/>
  <c r="R88" i="10"/>
  <c r="Q88" i="10"/>
  <c r="P88" i="10"/>
  <c r="O88" i="10"/>
  <c r="N88" i="10"/>
  <c r="M88" i="10"/>
  <c r="BE88" i="10" s="1"/>
  <c r="L88" i="10"/>
  <c r="K88" i="10"/>
  <c r="J88" i="10"/>
  <c r="I88" i="10"/>
  <c r="H88" i="10"/>
  <c r="G88" i="10"/>
  <c r="F88" i="10"/>
  <c r="E88" i="10"/>
  <c r="D88" i="10" s="1"/>
  <c r="BE87" i="10"/>
  <c r="BB87" i="10"/>
  <c r="D87" i="10"/>
  <c r="BA87" i="10" s="1"/>
  <c r="S87" i="10" s="1"/>
  <c r="BE86" i="10"/>
  <c r="BB86" i="10"/>
  <c r="BA86" i="10"/>
  <c r="S86" i="10"/>
  <c r="D86" i="10"/>
  <c r="BD86" i="10" s="1"/>
  <c r="BE85" i="10"/>
  <c r="BB85" i="10"/>
  <c r="D85" i="10"/>
  <c r="BA85" i="10" s="1"/>
  <c r="S85" i="10" s="1"/>
  <c r="BE84" i="10"/>
  <c r="BB84" i="10"/>
  <c r="BA84" i="10"/>
  <c r="S84" i="10"/>
  <c r="D84" i="10"/>
  <c r="BD84" i="10" s="1"/>
  <c r="BE83" i="10"/>
  <c r="BB83" i="10"/>
  <c r="D83" i="10"/>
  <c r="BA83" i="10" s="1"/>
  <c r="S83" i="10" s="1"/>
  <c r="BE82" i="10"/>
  <c r="BB82" i="10"/>
  <c r="BA82" i="10"/>
  <c r="S82" i="10"/>
  <c r="D82" i="10"/>
  <c r="BD82" i="10" s="1"/>
  <c r="BE80" i="10"/>
  <c r="BB80" i="10"/>
  <c r="D80" i="10"/>
  <c r="BA80" i="10" s="1"/>
  <c r="S80" i="10" s="1"/>
  <c r="BE79" i="10"/>
  <c r="BB79" i="10"/>
  <c r="BA79" i="10"/>
  <c r="S79" i="10"/>
  <c r="D79" i="10"/>
  <c r="BD79" i="10" s="1"/>
  <c r="R78" i="10"/>
  <c r="Q78" i="10"/>
  <c r="P78" i="10"/>
  <c r="O78" i="10"/>
  <c r="N78" i="10"/>
  <c r="M78" i="10"/>
  <c r="BE78" i="10" s="1"/>
  <c r="L78" i="10"/>
  <c r="K78" i="10"/>
  <c r="J78" i="10"/>
  <c r="I78" i="10"/>
  <c r="H78" i="10"/>
  <c r="G78" i="10"/>
  <c r="F78" i="10"/>
  <c r="E78" i="10"/>
  <c r="D78" i="10" s="1"/>
  <c r="BD77" i="10"/>
  <c r="BA77" i="10"/>
  <c r="S77" i="10"/>
  <c r="D77" i="10"/>
  <c r="BE76" i="10"/>
  <c r="BB76" i="10"/>
  <c r="D76" i="10"/>
  <c r="BA76" i="10" s="1"/>
  <c r="S76" i="10" s="1"/>
  <c r="BE75" i="10"/>
  <c r="BB75" i="10"/>
  <c r="BA75" i="10"/>
  <c r="S75" i="10"/>
  <c r="D75" i="10"/>
  <c r="BD75" i="10" s="1"/>
  <c r="BE74" i="10"/>
  <c r="BB74" i="10"/>
  <c r="D74" i="10"/>
  <c r="BA74" i="10" s="1"/>
  <c r="S74" i="10" s="1"/>
  <c r="BE73" i="10"/>
  <c r="BB73" i="10"/>
  <c r="BA73" i="10"/>
  <c r="S73" i="10"/>
  <c r="D73" i="10"/>
  <c r="BD73" i="10" s="1"/>
  <c r="BE72" i="10"/>
  <c r="BB72" i="10"/>
  <c r="D72" i="10"/>
  <c r="BA72" i="10" s="1"/>
  <c r="S72" i="10" s="1"/>
  <c r="BD67" i="10"/>
  <c r="R67" i="10"/>
  <c r="Q67" i="10"/>
  <c r="P67" i="10"/>
  <c r="O67" i="10"/>
  <c r="N67" i="10"/>
  <c r="M67" i="10"/>
  <c r="BC67" i="10" s="1"/>
  <c r="L67" i="10"/>
  <c r="K67" i="10"/>
  <c r="J67" i="10"/>
  <c r="I67" i="10"/>
  <c r="H67" i="10"/>
  <c r="G67" i="10"/>
  <c r="F67" i="10"/>
  <c r="E67" i="10"/>
  <c r="D67" i="10" s="1"/>
  <c r="BF66" i="10"/>
  <c r="BD66" i="10"/>
  <c r="BC66" i="10"/>
  <c r="BB66" i="10"/>
  <c r="D66" i="10"/>
  <c r="BE66" i="10" s="1"/>
  <c r="R64" i="10"/>
  <c r="R68" i="10" s="1"/>
  <c r="Q64" i="10"/>
  <c r="Q68" i="10" s="1"/>
  <c r="P64" i="10"/>
  <c r="P68" i="10" s="1"/>
  <c r="O64" i="10"/>
  <c r="O68" i="10" s="1"/>
  <c r="N64" i="10"/>
  <c r="N68" i="10" s="1"/>
  <c r="M64" i="10"/>
  <c r="BD64" i="10" s="1"/>
  <c r="L64" i="10"/>
  <c r="L68" i="10" s="1"/>
  <c r="K64" i="10"/>
  <c r="K68" i="10" s="1"/>
  <c r="J64" i="10"/>
  <c r="J68" i="10" s="1"/>
  <c r="I64" i="10"/>
  <c r="I68" i="10" s="1"/>
  <c r="H64" i="10"/>
  <c r="H68" i="10" s="1"/>
  <c r="G64" i="10"/>
  <c r="G68" i="10" s="1"/>
  <c r="F64" i="10"/>
  <c r="F68" i="10" s="1"/>
  <c r="E64" i="10"/>
  <c r="D64" i="10" s="1"/>
  <c r="BF63" i="10"/>
  <c r="BE63" i="10"/>
  <c r="BD63" i="10"/>
  <c r="BC63" i="10"/>
  <c r="BB63" i="10"/>
  <c r="BA63" i="10"/>
  <c r="S63" i="10"/>
  <c r="D63" i="10"/>
  <c r="BF62" i="10"/>
  <c r="BE62" i="10"/>
  <c r="BD62" i="10"/>
  <c r="BC62" i="10"/>
  <c r="BB62" i="10"/>
  <c r="BA62" i="10"/>
  <c r="S62" i="10"/>
  <c r="D62" i="10"/>
  <c r="BF61" i="10"/>
  <c r="BE61" i="10"/>
  <c r="BD61" i="10"/>
  <c r="BC61" i="10"/>
  <c r="BB61" i="10"/>
  <c r="BA61" i="10"/>
  <c r="S61" i="10"/>
  <c r="D61" i="10"/>
  <c r="BF60" i="10"/>
  <c r="BE60" i="10"/>
  <c r="BD60" i="10"/>
  <c r="BC60" i="10"/>
  <c r="BB60" i="10"/>
  <c r="BA60" i="10"/>
  <c r="S60" i="10"/>
  <c r="D60" i="10"/>
  <c r="BF59" i="10"/>
  <c r="BE59" i="10"/>
  <c r="BD59" i="10"/>
  <c r="BC59" i="10"/>
  <c r="BB59" i="10"/>
  <c r="BA59" i="10"/>
  <c r="S59" i="10"/>
  <c r="D59" i="10"/>
  <c r="BF58" i="10"/>
  <c r="BE58" i="10"/>
  <c r="BD58" i="10"/>
  <c r="BC58" i="10"/>
  <c r="BB58" i="10"/>
  <c r="BA58" i="10"/>
  <c r="S58" i="10"/>
  <c r="D58" i="10"/>
  <c r="BF57" i="10"/>
  <c r="BE57" i="10"/>
  <c r="BD57" i="10"/>
  <c r="BC57" i="10"/>
  <c r="BB57" i="10"/>
  <c r="BA57" i="10"/>
  <c r="S57" i="10"/>
  <c r="D57" i="10"/>
  <c r="BF56" i="10"/>
  <c r="BE56" i="10"/>
  <c r="BD56" i="10"/>
  <c r="BC56" i="10"/>
  <c r="BB56" i="10"/>
  <c r="BA56" i="10"/>
  <c r="S56" i="10"/>
  <c r="D56" i="10"/>
  <c r="BF55" i="10"/>
  <c r="BE55" i="10"/>
  <c r="BD55" i="10"/>
  <c r="BC55" i="10"/>
  <c r="BB55" i="10"/>
  <c r="BA55" i="10"/>
  <c r="S55" i="10"/>
  <c r="D55" i="10"/>
  <c r="BF54" i="10"/>
  <c r="BE54" i="10"/>
  <c r="BD54" i="10"/>
  <c r="BC54" i="10"/>
  <c r="BB54" i="10"/>
  <c r="BA54" i="10"/>
  <c r="S54" i="10"/>
  <c r="D54" i="10"/>
  <c r="BF53" i="10"/>
  <c r="BE53" i="10"/>
  <c r="BD53" i="10"/>
  <c r="BC53" i="10"/>
  <c r="BB53" i="10"/>
  <c r="BA53" i="10"/>
  <c r="S53" i="10"/>
  <c r="D53" i="10"/>
  <c r="BF52" i="10"/>
  <c r="BE52" i="10"/>
  <c r="BD52" i="10"/>
  <c r="BC52" i="10"/>
  <c r="BB52" i="10"/>
  <c r="BA52" i="10"/>
  <c r="S52" i="10"/>
  <c r="D52" i="10"/>
  <c r="BF51" i="10"/>
  <c r="BE51" i="10"/>
  <c r="BD51" i="10"/>
  <c r="BC51" i="10"/>
  <c r="BB51" i="10"/>
  <c r="BA51" i="10"/>
  <c r="S51" i="10"/>
  <c r="D51" i="10"/>
  <c r="BF50" i="10"/>
  <c r="BE50" i="10"/>
  <c r="BD50" i="10"/>
  <c r="BC50" i="10"/>
  <c r="BB50" i="10"/>
  <c r="BA50" i="10"/>
  <c r="S50" i="10"/>
  <c r="D50" i="10"/>
  <c r="BF49" i="10"/>
  <c r="BE49" i="10"/>
  <c r="BD49" i="10"/>
  <c r="BC49" i="10"/>
  <c r="BB49" i="10"/>
  <c r="BA49" i="10"/>
  <c r="S49" i="10"/>
  <c r="D49" i="10"/>
  <c r="BF48" i="10"/>
  <c r="BE48" i="10"/>
  <c r="BD48" i="10"/>
  <c r="BC48" i="10"/>
  <c r="BB48" i="10"/>
  <c r="BA48" i="10"/>
  <c r="S48" i="10"/>
  <c r="D48" i="10"/>
  <c r="BF47" i="10"/>
  <c r="BB47" i="10"/>
  <c r="D47" i="10"/>
  <c r="BA47" i="10" s="1"/>
  <c r="S47" i="10" s="1"/>
  <c r="BF46" i="10"/>
  <c r="BD46" i="10"/>
  <c r="BC46" i="10"/>
  <c r="BB46" i="10"/>
  <c r="D46" i="10"/>
  <c r="BE46" i="10" s="1"/>
  <c r="BF45" i="10"/>
  <c r="BD45" i="10"/>
  <c r="BC45" i="10"/>
  <c r="BB45" i="10"/>
  <c r="D45" i="10"/>
  <c r="BE45" i="10" s="1"/>
  <c r="BF44" i="10"/>
  <c r="BD44" i="10"/>
  <c r="BC44" i="10"/>
  <c r="BB44" i="10"/>
  <c r="D44" i="10"/>
  <c r="BE44" i="10" s="1"/>
  <c r="BF43" i="10"/>
  <c r="BD43" i="10"/>
  <c r="BC43" i="10"/>
  <c r="BB43" i="10"/>
  <c r="D43" i="10"/>
  <c r="BE43" i="10" s="1"/>
  <c r="BF42" i="10"/>
  <c r="BD42" i="10"/>
  <c r="BC42" i="10"/>
  <c r="BB42" i="10"/>
  <c r="D42" i="10"/>
  <c r="BE42" i="10" s="1"/>
  <c r="BF41" i="10"/>
  <c r="BD41" i="10"/>
  <c r="BC41" i="10"/>
  <c r="BB41" i="10"/>
  <c r="D41" i="10"/>
  <c r="BE41" i="10" s="1"/>
  <c r="BF40" i="10"/>
  <c r="BD40" i="10"/>
  <c r="BC40" i="10"/>
  <c r="BB40" i="10"/>
  <c r="D40" i="10"/>
  <c r="BE40" i="10" s="1"/>
  <c r="R37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E37" i="10"/>
  <c r="D37" i="10" s="1"/>
  <c r="BF36" i="10"/>
  <c r="BB36" i="10"/>
  <c r="BA36" i="10"/>
  <c r="S36" i="10"/>
  <c r="D36" i="10"/>
  <c r="BE36" i="10" s="1"/>
  <c r="BF35" i="10"/>
  <c r="BB35" i="10"/>
  <c r="D35" i="10"/>
  <c r="BA35" i="10" s="1"/>
  <c r="S35" i="10" s="1"/>
  <c r="BF34" i="10"/>
  <c r="BB34" i="10"/>
  <c r="BA34" i="10"/>
  <c r="S34" i="10"/>
  <c r="D34" i="10"/>
  <c r="BE34" i="10" s="1"/>
  <c r="BF33" i="10"/>
  <c r="BB33" i="10"/>
  <c r="D33" i="10"/>
  <c r="BA33" i="10" s="1"/>
  <c r="S33" i="10" s="1"/>
  <c r="BF32" i="10"/>
  <c r="BB32" i="10"/>
  <c r="BA32" i="10"/>
  <c r="S32" i="10"/>
  <c r="D32" i="10"/>
  <c r="BE32" i="10" s="1"/>
  <c r="BF31" i="10"/>
  <c r="BE31" i="10"/>
  <c r="BD31" i="10"/>
  <c r="BC31" i="10"/>
  <c r="BB31" i="10"/>
  <c r="BA31" i="10"/>
  <c r="S31" i="10"/>
  <c r="D31" i="10"/>
  <c r="BF30" i="10"/>
  <c r="BE30" i="10"/>
  <c r="BD30" i="10"/>
  <c r="BC30" i="10"/>
  <c r="BB30" i="10"/>
  <c r="BA30" i="10"/>
  <c r="S30" i="10"/>
  <c r="D30" i="10"/>
  <c r="BF29" i="10"/>
  <c r="BB29" i="10"/>
  <c r="D29" i="10"/>
  <c r="BA29" i="10" s="1"/>
  <c r="S29" i="10" s="1"/>
  <c r="BF28" i="10"/>
  <c r="BD28" i="10"/>
  <c r="BC28" i="10"/>
  <c r="BB28" i="10"/>
  <c r="D28" i="10"/>
  <c r="BE28" i="10" s="1"/>
  <c r="BF27" i="10"/>
  <c r="BB27" i="10"/>
  <c r="BA27" i="10"/>
  <c r="S27" i="10"/>
  <c r="D27" i="10"/>
  <c r="BE27" i="10" s="1"/>
  <c r="BF26" i="10"/>
  <c r="BE26" i="10"/>
  <c r="BD26" i="10"/>
  <c r="BC26" i="10"/>
  <c r="BB26" i="10"/>
  <c r="BA26" i="10"/>
  <c r="S26" i="10"/>
  <c r="D26" i="10"/>
  <c r="R24" i="10"/>
  <c r="Q24" i="10"/>
  <c r="BD24" i="10" s="1"/>
  <c r="O24" i="10"/>
  <c r="N24" i="10"/>
  <c r="M24" i="10"/>
  <c r="L24" i="10"/>
  <c r="K24" i="10"/>
  <c r="J24" i="10"/>
  <c r="I24" i="10"/>
  <c r="H24" i="10"/>
  <c r="G24" i="10"/>
  <c r="F24" i="10"/>
  <c r="D24" i="10" s="1"/>
  <c r="E24" i="10"/>
  <c r="BD23" i="10"/>
  <c r="BA23" i="10"/>
  <c r="S23" i="10" s="1"/>
  <c r="D23" i="10"/>
  <c r="BD22" i="10"/>
  <c r="BA22" i="10"/>
  <c r="S22" i="10" s="1"/>
  <c r="D22" i="10"/>
  <c r="BD21" i="10"/>
  <c r="BA21" i="10"/>
  <c r="S21" i="10" s="1"/>
  <c r="D21" i="10"/>
  <c r="BA16" i="10"/>
  <c r="P16" i="10" s="1"/>
  <c r="D16" i="10"/>
  <c r="BD16" i="10" s="1"/>
  <c r="BA15" i="10"/>
  <c r="P15" i="10" s="1"/>
  <c r="D15" i="10"/>
  <c r="BA105" i="10" s="1"/>
  <c r="BE12" i="10"/>
  <c r="BB12" i="10"/>
  <c r="D12" i="10"/>
  <c r="BA12" i="10" s="1"/>
  <c r="S12" i="10" s="1"/>
  <c r="BE11" i="10"/>
  <c r="BB11" i="10"/>
  <c r="BA11" i="10"/>
  <c r="S11" i="10" s="1"/>
  <c r="D11" i="10"/>
  <c r="A5" i="10"/>
  <c r="A4" i="10"/>
  <c r="A3" i="10"/>
  <c r="A2" i="10"/>
  <c r="BD78" i="13" l="1"/>
  <c r="BA78" i="13"/>
  <c r="S78" i="13" s="1"/>
  <c r="S68" i="13"/>
  <c r="A269" i="13" s="1"/>
  <c r="S68" i="12"/>
  <c r="A269" i="12" s="1"/>
  <c r="S64" i="12"/>
  <c r="BD78" i="12"/>
  <c r="BA78" i="12"/>
  <c r="S78" i="12" s="1"/>
  <c r="BE105" i="11"/>
  <c r="BB105" i="11"/>
  <c r="BE68" i="11"/>
  <c r="BA68" i="11"/>
  <c r="S68" i="11" s="1"/>
  <c r="BB68" i="11"/>
  <c r="BF68" i="11"/>
  <c r="BE147" i="11"/>
  <c r="BA147" i="11"/>
  <c r="Q147" i="11" s="1"/>
  <c r="BF147" i="11"/>
  <c r="BB147" i="11"/>
  <c r="BC68" i="11"/>
  <c r="BD68" i="11"/>
  <c r="BF64" i="11"/>
  <c r="BB64" i="11"/>
  <c r="BE64" i="11"/>
  <c r="BA64" i="11"/>
  <c r="S64" i="11" s="1"/>
  <c r="BE139" i="11"/>
  <c r="BA139" i="11"/>
  <c r="BF139" i="11"/>
  <c r="BB139" i="11"/>
  <c r="S67" i="11"/>
  <c r="BD161" i="11"/>
  <c r="BA161" i="11"/>
  <c r="R161" i="11" s="1"/>
  <c r="BD78" i="11"/>
  <c r="BA78" i="11"/>
  <c r="S78" i="11" s="1"/>
  <c r="H105" i="11"/>
  <c r="BD88" i="11"/>
  <c r="BA88" i="11"/>
  <c r="S88" i="11" s="1"/>
  <c r="BE37" i="10"/>
  <c r="BB37" i="10"/>
  <c r="BF37" i="10"/>
  <c r="BA37" i="10"/>
  <c r="BE64" i="10"/>
  <c r="BA64" i="10"/>
  <c r="BF64" i="10"/>
  <c r="BB64" i="10"/>
  <c r="BF67" i="10"/>
  <c r="BB67" i="10"/>
  <c r="BE67" i="10"/>
  <c r="BA67" i="10"/>
  <c r="BA88" i="10"/>
  <c r="S88" i="10" s="1"/>
  <c r="BD88" i="10"/>
  <c r="BA78" i="10"/>
  <c r="BD78" i="10"/>
  <c r="BF139" i="10"/>
  <c r="BB139" i="10"/>
  <c r="BE139" i="10"/>
  <c r="BA139" i="10"/>
  <c r="BF147" i="10"/>
  <c r="BB147" i="10"/>
  <c r="BA147" i="10"/>
  <c r="Q147" i="10" s="1"/>
  <c r="BE147" i="10"/>
  <c r="E68" i="10"/>
  <c r="D68" i="10" s="1"/>
  <c r="M68" i="10"/>
  <c r="BB78" i="10"/>
  <c r="BB88" i="10"/>
  <c r="BD105" i="10"/>
  <c r="BE161" i="10"/>
  <c r="BB161" i="10"/>
  <c r="BD235" i="10"/>
  <c r="BA235" i="10"/>
  <c r="BE237" i="10"/>
  <c r="BD15" i="10"/>
  <c r="BA24" i="10"/>
  <c r="S24" i="10" s="1"/>
  <c r="BE29" i="10"/>
  <c r="BE33" i="10"/>
  <c r="BE35" i="10"/>
  <c r="BE47" i="10"/>
  <c r="BC64" i="10"/>
  <c r="BD72" i="10"/>
  <c r="BD74" i="10"/>
  <c r="BD76" i="10"/>
  <c r="BD80" i="10"/>
  <c r="BD83" i="10"/>
  <c r="BD85" i="10"/>
  <c r="BD87" i="10"/>
  <c r="BF143" i="10"/>
  <c r="BB143" i="10"/>
  <c r="BF145" i="10"/>
  <c r="BB145" i="10"/>
  <c r="BA153" i="10"/>
  <c r="R153" i="10" s="1"/>
  <c r="BA163" i="10"/>
  <c r="R163" i="10" s="1"/>
  <c r="BD165" i="10"/>
  <c r="BA171" i="10"/>
  <c r="R171" i="10" s="1"/>
  <c r="BA173" i="10"/>
  <c r="R173" i="10" s="1"/>
  <c r="BD178" i="10"/>
  <c r="BB235" i="10"/>
  <c r="BA238" i="10"/>
  <c r="Q238" i="10" s="1"/>
  <c r="BD238" i="10"/>
  <c r="BD12" i="10"/>
  <c r="BD11" i="10"/>
  <c r="D161" i="10"/>
  <c r="D237" i="10"/>
  <c r="BA28" i="10"/>
  <c r="S28" i="10" s="1"/>
  <c r="BA40" i="10"/>
  <c r="S40" i="10" s="1"/>
  <c r="BA41" i="10"/>
  <c r="S41" i="10" s="1"/>
  <c r="BA42" i="10"/>
  <c r="S42" i="10" s="1"/>
  <c r="BA43" i="10"/>
  <c r="S43" i="10" s="1"/>
  <c r="BA44" i="10"/>
  <c r="S44" i="10" s="1"/>
  <c r="BA45" i="10"/>
  <c r="S45" i="10" s="1"/>
  <c r="BA46" i="10"/>
  <c r="S46" i="10" s="1"/>
  <c r="BA66" i="10"/>
  <c r="S66" i="10" s="1"/>
  <c r="BF142" i="10"/>
  <c r="BB142" i="10"/>
  <c r="Q142" i="10" s="1"/>
  <c r="BA143" i="10"/>
  <c r="Q143" i="10" s="1"/>
  <c r="BF144" i="10"/>
  <c r="BB144" i="10"/>
  <c r="Q144" i="10" s="1"/>
  <c r="BA145" i="10"/>
  <c r="Q145" i="10" s="1"/>
  <c r="BF146" i="10"/>
  <c r="BB146" i="10"/>
  <c r="Q146" i="10" s="1"/>
  <c r="D236" i="10"/>
  <c r="BD184" i="10"/>
  <c r="BD186" i="10"/>
  <c r="BD188" i="10"/>
  <c r="BD190" i="10"/>
  <c r="BD192" i="10"/>
  <c r="BD194" i="10"/>
  <c r="BD196" i="10"/>
  <c r="BD198" i="10"/>
  <c r="BD200" i="10"/>
  <c r="BD202" i="10"/>
  <c r="BD204" i="10"/>
  <c r="BD206" i="10"/>
  <c r="BD208" i="10"/>
  <c r="BD210" i="10"/>
  <c r="BD212" i="10"/>
  <c r="BD214" i="10"/>
  <c r="BD216" i="10"/>
  <c r="BD218" i="10"/>
  <c r="BD220" i="10"/>
  <c r="BD222" i="10"/>
  <c r="BD224" i="10"/>
  <c r="BD226" i="10"/>
  <c r="BD228" i="10"/>
  <c r="BD230" i="10"/>
  <c r="BD232" i="10"/>
  <c r="BD234" i="10"/>
  <c r="BE247" i="9"/>
  <c r="BB247" i="9"/>
  <c r="O247" i="9"/>
  <c r="D247" i="9"/>
  <c r="BE246" i="9"/>
  <c r="BB246" i="9"/>
  <c r="O246" i="9"/>
  <c r="D246" i="9"/>
  <c r="BE245" i="9"/>
  <c r="BB245" i="9"/>
  <c r="O245" i="9"/>
  <c r="D245" i="9"/>
  <c r="BE244" i="9"/>
  <c r="BB244" i="9"/>
  <c r="O244" i="9"/>
  <c r="D244" i="9"/>
  <c r="BE243" i="9"/>
  <c r="BB243" i="9"/>
  <c r="O243" i="9"/>
  <c r="D243" i="9"/>
  <c r="BE242" i="9"/>
  <c r="BB242" i="9"/>
  <c r="O242" i="9"/>
  <c r="D242" i="9"/>
  <c r="BE238" i="9"/>
  <c r="BB238" i="9"/>
  <c r="P238" i="9"/>
  <c r="O238" i="9"/>
  <c r="N238" i="9"/>
  <c r="M238" i="9"/>
  <c r="L238" i="9"/>
  <c r="K238" i="9"/>
  <c r="J238" i="9"/>
  <c r="I238" i="9"/>
  <c r="H238" i="9"/>
  <c r="G238" i="9"/>
  <c r="F238" i="9"/>
  <c r="E238" i="9"/>
  <c r="BB237" i="9"/>
  <c r="P237" i="9"/>
  <c r="O237" i="9"/>
  <c r="N237" i="9"/>
  <c r="M237" i="9"/>
  <c r="L237" i="9"/>
  <c r="K237" i="9"/>
  <c r="BE237" i="9" s="1"/>
  <c r="J237" i="9"/>
  <c r="I237" i="9"/>
  <c r="H237" i="9"/>
  <c r="G237" i="9"/>
  <c r="F237" i="9"/>
  <c r="E237" i="9"/>
  <c r="D237" i="9" s="1"/>
  <c r="P236" i="9"/>
  <c r="O236" i="9"/>
  <c r="N236" i="9"/>
  <c r="M236" i="9"/>
  <c r="L236" i="9"/>
  <c r="K236" i="9"/>
  <c r="BE236" i="9" s="1"/>
  <c r="J236" i="9"/>
  <c r="I236" i="9"/>
  <c r="H236" i="9"/>
  <c r="G236" i="9"/>
  <c r="F236" i="9"/>
  <c r="E236" i="9"/>
  <c r="D236" i="9" s="1"/>
  <c r="BE235" i="9"/>
  <c r="P235" i="9"/>
  <c r="O235" i="9"/>
  <c r="N235" i="9"/>
  <c r="M235" i="9"/>
  <c r="L235" i="9"/>
  <c r="K235" i="9"/>
  <c r="BB235" i="9" s="1"/>
  <c r="J235" i="9"/>
  <c r="I235" i="9"/>
  <c r="H235" i="9"/>
  <c r="G235" i="9"/>
  <c r="F235" i="9"/>
  <c r="E235" i="9"/>
  <c r="BE234" i="9"/>
  <c r="BB234" i="9"/>
  <c r="Q234" i="9" s="1"/>
  <c r="BA234" i="9"/>
  <c r="D234" i="9"/>
  <c r="BD234" i="9" s="1"/>
  <c r="BE233" i="9"/>
  <c r="BB233" i="9"/>
  <c r="D233" i="9"/>
  <c r="BD233" i="9" s="1"/>
  <c r="BE232" i="9"/>
  <c r="BB232" i="9"/>
  <c r="BA232" i="9"/>
  <c r="Q232" i="9"/>
  <c r="D232" i="9"/>
  <c r="BD232" i="9" s="1"/>
  <c r="BE231" i="9"/>
  <c r="BB231" i="9"/>
  <c r="D231" i="9"/>
  <c r="BD231" i="9" s="1"/>
  <c r="BE230" i="9"/>
  <c r="BB230" i="9"/>
  <c r="BA230" i="9"/>
  <c r="Q230" i="9"/>
  <c r="D230" i="9"/>
  <c r="BD230" i="9" s="1"/>
  <c r="BE229" i="9"/>
  <c r="BB229" i="9"/>
  <c r="D229" i="9"/>
  <c r="BD229" i="9" s="1"/>
  <c r="BE228" i="9"/>
  <c r="BB228" i="9"/>
  <c r="Q228" i="9" s="1"/>
  <c r="BA228" i="9"/>
  <c r="D228" i="9"/>
  <c r="BD228" i="9" s="1"/>
  <c r="BE227" i="9"/>
  <c r="BB227" i="9"/>
  <c r="D227" i="9"/>
  <c r="BD227" i="9" s="1"/>
  <c r="BE226" i="9"/>
  <c r="BB226" i="9"/>
  <c r="Q226" i="9" s="1"/>
  <c r="BA226" i="9"/>
  <c r="D226" i="9"/>
  <c r="BD226" i="9" s="1"/>
  <c r="BE225" i="9"/>
  <c r="BB225" i="9"/>
  <c r="D225" i="9"/>
  <c r="BD225" i="9" s="1"/>
  <c r="BE224" i="9"/>
  <c r="BB224" i="9"/>
  <c r="BA224" i="9"/>
  <c r="Q224" i="9"/>
  <c r="D224" i="9"/>
  <c r="BD224" i="9" s="1"/>
  <c r="BE223" i="9"/>
  <c r="BB223" i="9"/>
  <c r="D223" i="9"/>
  <c r="BD223" i="9" s="1"/>
  <c r="BE222" i="9"/>
  <c r="BB222" i="9"/>
  <c r="BA222" i="9"/>
  <c r="Q222" i="9"/>
  <c r="D222" i="9"/>
  <c r="BD222" i="9" s="1"/>
  <c r="BE221" i="9"/>
  <c r="BB221" i="9"/>
  <c r="D221" i="9"/>
  <c r="BD221" i="9" s="1"/>
  <c r="BE220" i="9"/>
  <c r="BB220" i="9"/>
  <c r="Q220" i="9" s="1"/>
  <c r="BA220" i="9"/>
  <c r="D220" i="9"/>
  <c r="BD220" i="9" s="1"/>
  <c r="BE219" i="9"/>
  <c r="BB219" i="9"/>
  <c r="D219" i="9"/>
  <c r="BD219" i="9" s="1"/>
  <c r="BE218" i="9"/>
  <c r="BB218" i="9"/>
  <c r="Q218" i="9" s="1"/>
  <c r="BA218" i="9"/>
  <c r="D218" i="9"/>
  <c r="BD218" i="9" s="1"/>
  <c r="BE217" i="9"/>
  <c r="BB217" i="9"/>
  <c r="D217" i="9"/>
  <c r="BD217" i="9" s="1"/>
  <c r="BE216" i="9"/>
  <c r="BB216" i="9"/>
  <c r="BA216" i="9"/>
  <c r="Q216" i="9"/>
  <c r="D216" i="9"/>
  <c r="BD216" i="9" s="1"/>
  <c r="BE215" i="9"/>
  <c r="BB215" i="9"/>
  <c r="D215" i="9"/>
  <c r="BD215" i="9" s="1"/>
  <c r="BE214" i="9"/>
  <c r="BB214" i="9"/>
  <c r="BA214" i="9"/>
  <c r="Q214" i="9"/>
  <c r="D214" i="9"/>
  <c r="BD214" i="9" s="1"/>
  <c r="BE213" i="9"/>
  <c r="BB213" i="9"/>
  <c r="D213" i="9"/>
  <c r="BD213" i="9" s="1"/>
  <c r="BE212" i="9"/>
  <c r="BB212" i="9"/>
  <c r="Q212" i="9" s="1"/>
  <c r="BA212" i="9"/>
  <c r="D212" i="9"/>
  <c r="BD212" i="9" s="1"/>
  <c r="BE211" i="9"/>
  <c r="BB211" i="9"/>
  <c r="D211" i="9"/>
  <c r="BD211" i="9" s="1"/>
  <c r="BE210" i="9"/>
  <c r="BB210" i="9"/>
  <c r="Q210" i="9" s="1"/>
  <c r="BA210" i="9"/>
  <c r="D210" i="9"/>
  <c r="BD210" i="9" s="1"/>
  <c r="BE209" i="9"/>
  <c r="BB209" i="9"/>
  <c r="D209" i="9"/>
  <c r="BD209" i="9" s="1"/>
  <c r="BE208" i="9"/>
  <c r="BB208" i="9"/>
  <c r="BA208" i="9"/>
  <c r="Q208" i="9"/>
  <c r="D208" i="9"/>
  <c r="BD208" i="9" s="1"/>
  <c r="BE207" i="9"/>
  <c r="BB207" i="9"/>
  <c r="D207" i="9"/>
  <c r="BD207" i="9" s="1"/>
  <c r="BE206" i="9"/>
  <c r="BB206" i="9"/>
  <c r="BA206" i="9"/>
  <c r="Q206" i="9"/>
  <c r="D206" i="9"/>
  <c r="BD206" i="9" s="1"/>
  <c r="BE205" i="9"/>
  <c r="BB205" i="9"/>
  <c r="D205" i="9"/>
  <c r="BD205" i="9" s="1"/>
  <c r="BE204" i="9"/>
  <c r="BB204" i="9"/>
  <c r="Q204" i="9" s="1"/>
  <c r="BA204" i="9"/>
  <c r="D204" i="9"/>
  <c r="BD204" i="9" s="1"/>
  <c r="BE203" i="9"/>
  <c r="BB203" i="9"/>
  <c r="D203" i="9"/>
  <c r="BD203" i="9" s="1"/>
  <c r="BE202" i="9"/>
  <c r="BB202" i="9"/>
  <c r="Q202" i="9" s="1"/>
  <c r="BA202" i="9"/>
  <c r="D202" i="9"/>
  <c r="BD202" i="9" s="1"/>
  <c r="BE201" i="9"/>
  <c r="BB201" i="9"/>
  <c r="D201" i="9"/>
  <c r="BD201" i="9" s="1"/>
  <c r="BE200" i="9"/>
  <c r="BB200" i="9"/>
  <c r="BA200" i="9"/>
  <c r="Q200" i="9"/>
  <c r="D200" i="9"/>
  <c r="BD200" i="9" s="1"/>
  <c r="BE199" i="9"/>
  <c r="BB199" i="9"/>
  <c r="D199" i="9"/>
  <c r="BD199" i="9" s="1"/>
  <c r="BE198" i="9"/>
  <c r="BB198" i="9"/>
  <c r="BA198" i="9"/>
  <c r="Q198" i="9"/>
  <c r="D198" i="9"/>
  <c r="BD198" i="9" s="1"/>
  <c r="BE197" i="9"/>
  <c r="BB197" i="9"/>
  <c r="D197" i="9"/>
  <c r="BD197" i="9" s="1"/>
  <c r="BE196" i="9"/>
  <c r="BB196" i="9"/>
  <c r="Q196" i="9" s="1"/>
  <c r="BA196" i="9"/>
  <c r="D196" i="9"/>
  <c r="BD196" i="9" s="1"/>
  <c r="BE195" i="9"/>
  <c r="BB195" i="9"/>
  <c r="D195" i="9"/>
  <c r="BD195" i="9" s="1"/>
  <c r="BE194" i="9"/>
  <c r="BB194" i="9"/>
  <c r="Q194" i="9" s="1"/>
  <c r="BA194" i="9"/>
  <c r="D194" i="9"/>
  <c r="BD194" i="9" s="1"/>
  <c r="BE193" i="9"/>
  <c r="BB193" i="9"/>
  <c r="D193" i="9"/>
  <c r="BD193" i="9" s="1"/>
  <c r="BE192" i="9"/>
  <c r="BB192" i="9"/>
  <c r="BA192" i="9"/>
  <c r="Q192" i="9"/>
  <c r="D192" i="9"/>
  <c r="BD192" i="9" s="1"/>
  <c r="BE191" i="9"/>
  <c r="BB191" i="9"/>
  <c r="D191" i="9"/>
  <c r="BD191" i="9" s="1"/>
  <c r="BE190" i="9"/>
  <c r="BB190" i="9"/>
  <c r="BA190" i="9"/>
  <c r="Q190" i="9"/>
  <c r="D190" i="9"/>
  <c r="BD190" i="9" s="1"/>
  <c r="BE189" i="9"/>
  <c r="BB189" i="9"/>
  <c r="D189" i="9"/>
  <c r="BD189" i="9" s="1"/>
  <c r="BE188" i="9"/>
  <c r="BB188" i="9"/>
  <c r="Q188" i="9" s="1"/>
  <c r="BA188" i="9"/>
  <c r="D188" i="9"/>
  <c r="BD188" i="9" s="1"/>
  <c r="BE187" i="9"/>
  <c r="BB187" i="9"/>
  <c r="D187" i="9"/>
  <c r="BD187" i="9" s="1"/>
  <c r="BE186" i="9"/>
  <c r="BB186" i="9"/>
  <c r="Q186" i="9" s="1"/>
  <c r="BA186" i="9"/>
  <c r="D186" i="9"/>
  <c r="BD186" i="9" s="1"/>
  <c r="BE185" i="9"/>
  <c r="BB185" i="9"/>
  <c r="D185" i="9"/>
  <c r="BD185" i="9" s="1"/>
  <c r="BE184" i="9"/>
  <c r="BB184" i="9"/>
  <c r="BA184" i="9"/>
  <c r="Q184" i="9"/>
  <c r="D184" i="9"/>
  <c r="BD184" i="9" s="1"/>
  <c r="BE183" i="9"/>
  <c r="BB183" i="9"/>
  <c r="Q183" i="9" s="1"/>
  <c r="D183" i="9"/>
  <c r="BD183" i="9" s="1"/>
  <c r="BD179" i="9"/>
  <c r="BA179" i="9"/>
  <c r="D179" i="9"/>
  <c r="D178" i="9"/>
  <c r="BA178" i="9" s="1"/>
  <c r="BE174" i="9"/>
  <c r="BB174" i="9"/>
  <c r="R174" i="9" s="1"/>
  <c r="D174" i="9"/>
  <c r="BE173" i="9"/>
  <c r="BB173" i="9"/>
  <c r="D173" i="9"/>
  <c r="BD173" i="9" s="1"/>
  <c r="BE172" i="9"/>
  <c r="BB172" i="9"/>
  <c r="R172" i="9" s="1"/>
  <c r="D172" i="9"/>
  <c r="BE171" i="9"/>
  <c r="BB171" i="9"/>
  <c r="D171" i="9"/>
  <c r="BD171" i="9" s="1"/>
  <c r="BE170" i="9"/>
  <c r="BB170" i="9"/>
  <c r="BA170" i="9"/>
  <c r="R170" i="9" s="1"/>
  <c r="D170" i="9"/>
  <c r="BD170" i="9" s="1"/>
  <c r="BE169" i="9"/>
  <c r="BB169" i="9"/>
  <c r="R169" i="9" s="1"/>
  <c r="D169" i="9"/>
  <c r="BE168" i="9"/>
  <c r="BB168" i="9"/>
  <c r="BA168" i="9"/>
  <c r="R168" i="9" s="1"/>
  <c r="D168" i="9"/>
  <c r="BD168" i="9" s="1"/>
  <c r="BE167" i="9"/>
  <c r="BB167" i="9"/>
  <c r="R167" i="9" s="1"/>
  <c r="D167" i="9"/>
  <c r="BE166" i="9"/>
  <c r="BB166" i="9"/>
  <c r="BA166" i="9"/>
  <c r="R166" i="9" s="1"/>
  <c r="D166" i="9"/>
  <c r="BD166" i="9" s="1"/>
  <c r="BE165" i="9"/>
  <c r="BD165" i="9"/>
  <c r="BB165" i="9"/>
  <c r="BA165" i="9"/>
  <c r="R165" i="9" s="1"/>
  <c r="D165" i="9"/>
  <c r="BE164" i="9"/>
  <c r="BD164" i="9"/>
  <c r="BB164" i="9"/>
  <c r="D164" i="9"/>
  <c r="BA164" i="9" s="1"/>
  <c r="R164" i="9" s="1"/>
  <c r="BE163" i="9"/>
  <c r="BB163" i="9"/>
  <c r="BA163" i="9"/>
  <c r="R163" i="9" s="1"/>
  <c r="D163" i="9"/>
  <c r="BD163" i="9" s="1"/>
  <c r="BE162" i="9"/>
  <c r="BB162" i="9"/>
  <c r="BA162" i="9"/>
  <c r="R162" i="9" s="1"/>
  <c r="D162" i="9"/>
  <c r="BD162" i="9" s="1"/>
  <c r="Q161" i="9"/>
  <c r="P161" i="9"/>
  <c r="O161" i="9"/>
  <c r="N161" i="9"/>
  <c r="K161" i="9"/>
  <c r="J161" i="9"/>
  <c r="BE160" i="9"/>
  <c r="BB160" i="9"/>
  <c r="R160" i="9" s="1"/>
  <c r="D160" i="9"/>
  <c r="BE159" i="9"/>
  <c r="BB159" i="9"/>
  <c r="R159" i="9" s="1"/>
  <c r="D159" i="9"/>
  <c r="BE158" i="9"/>
  <c r="BB158" i="9"/>
  <c r="BA158" i="9"/>
  <c r="R158" i="9" s="1"/>
  <c r="D158" i="9"/>
  <c r="BD158" i="9" s="1"/>
  <c r="BE157" i="9"/>
  <c r="BB157" i="9"/>
  <c r="R157" i="9" s="1"/>
  <c r="D157" i="9"/>
  <c r="BE156" i="9"/>
  <c r="BB156" i="9"/>
  <c r="BA156" i="9"/>
  <c r="R156" i="9" s="1"/>
  <c r="D156" i="9"/>
  <c r="BD156" i="9" s="1"/>
  <c r="BE155" i="9"/>
  <c r="BB155" i="9"/>
  <c r="R155" i="9" s="1"/>
  <c r="D155" i="9"/>
  <c r="BE154" i="9"/>
  <c r="BB154" i="9"/>
  <c r="R154" i="9" s="1"/>
  <c r="D154" i="9"/>
  <c r="BE153" i="9"/>
  <c r="BB153" i="9"/>
  <c r="D153" i="9"/>
  <c r="BD153" i="9" s="1"/>
  <c r="BE152" i="9"/>
  <c r="BB152" i="9"/>
  <c r="R152" i="9" s="1"/>
  <c r="D152" i="9"/>
  <c r="BE151" i="9"/>
  <c r="BB151" i="9"/>
  <c r="D151" i="9"/>
  <c r="BD151" i="9" s="1"/>
  <c r="BC147" i="9"/>
  <c r="BA147" i="9"/>
  <c r="P147" i="9"/>
  <c r="O147" i="9"/>
  <c r="N147" i="9"/>
  <c r="M147" i="9"/>
  <c r="L147" i="9"/>
  <c r="K147" i="9"/>
  <c r="BD147" i="9" s="1"/>
  <c r="J147" i="9"/>
  <c r="I147" i="9"/>
  <c r="H147" i="9"/>
  <c r="G147" i="9"/>
  <c r="F147" i="9"/>
  <c r="E147" i="9"/>
  <c r="D147" i="9"/>
  <c r="BD146" i="9"/>
  <c r="BC146" i="9"/>
  <c r="BA146" i="9"/>
  <c r="D146" i="9"/>
  <c r="BD145" i="9"/>
  <c r="BC145" i="9"/>
  <c r="D145" i="9"/>
  <c r="BD144" i="9"/>
  <c r="BC144" i="9"/>
  <c r="D144" i="9"/>
  <c r="BD143" i="9"/>
  <c r="BC143" i="9"/>
  <c r="BA143" i="9"/>
  <c r="D143" i="9"/>
  <c r="BD142" i="9"/>
  <c r="BC142" i="9"/>
  <c r="BA142" i="9"/>
  <c r="D142" i="9"/>
  <c r="BD141" i="9"/>
  <c r="BC141" i="9"/>
  <c r="D141" i="9"/>
  <c r="P139" i="9"/>
  <c r="O139" i="9"/>
  <c r="N139" i="9"/>
  <c r="M139" i="9"/>
  <c r="L139" i="9"/>
  <c r="K139" i="9"/>
  <c r="BD139" i="9" s="1"/>
  <c r="J139" i="9"/>
  <c r="I139" i="9"/>
  <c r="H139" i="9"/>
  <c r="G139" i="9"/>
  <c r="F139" i="9"/>
  <c r="E139" i="9"/>
  <c r="BF138" i="9"/>
  <c r="BE138" i="9"/>
  <c r="BD138" i="9"/>
  <c r="BC138" i="9"/>
  <c r="BB138" i="9"/>
  <c r="BA138" i="9"/>
  <c r="Q138" i="9" s="1"/>
  <c r="D138" i="9"/>
  <c r="BD137" i="9"/>
  <c r="BC137" i="9"/>
  <c r="D137" i="9"/>
  <c r="BD136" i="9"/>
  <c r="BC136" i="9"/>
  <c r="D136" i="9"/>
  <c r="BD135" i="9"/>
  <c r="BC135" i="9"/>
  <c r="D135" i="9"/>
  <c r="BD134" i="9"/>
  <c r="BC134" i="9"/>
  <c r="D134" i="9"/>
  <c r="BB134" i="9" s="1"/>
  <c r="BD133" i="9"/>
  <c r="BC133" i="9"/>
  <c r="D133" i="9"/>
  <c r="BB133" i="9" s="1"/>
  <c r="BD132" i="9"/>
  <c r="BC132" i="9"/>
  <c r="BB132" i="9"/>
  <c r="D132" i="9"/>
  <c r="BD131" i="9"/>
  <c r="BC131" i="9"/>
  <c r="D131" i="9"/>
  <c r="BD130" i="9"/>
  <c r="BC130" i="9"/>
  <c r="D130" i="9"/>
  <c r="BB130" i="9" s="1"/>
  <c r="BD129" i="9"/>
  <c r="BC129" i="9"/>
  <c r="D129" i="9"/>
  <c r="BD128" i="9"/>
  <c r="BC128" i="9"/>
  <c r="BB128" i="9"/>
  <c r="D128" i="9"/>
  <c r="BD127" i="9"/>
  <c r="BC127" i="9"/>
  <c r="D127" i="9"/>
  <c r="BD126" i="9"/>
  <c r="BC126" i="9"/>
  <c r="D126" i="9"/>
  <c r="BD125" i="9"/>
  <c r="BC125" i="9"/>
  <c r="D125" i="9"/>
  <c r="BD124" i="9"/>
  <c r="BC124" i="9"/>
  <c r="BB124" i="9"/>
  <c r="D124" i="9"/>
  <c r="BD123" i="9"/>
  <c r="BC123" i="9"/>
  <c r="D123" i="9"/>
  <c r="BD122" i="9"/>
  <c r="BC122" i="9"/>
  <c r="D122" i="9"/>
  <c r="BB122" i="9" s="1"/>
  <c r="BD121" i="9"/>
  <c r="BC121" i="9"/>
  <c r="D121" i="9"/>
  <c r="BD120" i="9"/>
  <c r="BC120" i="9"/>
  <c r="BB120" i="9"/>
  <c r="D120" i="9"/>
  <c r="BD119" i="9"/>
  <c r="BC119" i="9"/>
  <c r="D119" i="9"/>
  <c r="BD118" i="9"/>
  <c r="BC118" i="9"/>
  <c r="D118" i="9"/>
  <c r="BB118" i="9" s="1"/>
  <c r="BD117" i="9"/>
  <c r="BC117" i="9"/>
  <c r="D117" i="9"/>
  <c r="BD116" i="9"/>
  <c r="BC116" i="9"/>
  <c r="BB116" i="9"/>
  <c r="D116" i="9"/>
  <c r="BD115" i="9"/>
  <c r="BC115" i="9"/>
  <c r="D115" i="9"/>
  <c r="BD114" i="9"/>
  <c r="BC114" i="9"/>
  <c r="D114" i="9"/>
  <c r="BB114" i="9" s="1"/>
  <c r="BD113" i="9"/>
  <c r="BC113" i="9"/>
  <c r="D113" i="9"/>
  <c r="BB113" i="9" s="1"/>
  <c r="BD112" i="9"/>
  <c r="BC112" i="9"/>
  <c r="BB112" i="9"/>
  <c r="D112" i="9"/>
  <c r="BD111" i="9"/>
  <c r="BC111" i="9"/>
  <c r="D111" i="9"/>
  <c r="BD110" i="9"/>
  <c r="BC110" i="9"/>
  <c r="D110" i="9"/>
  <c r="D106" i="9"/>
  <c r="D105" i="9"/>
  <c r="BE101" i="9"/>
  <c r="BA101" i="9"/>
  <c r="G101" i="9" s="1"/>
  <c r="BE100" i="9"/>
  <c r="BA100" i="9"/>
  <c r="G100" i="9"/>
  <c r="BE99" i="9"/>
  <c r="BA99" i="9"/>
  <c r="G99" i="9"/>
  <c r="BE98" i="9"/>
  <c r="BA98" i="9"/>
  <c r="G98" i="9"/>
  <c r="BE97" i="9"/>
  <c r="BA97" i="9"/>
  <c r="G97" i="9" s="1"/>
  <c r="BE96" i="9"/>
  <c r="BA96" i="9"/>
  <c r="G96" i="9"/>
  <c r="BE95" i="9"/>
  <c r="BA95" i="9"/>
  <c r="G95" i="9"/>
  <c r="BE94" i="9"/>
  <c r="BA94" i="9"/>
  <c r="G94" i="9"/>
  <c r="BE93" i="9"/>
  <c r="BA93" i="9"/>
  <c r="G93" i="9" s="1"/>
  <c r="BE92" i="9"/>
  <c r="BD92" i="9"/>
  <c r="BB92" i="9"/>
  <c r="G92" i="9" s="1"/>
  <c r="BA92" i="9"/>
  <c r="BE91" i="9"/>
  <c r="BD91" i="9"/>
  <c r="BB91" i="9"/>
  <c r="BA91" i="9"/>
  <c r="G91" i="9"/>
  <c r="BE88" i="9"/>
  <c r="R88" i="9"/>
  <c r="Q88" i="9"/>
  <c r="P88" i="9"/>
  <c r="O88" i="9"/>
  <c r="N88" i="9"/>
  <c r="M88" i="9"/>
  <c r="BB88" i="9" s="1"/>
  <c r="L88" i="9"/>
  <c r="K88" i="9"/>
  <c r="J88" i="9"/>
  <c r="I88" i="9"/>
  <c r="H88" i="9"/>
  <c r="G88" i="9"/>
  <c r="D88" i="9" s="1"/>
  <c r="F88" i="9"/>
  <c r="E88" i="9"/>
  <c r="BE87" i="9"/>
  <c r="BB87" i="9"/>
  <c r="BA87" i="9"/>
  <c r="S87" i="9"/>
  <c r="D87" i="9"/>
  <c r="BD87" i="9" s="1"/>
  <c r="BE86" i="9"/>
  <c r="BB86" i="9"/>
  <c r="D86" i="9"/>
  <c r="BA86" i="9" s="1"/>
  <c r="S86" i="9" s="1"/>
  <c r="BE85" i="9"/>
  <c r="BB85" i="9"/>
  <c r="BA85" i="9"/>
  <c r="S85" i="9"/>
  <c r="D85" i="9"/>
  <c r="BD85" i="9" s="1"/>
  <c r="BE84" i="9"/>
  <c r="BB84" i="9"/>
  <c r="D84" i="9"/>
  <c r="BA84" i="9" s="1"/>
  <c r="S84" i="9" s="1"/>
  <c r="BE83" i="9"/>
  <c r="BB83" i="9"/>
  <c r="BA83" i="9"/>
  <c r="S83" i="9"/>
  <c r="D83" i="9"/>
  <c r="BD83" i="9" s="1"/>
  <c r="BE82" i="9"/>
  <c r="BD82" i="9"/>
  <c r="BB82" i="9"/>
  <c r="D82" i="9"/>
  <c r="BA82" i="9" s="1"/>
  <c r="BE80" i="9"/>
  <c r="BB80" i="9"/>
  <c r="BA80" i="9"/>
  <c r="S80" i="9" s="1"/>
  <c r="D80" i="9"/>
  <c r="BD80" i="9" s="1"/>
  <c r="BE79" i="9"/>
  <c r="BD79" i="9"/>
  <c r="BB79" i="9"/>
  <c r="D79" i="9"/>
  <c r="BA79" i="9" s="1"/>
  <c r="S79" i="9" s="1"/>
  <c r="R78" i="9"/>
  <c r="Q78" i="9"/>
  <c r="P78" i="9"/>
  <c r="O78" i="9"/>
  <c r="N78" i="9"/>
  <c r="L78" i="9"/>
  <c r="K78" i="9"/>
  <c r="J78" i="9"/>
  <c r="I78" i="9"/>
  <c r="H78" i="9"/>
  <c r="G78" i="9"/>
  <c r="F78" i="9"/>
  <c r="E78" i="9"/>
  <c r="BD77" i="9"/>
  <c r="D77" i="9"/>
  <c r="BA77" i="9" s="1"/>
  <c r="S77" i="9" s="1"/>
  <c r="BE76" i="9"/>
  <c r="BB76" i="9"/>
  <c r="BA76" i="9"/>
  <c r="S76" i="9" s="1"/>
  <c r="D76" i="9"/>
  <c r="BD76" i="9" s="1"/>
  <c r="BE75" i="9"/>
  <c r="BD75" i="9"/>
  <c r="BB75" i="9"/>
  <c r="D75" i="9"/>
  <c r="BA75" i="9" s="1"/>
  <c r="S75" i="9" s="1"/>
  <c r="BE74" i="9"/>
  <c r="BB74" i="9"/>
  <c r="BA74" i="9"/>
  <c r="S74" i="9"/>
  <c r="D74" i="9"/>
  <c r="BD74" i="9" s="1"/>
  <c r="BE73" i="9"/>
  <c r="BB73" i="9"/>
  <c r="D73" i="9"/>
  <c r="BA73" i="9" s="1"/>
  <c r="S73" i="9" s="1"/>
  <c r="BE72" i="9"/>
  <c r="BB72" i="9"/>
  <c r="BA72" i="9"/>
  <c r="S72" i="9"/>
  <c r="D72" i="9"/>
  <c r="BD72" i="9" s="1"/>
  <c r="R67" i="9"/>
  <c r="Q67" i="9"/>
  <c r="P67" i="9"/>
  <c r="O67" i="9"/>
  <c r="N67" i="9"/>
  <c r="M67" i="9"/>
  <c r="BD67" i="9" s="1"/>
  <c r="L67" i="9"/>
  <c r="K67" i="9"/>
  <c r="J67" i="9"/>
  <c r="I67" i="9"/>
  <c r="H67" i="9"/>
  <c r="G67" i="9"/>
  <c r="F67" i="9"/>
  <c r="E67" i="9"/>
  <c r="D67" i="9" s="1"/>
  <c r="BB67" i="9" s="1"/>
  <c r="BF66" i="9"/>
  <c r="BE66" i="9"/>
  <c r="BD66" i="9"/>
  <c r="BC66" i="9"/>
  <c r="BB66" i="9"/>
  <c r="BA66" i="9"/>
  <c r="S66" i="9"/>
  <c r="D66" i="9"/>
  <c r="BD64" i="9"/>
  <c r="R64" i="9"/>
  <c r="Q64" i="9"/>
  <c r="P64" i="9"/>
  <c r="P68" i="9" s="1"/>
  <c r="O64" i="9"/>
  <c r="O68" i="9" s="1"/>
  <c r="N64" i="9"/>
  <c r="M64" i="9"/>
  <c r="BC64" i="9" s="1"/>
  <c r="L64" i="9"/>
  <c r="L68" i="9" s="1"/>
  <c r="K64" i="9"/>
  <c r="K68" i="9" s="1"/>
  <c r="J64" i="9"/>
  <c r="I64" i="9"/>
  <c r="H64" i="9"/>
  <c r="H68" i="9" s="1"/>
  <c r="G64" i="9"/>
  <c r="G68" i="9" s="1"/>
  <c r="F64" i="9"/>
  <c r="E64" i="9"/>
  <c r="BD63" i="9"/>
  <c r="BC63" i="9"/>
  <c r="D63" i="9"/>
  <c r="BB63" i="9" s="1"/>
  <c r="BD62" i="9"/>
  <c r="BC62" i="9"/>
  <c r="BB62" i="9"/>
  <c r="D62" i="9"/>
  <c r="BD61" i="9"/>
  <c r="BC61" i="9"/>
  <c r="D61" i="9"/>
  <c r="BD60" i="9"/>
  <c r="BC60" i="9"/>
  <c r="BB60" i="9"/>
  <c r="D60" i="9"/>
  <c r="BD59" i="9"/>
  <c r="BC59" i="9"/>
  <c r="D59" i="9"/>
  <c r="BD58" i="9"/>
  <c r="BC58" i="9"/>
  <c r="BB58" i="9"/>
  <c r="D58" i="9"/>
  <c r="BD57" i="9"/>
  <c r="BC57" i="9"/>
  <c r="D57" i="9"/>
  <c r="BB57" i="9" s="1"/>
  <c r="BD56" i="9"/>
  <c r="BC56" i="9"/>
  <c r="BB56" i="9"/>
  <c r="D56" i="9"/>
  <c r="BD55" i="9"/>
  <c r="BC55" i="9"/>
  <c r="D55" i="9"/>
  <c r="BB55" i="9" s="1"/>
  <c r="BD54" i="9"/>
  <c r="BC54" i="9"/>
  <c r="BB54" i="9"/>
  <c r="D54" i="9"/>
  <c r="BD53" i="9"/>
  <c r="BC53" i="9"/>
  <c r="D53" i="9"/>
  <c r="BD52" i="9"/>
  <c r="BC52" i="9"/>
  <c r="BB52" i="9"/>
  <c r="D52" i="9"/>
  <c r="BD51" i="9"/>
  <c r="BC51" i="9"/>
  <c r="D51" i="9"/>
  <c r="BB51" i="9" s="1"/>
  <c r="BD50" i="9"/>
  <c r="BC50" i="9"/>
  <c r="BB50" i="9"/>
  <c r="D50" i="9"/>
  <c r="BD49" i="9"/>
  <c r="BC49" i="9"/>
  <c r="D49" i="9"/>
  <c r="BB49" i="9" s="1"/>
  <c r="BD48" i="9"/>
  <c r="BC48" i="9"/>
  <c r="BB48" i="9"/>
  <c r="D48" i="9"/>
  <c r="BF47" i="9"/>
  <c r="BB47" i="9"/>
  <c r="S47" i="9" s="1"/>
  <c r="BA47" i="9"/>
  <c r="D47" i="9"/>
  <c r="BE47" i="9" s="1"/>
  <c r="BF46" i="9"/>
  <c r="BE46" i="9"/>
  <c r="BD46" i="9"/>
  <c r="BC46" i="9"/>
  <c r="BB46" i="9"/>
  <c r="S46" i="9" s="1"/>
  <c r="BA46" i="9"/>
  <c r="D46" i="9"/>
  <c r="BF45" i="9"/>
  <c r="BD45" i="9"/>
  <c r="BC45" i="9"/>
  <c r="BB45" i="9"/>
  <c r="D45" i="9"/>
  <c r="BE45" i="9" s="1"/>
  <c r="BF44" i="9"/>
  <c r="BD44" i="9"/>
  <c r="BC44" i="9"/>
  <c r="BB44" i="9"/>
  <c r="D44" i="9"/>
  <c r="BE44" i="9" s="1"/>
  <c r="BF43" i="9"/>
  <c r="BD43" i="9"/>
  <c r="BC43" i="9"/>
  <c r="BB43" i="9"/>
  <c r="D43" i="9"/>
  <c r="BE43" i="9" s="1"/>
  <c r="BF42" i="9"/>
  <c r="BD42" i="9"/>
  <c r="BC42" i="9"/>
  <c r="BB42" i="9"/>
  <c r="D42" i="9"/>
  <c r="BE42" i="9" s="1"/>
  <c r="BF41" i="9"/>
  <c r="BD41" i="9"/>
  <c r="BC41" i="9"/>
  <c r="BB41" i="9"/>
  <c r="D41" i="9"/>
  <c r="BE41" i="9" s="1"/>
  <c r="BF40" i="9"/>
  <c r="BD40" i="9"/>
  <c r="BC40" i="9"/>
  <c r="BB40" i="9"/>
  <c r="D40" i="9"/>
  <c r="BE40" i="9" s="1"/>
  <c r="R37" i="9"/>
  <c r="Q37" i="9"/>
  <c r="P37" i="9"/>
  <c r="O37" i="9"/>
  <c r="N37" i="9"/>
  <c r="M37" i="9"/>
  <c r="L37" i="9"/>
  <c r="K37" i="9"/>
  <c r="J37" i="9"/>
  <c r="I37" i="9"/>
  <c r="H37" i="9"/>
  <c r="G37" i="9"/>
  <c r="D37" i="9" s="1"/>
  <c r="F37" i="9"/>
  <c r="E37" i="9"/>
  <c r="BF36" i="9"/>
  <c r="BB36" i="9"/>
  <c r="BA36" i="9"/>
  <c r="S36" i="9"/>
  <c r="D36" i="9"/>
  <c r="BE36" i="9" s="1"/>
  <c r="BB35" i="9"/>
  <c r="D35" i="9"/>
  <c r="BA35" i="9" s="1"/>
  <c r="S35" i="9" s="1"/>
  <c r="BF34" i="9"/>
  <c r="BB34" i="9"/>
  <c r="BA34" i="9"/>
  <c r="S34" i="9"/>
  <c r="D34" i="9"/>
  <c r="BE34" i="9" s="1"/>
  <c r="BB33" i="9"/>
  <c r="D33" i="9"/>
  <c r="BA33" i="9" s="1"/>
  <c r="S33" i="9" s="1"/>
  <c r="BF32" i="9"/>
  <c r="BB32" i="9"/>
  <c r="BA32" i="9"/>
  <c r="S32" i="9"/>
  <c r="D32" i="9"/>
  <c r="BE32" i="9" s="1"/>
  <c r="BF31" i="9"/>
  <c r="BE31" i="9"/>
  <c r="BD31" i="9"/>
  <c r="BC31" i="9"/>
  <c r="BB31" i="9"/>
  <c r="BA31" i="9"/>
  <c r="S31" i="9"/>
  <c r="D31" i="9"/>
  <c r="BF30" i="9"/>
  <c r="BE30" i="9"/>
  <c r="BD30" i="9"/>
  <c r="BC30" i="9"/>
  <c r="BB30" i="9"/>
  <c r="BA30" i="9"/>
  <c r="S30" i="9"/>
  <c r="D30" i="9"/>
  <c r="BB29" i="9"/>
  <c r="D29" i="9"/>
  <c r="BA29" i="9" s="1"/>
  <c r="S29" i="9" s="1"/>
  <c r="BF28" i="9"/>
  <c r="BD28" i="9"/>
  <c r="BC28" i="9"/>
  <c r="BB28" i="9"/>
  <c r="D28" i="9"/>
  <c r="BE28" i="9" s="1"/>
  <c r="BF27" i="9"/>
  <c r="BB27" i="9"/>
  <c r="BA27" i="9"/>
  <c r="S27" i="9"/>
  <c r="D27" i="9"/>
  <c r="BE27" i="9" s="1"/>
  <c r="BF26" i="9"/>
  <c r="BE26" i="9"/>
  <c r="BD26" i="9"/>
  <c r="BC26" i="9"/>
  <c r="BB26" i="9"/>
  <c r="BA26" i="9"/>
  <c r="S26" i="9"/>
  <c r="D26" i="9"/>
  <c r="BA24" i="9"/>
  <c r="S24" i="9"/>
  <c r="R24" i="9"/>
  <c r="Q24" i="9"/>
  <c r="BD24" i="9" s="1"/>
  <c r="O24" i="9"/>
  <c r="N24" i="9"/>
  <c r="M24" i="9"/>
  <c r="L24" i="9"/>
  <c r="K24" i="9"/>
  <c r="J24" i="9"/>
  <c r="I24" i="9"/>
  <c r="H24" i="9"/>
  <c r="G24" i="9"/>
  <c r="F24" i="9"/>
  <c r="D24" i="9" s="1"/>
  <c r="E24" i="9"/>
  <c r="BD23" i="9"/>
  <c r="BA23" i="9"/>
  <c r="S23" i="9" s="1"/>
  <c r="D23" i="9"/>
  <c r="BD22" i="9"/>
  <c r="BA22" i="9"/>
  <c r="S22" i="9" s="1"/>
  <c r="D22" i="9"/>
  <c r="BD21" i="9"/>
  <c r="BA21" i="9"/>
  <c r="S21" i="9" s="1"/>
  <c r="D21" i="9"/>
  <c r="BD16" i="9"/>
  <c r="BA16" i="9"/>
  <c r="P16" i="9" s="1"/>
  <c r="D16" i="9"/>
  <c r="BD15" i="9"/>
  <c r="BA15" i="9"/>
  <c r="P15" i="9" s="1"/>
  <c r="D15" i="9"/>
  <c r="BD105" i="9" s="1"/>
  <c r="BE12" i="9"/>
  <c r="BB12" i="9"/>
  <c r="D12" i="9"/>
  <c r="BD12" i="9" s="1"/>
  <c r="BE11" i="9"/>
  <c r="BB11" i="9"/>
  <c r="BA11" i="9"/>
  <c r="S11" i="9" s="1"/>
  <c r="D11" i="9"/>
  <c r="A5" i="9"/>
  <c r="A4" i="9"/>
  <c r="A3" i="9"/>
  <c r="A2" i="9"/>
  <c r="A269" i="11" l="1"/>
  <c r="Q139" i="11"/>
  <c r="S78" i="10"/>
  <c r="BD237" i="10"/>
  <c r="BA237" i="10"/>
  <c r="Q237" i="10" s="1"/>
  <c r="BD68" i="10"/>
  <c r="BC68" i="10"/>
  <c r="S64" i="10"/>
  <c r="BD161" i="10"/>
  <c r="BA161" i="10"/>
  <c r="R161" i="10" s="1"/>
  <c r="Q235" i="10"/>
  <c r="BB105" i="10"/>
  <c r="H105" i="10" s="1"/>
  <c r="BE68" i="10"/>
  <c r="BA68" i="10"/>
  <c r="BE105" i="10"/>
  <c r="BF68" i="10"/>
  <c r="BB68" i="10"/>
  <c r="BA236" i="10"/>
  <c r="Q236" i="10" s="1"/>
  <c r="BD236" i="10"/>
  <c r="Q139" i="10"/>
  <c r="S67" i="10"/>
  <c r="S37" i="10"/>
  <c r="BD88" i="9"/>
  <c r="BA88" i="9"/>
  <c r="S88" i="9" s="1"/>
  <c r="BE37" i="9"/>
  <c r="BF37" i="9"/>
  <c r="BB37" i="9"/>
  <c r="BA37" i="9"/>
  <c r="BE53" i="9"/>
  <c r="BA53" i="9"/>
  <c r="BE59" i="9"/>
  <c r="BA59" i="9"/>
  <c r="BE61" i="9"/>
  <c r="BA61" i="9"/>
  <c r="BF67" i="9"/>
  <c r="BE117" i="9"/>
  <c r="BA117" i="9"/>
  <c r="Q117" i="9" s="1"/>
  <c r="BE121" i="9"/>
  <c r="BA121" i="9"/>
  <c r="Q121" i="9" s="1"/>
  <c r="BF121" i="9"/>
  <c r="BE129" i="9"/>
  <c r="BA129" i="9"/>
  <c r="BF129" i="9"/>
  <c r="BF133" i="9"/>
  <c r="BE29" i="9"/>
  <c r="BE33" i="9"/>
  <c r="BF51" i="9"/>
  <c r="BF53" i="9"/>
  <c r="BF57" i="9"/>
  <c r="BF61" i="9"/>
  <c r="D64" i="9"/>
  <c r="BE110" i="9"/>
  <c r="BA110" i="9"/>
  <c r="BF110" i="9"/>
  <c r="BB121" i="9"/>
  <c r="BE126" i="9"/>
  <c r="BA126" i="9"/>
  <c r="Q126" i="9" s="1"/>
  <c r="BF126" i="9"/>
  <c r="BB129" i="9"/>
  <c r="BF134" i="9"/>
  <c r="BE161" i="9"/>
  <c r="BB161" i="9"/>
  <c r="D161" i="9"/>
  <c r="M78" i="9"/>
  <c r="D78" i="9" s="1"/>
  <c r="BA236" i="9"/>
  <c r="Q236" i="9" s="1"/>
  <c r="BD236" i="9"/>
  <c r="BD11" i="9"/>
  <c r="BA12" i="9"/>
  <c r="S12" i="9" s="1"/>
  <c r="BF29" i="9"/>
  <c r="BF33" i="9"/>
  <c r="BF35" i="9"/>
  <c r="BE48" i="9"/>
  <c r="BA48" i="9"/>
  <c r="S48" i="9" s="1"/>
  <c r="BE50" i="9"/>
  <c r="BA50" i="9"/>
  <c r="S50" i="9" s="1"/>
  <c r="BE52" i="9"/>
  <c r="BA52" i="9"/>
  <c r="S52" i="9" s="1"/>
  <c r="BB53" i="9"/>
  <c r="BE54" i="9"/>
  <c r="BA54" i="9"/>
  <c r="S54" i="9" s="1"/>
  <c r="BE56" i="9"/>
  <c r="BA56" i="9"/>
  <c r="S56" i="9" s="1"/>
  <c r="BE58" i="9"/>
  <c r="BA58" i="9"/>
  <c r="S58" i="9" s="1"/>
  <c r="BB59" i="9"/>
  <c r="BE60" i="9"/>
  <c r="BA60" i="9"/>
  <c r="S60" i="9" s="1"/>
  <c r="BB61" i="9"/>
  <c r="BE62" i="9"/>
  <c r="BA62" i="9"/>
  <c r="S62" i="9" s="1"/>
  <c r="E68" i="9"/>
  <c r="I68" i="9"/>
  <c r="Q68" i="9"/>
  <c r="BD84" i="9"/>
  <c r="BA105" i="9"/>
  <c r="BB110" i="9"/>
  <c r="BE111" i="9"/>
  <c r="BA111" i="9"/>
  <c r="BF111" i="9"/>
  <c r="BE115" i="9"/>
  <c r="BA115" i="9"/>
  <c r="BF115" i="9"/>
  <c r="BE119" i="9"/>
  <c r="BA119" i="9"/>
  <c r="Q119" i="9" s="1"/>
  <c r="BF119" i="9"/>
  <c r="BE123" i="9"/>
  <c r="BA123" i="9"/>
  <c r="BF123" i="9"/>
  <c r="BB126" i="9"/>
  <c r="BE127" i="9"/>
  <c r="BA127" i="9"/>
  <c r="BF127" i="9"/>
  <c r="BE131" i="9"/>
  <c r="BA131" i="9"/>
  <c r="BF131" i="9"/>
  <c r="BE135" i="9"/>
  <c r="BA135" i="9"/>
  <c r="BF135" i="9"/>
  <c r="BF137" i="9"/>
  <c r="BB137" i="9"/>
  <c r="BE137" i="9"/>
  <c r="BC139" i="9"/>
  <c r="BA153" i="9"/>
  <c r="R153" i="9" s="1"/>
  <c r="BA173" i="9"/>
  <c r="R173" i="9" s="1"/>
  <c r="BD237" i="9"/>
  <c r="BA237" i="9"/>
  <c r="Q237" i="9" s="1"/>
  <c r="BE49" i="9"/>
  <c r="BA49" i="9"/>
  <c r="S49" i="9" s="1"/>
  <c r="BE51" i="9"/>
  <c r="BA51" i="9"/>
  <c r="S51" i="9" s="1"/>
  <c r="BE55" i="9"/>
  <c r="BA55" i="9"/>
  <c r="S55" i="9" s="1"/>
  <c r="BE57" i="9"/>
  <c r="BA57" i="9"/>
  <c r="S57" i="9" s="1"/>
  <c r="BE63" i="9"/>
  <c r="BA63" i="9"/>
  <c r="S63" i="9" s="1"/>
  <c r="BF63" i="9"/>
  <c r="BE67" i="9"/>
  <c r="BA67" i="9"/>
  <c r="BE113" i="9"/>
  <c r="BA113" i="9"/>
  <c r="Q113" i="9" s="1"/>
  <c r="BF113" i="9"/>
  <c r="BF117" i="9"/>
  <c r="BE125" i="9"/>
  <c r="BA125" i="9"/>
  <c r="BF125" i="9"/>
  <c r="BE133" i="9"/>
  <c r="BA133" i="9"/>
  <c r="Q133" i="9" s="1"/>
  <c r="BF144" i="9"/>
  <c r="BB144" i="9"/>
  <c r="BA144" i="9"/>
  <c r="Q144" i="9" s="1"/>
  <c r="BE35" i="9"/>
  <c r="BF49" i="9"/>
  <c r="BF55" i="9"/>
  <c r="BF59" i="9"/>
  <c r="BE114" i="9"/>
  <c r="BA114" i="9"/>
  <c r="Q114" i="9" s="1"/>
  <c r="BF114" i="9"/>
  <c r="BB117" i="9"/>
  <c r="BE118" i="9"/>
  <c r="BA118" i="9"/>
  <c r="Q118" i="9" s="1"/>
  <c r="BF118" i="9"/>
  <c r="BE122" i="9"/>
  <c r="BA122" i="9"/>
  <c r="Q122" i="9" s="1"/>
  <c r="BF122" i="9"/>
  <c r="BB125" i="9"/>
  <c r="BE130" i="9"/>
  <c r="BA130" i="9"/>
  <c r="Q130" i="9" s="1"/>
  <c r="BF130" i="9"/>
  <c r="BE134" i="9"/>
  <c r="BA134" i="9"/>
  <c r="Q134" i="9" s="1"/>
  <c r="BD178" i="9"/>
  <c r="BA28" i="9"/>
  <c r="S28" i="9" s="1"/>
  <c r="BA40" i="9"/>
  <c r="S40" i="9" s="1"/>
  <c r="BA41" i="9"/>
  <c r="S41" i="9" s="1"/>
  <c r="BA42" i="9"/>
  <c r="S42" i="9" s="1"/>
  <c r="BA43" i="9"/>
  <c r="S43" i="9" s="1"/>
  <c r="BA44" i="9"/>
  <c r="S44" i="9" s="1"/>
  <c r="BA45" i="9"/>
  <c r="S45" i="9" s="1"/>
  <c r="BF48" i="9"/>
  <c r="BF50" i="9"/>
  <c r="BF52" i="9"/>
  <c r="BF54" i="9"/>
  <c r="BF56" i="9"/>
  <c r="BF58" i="9"/>
  <c r="BF60" i="9"/>
  <c r="BF62" i="9"/>
  <c r="F68" i="9"/>
  <c r="J68" i="9"/>
  <c r="N68" i="9"/>
  <c r="R68" i="9"/>
  <c r="BC67" i="9"/>
  <c r="BD73" i="9"/>
  <c r="S82" i="9"/>
  <c r="BD86" i="9"/>
  <c r="BB111" i="9"/>
  <c r="BE112" i="9"/>
  <c r="BA112" i="9"/>
  <c r="Q112" i="9" s="1"/>
  <c r="BF112" i="9"/>
  <c r="BB115" i="9"/>
  <c r="BE116" i="9"/>
  <c r="BA116" i="9"/>
  <c r="Q116" i="9" s="1"/>
  <c r="BF116" i="9"/>
  <c r="BB119" i="9"/>
  <c r="BE120" i="9"/>
  <c r="BA120" i="9"/>
  <c r="Q120" i="9" s="1"/>
  <c r="BF120" i="9"/>
  <c r="BB123" i="9"/>
  <c r="BE124" i="9"/>
  <c r="BA124" i="9"/>
  <c r="Q124" i="9" s="1"/>
  <c r="BF124" i="9"/>
  <c r="BB127" i="9"/>
  <c r="BE128" i="9"/>
  <c r="BA128" i="9"/>
  <c r="Q128" i="9" s="1"/>
  <c r="BF128" i="9"/>
  <c r="BB131" i="9"/>
  <c r="BE132" i="9"/>
  <c r="BA132" i="9"/>
  <c r="Q132" i="9" s="1"/>
  <c r="BF132" i="9"/>
  <c r="BB135" i="9"/>
  <c r="BF136" i="9"/>
  <c r="BB136" i="9"/>
  <c r="BE136" i="9"/>
  <c r="BA136" i="9"/>
  <c r="BA137" i="9"/>
  <c r="D139" i="9"/>
  <c r="BF143" i="9"/>
  <c r="BB143" i="9"/>
  <c r="Q143" i="9" s="1"/>
  <c r="BE143" i="9"/>
  <c r="BE144" i="9"/>
  <c r="BF147" i="9"/>
  <c r="BB147" i="9"/>
  <c r="Q147" i="9" s="1"/>
  <c r="BE147" i="9"/>
  <c r="BA151" i="9"/>
  <c r="R151" i="9" s="1"/>
  <c r="BA171" i="9"/>
  <c r="R171" i="9" s="1"/>
  <c r="M68" i="9"/>
  <c r="BF141" i="9"/>
  <c r="BB141" i="9"/>
  <c r="BE141" i="9"/>
  <c r="BF145" i="9"/>
  <c r="BB145" i="9"/>
  <c r="BE145" i="9"/>
  <c r="D235" i="9"/>
  <c r="BB236" i="9"/>
  <c r="BA141" i="9"/>
  <c r="BF142" i="9"/>
  <c r="BB142" i="9"/>
  <c r="Q142" i="9" s="1"/>
  <c r="BE142" i="9"/>
  <c r="BA145" i="9"/>
  <c r="Q145" i="9" s="1"/>
  <c r="BF146" i="9"/>
  <c r="BB146" i="9"/>
  <c r="Q146" i="9" s="1"/>
  <c r="BE146" i="9"/>
  <c r="D238" i="9"/>
  <c r="BA185" i="9"/>
  <c r="Q185" i="9" s="1"/>
  <c r="BA187" i="9"/>
  <c r="Q187" i="9" s="1"/>
  <c r="BA189" i="9"/>
  <c r="Q189" i="9" s="1"/>
  <c r="BA191" i="9"/>
  <c r="Q191" i="9" s="1"/>
  <c r="BA193" i="9"/>
  <c r="Q193" i="9" s="1"/>
  <c r="BA195" i="9"/>
  <c r="Q195" i="9" s="1"/>
  <c r="BA197" i="9"/>
  <c r="Q197" i="9" s="1"/>
  <c r="BA199" i="9"/>
  <c r="Q199" i="9" s="1"/>
  <c r="BA201" i="9"/>
  <c r="Q201" i="9" s="1"/>
  <c r="BA203" i="9"/>
  <c r="Q203" i="9" s="1"/>
  <c r="BA205" i="9"/>
  <c r="Q205" i="9" s="1"/>
  <c r="BA207" i="9"/>
  <c r="Q207" i="9" s="1"/>
  <c r="BA209" i="9"/>
  <c r="Q209" i="9" s="1"/>
  <c r="BA211" i="9"/>
  <c r="Q211" i="9" s="1"/>
  <c r="BA213" i="9"/>
  <c r="Q213" i="9" s="1"/>
  <c r="BA215" i="9"/>
  <c r="Q215" i="9" s="1"/>
  <c r="BA217" i="9"/>
  <c r="Q217" i="9" s="1"/>
  <c r="BA219" i="9"/>
  <c r="Q219" i="9" s="1"/>
  <c r="BA221" i="9"/>
  <c r="Q221" i="9" s="1"/>
  <c r="BA223" i="9"/>
  <c r="Q223" i="9" s="1"/>
  <c r="BA225" i="9"/>
  <c r="Q225" i="9" s="1"/>
  <c r="BA227" i="9"/>
  <c r="Q227" i="9" s="1"/>
  <c r="BA229" i="9"/>
  <c r="Q229" i="9" s="1"/>
  <c r="BA231" i="9"/>
  <c r="Q231" i="9" s="1"/>
  <c r="BA233" i="9"/>
  <c r="Q233" i="9" s="1"/>
  <c r="BB247" i="8"/>
  <c r="O247" i="8" s="1"/>
  <c r="D247" i="8"/>
  <c r="BE247" i="8" s="1"/>
  <c r="BE246" i="8"/>
  <c r="BB246" i="8"/>
  <c r="O246" i="8" s="1"/>
  <c r="D246" i="8"/>
  <c r="BE245" i="8"/>
  <c r="BB245" i="8"/>
  <c r="O245" i="8" s="1"/>
  <c r="D245" i="8"/>
  <c r="BB244" i="8"/>
  <c r="O244" i="8" s="1"/>
  <c r="D244" i="8"/>
  <c r="BE244" i="8" s="1"/>
  <c r="BB243" i="8"/>
  <c r="O243" i="8" s="1"/>
  <c r="D243" i="8"/>
  <c r="BE243" i="8" s="1"/>
  <c r="BE242" i="8"/>
  <c r="BB242" i="8"/>
  <c r="O242" i="8" s="1"/>
  <c r="D242" i="8"/>
  <c r="BE238" i="8"/>
  <c r="P238" i="8"/>
  <c r="O238" i="8"/>
  <c r="N238" i="8"/>
  <c r="M238" i="8"/>
  <c r="L238" i="8"/>
  <c r="K238" i="8"/>
  <c r="BB238" i="8" s="1"/>
  <c r="J238" i="8"/>
  <c r="I238" i="8"/>
  <c r="H238" i="8"/>
  <c r="G238" i="8"/>
  <c r="F238" i="8"/>
  <c r="E238" i="8"/>
  <c r="P237" i="8"/>
  <c r="BB237" i="8" s="1"/>
  <c r="O237" i="8"/>
  <c r="N237" i="8"/>
  <c r="M237" i="8"/>
  <c r="L237" i="8"/>
  <c r="K237" i="8"/>
  <c r="J237" i="8"/>
  <c r="I237" i="8"/>
  <c r="H237" i="8"/>
  <c r="G237" i="8"/>
  <c r="F237" i="8"/>
  <c r="E237" i="8"/>
  <c r="D237" i="8"/>
  <c r="BE236" i="8"/>
  <c r="P236" i="8"/>
  <c r="O236" i="8"/>
  <c r="N236" i="8"/>
  <c r="M236" i="8"/>
  <c r="L236" i="8"/>
  <c r="K236" i="8"/>
  <c r="BB236" i="8" s="1"/>
  <c r="J236" i="8"/>
  <c r="I236" i="8"/>
  <c r="H236" i="8"/>
  <c r="G236" i="8"/>
  <c r="F236" i="8"/>
  <c r="E236" i="8"/>
  <c r="D236" i="8" s="1"/>
  <c r="P235" i="8"/>
  <c r="O235" i="8"/>
  <c r="N235" i="8"/>
  <c r="M235" i="8"/>
  <c r="L235" i="8"/>
  <c r="K235" i="8"/>
  <c r="J235" i="8"/>
  <c r="I235" i="8"/>
  <c r="H235" i="8"/>
  <c r="G235" i="8"/>
  <c r="D235" i="8" s="1"/>
  <c r="BA235" i="8" s="1"/>
  <c r="F235" i="8"/>
  <c r="E235" i="8"/>
  <c r="BE234" i="8"/>
  <c r="BB234" i="8"/>
  <c r="BA234" i="8"/>
  <c r="Q234" i="8" s="1"/>
  <c r="D234" i="8"/>
  <c r="BD234" i="8" s="1"/>
  <c r="BE233" i="8"/>
  <c r="BB233" i="8"/>
  <c r="D233" i="8"/>
  <c r="BE232" i="8"/>
  <c r="BB232" i="8"/>
  <c r="BA232" i="8"/>
  <c r="Q232" i="8"/>
  <c r="D232" i="8"/>
  <c r="BD232" i="8" s="1"/>
  <c r="BE231" i="8"/>
  <c r="BB231" i="8"/>
  <c r="D231" i="8"/>
  <c r="BE230" i="8"/>
  <c r="BB230" i="8"/>
  <c r="BA230" i="8"/>
  <c r="Q230" i="8"/>
  <c r="D230" i="8"/>
  <c r="BD230" i="8" s="1"/>
  <c r="BE229" i="8"/>
  <c r="BD229" i="8"/>
  <c r="BB229" i="8"/>
  <c r="D229" i="8"/>
  <c r="BA229" i="8" s="1"/>
  <c r="BE228" i="8"/>
  <c r="BB228" i="8"/>
  <c r="BA228" i="8"/>
  <c r="Q228" i="8" s="1"/>
  <c r="D228" i="8"/>
  <c r="BD228" i="8" s="1"/>
  <c r="BE227" i="8"/>
  <c r="BD227" i="8"/>
  <c r="BB227" i="8"/>
  <c r="D227" i="8"/>
  <c r="BA227" i="8" s="1"/>
  <c r="BE226" i="8"/>
  <c r="BB226" i="8"/>
  <c r="BA226" i="8"/>
  <c r="Q226" i="8" s="1"/>
  <c r="D226" i="8"/>
  <c r="BD226" i="8" s="1"/>
  <c r="BE225" i="8"/>
  <c r="BB225" i="8"/>
  <c r="D225" i="8"/>
  <c r="BE224" i="8"/>
  <c r="BB224" i="8"/>
  <c r="BA224" i="8"/>
  <c r="Q224" i="8"/>
  <c r="D224" i="8"/>
  <c r="BD224" i="8" s="1"/>
  <c r="BE223" i="8"/>
  <c r="BB223" i="8"/>
  <c r="D223" i="8"/>
  <c r="BE222" i="8"/>
  <c r="BB222" i="8"/>
  <c r="BA222" i="8"/>
  <c r="Q222" i="8"/>
  <c r="D222" i="8"/>
  <c r="BD222" i="8" s="1"/>
  <c r="BE221" i="8"/>
  <c r="BD221" i="8"/>
  <c r="BB221" i="8"/>
  <c r="D221" i="8"/>
  <c r="BA221" i="8" s="1"/>
  <c r="BE220" i="8"/>
  <c r="BB220" i="8"/>
  <c r="BA220" i="8"/>
  <c r="Q220" i="8" s="1"/>
  <c r="D220" i="8"/>
  <c r="BD220" i="8" s="1"/>
  <c r="BE219" i="8"/>
  <c r="BD219" i="8"/>
  <c r="BB219" i="8"/>
  <c r="D219" i="8"/>
  <c r="BA219" i="8" s="1"/>
  <c r="BE218" i="8"/>
  <c r="BB218" i="8"/>
  <c r="BA218" i="8"/>
  <c r="Q218" i="8" s="1"/>
  <c r="D218" i="8"/>
  <c r="BD218" i="8" s="1"/>
  <c r="BE217" i="8"/>
  <c r="BB217" i="8"/>
  <c r="D217" i="8"/>
  <c r="BE216" i="8"/>
  <c r="BB216" i="8"/>
  <c r="BA216" i="8"/>
  <c r="Q216" i="8"/>
  <c r="D216" i="8"/>
  <c r="BD216" i="8" s="1"/>
  <c r="BE215" i="8"/>
  <c r="BB215" i="8"/>
  <c r="D215" i="8"/>
  <c r="BE214" i="8"/>
  <c r="BB214" i="8"/>
  <c r="BA214" i="8"/>
  <c r="Q214" i="8"/>
  <c r="D214" i="8"/>
  <c r="BD214" i="8" s="1"/>
  <c r="BE213" i="8"/>
  <c r="BD213" i="8"/>
  <c r="BB213" i="8"/>
  <c r="D213" i="8"/>
  <c r="BA213" i="8" s="1"/>
  <c r="BE212" i="8"/>
  <c r="BB212" i="8"/>
  <c r="BA212" i="8"/>
  <c r="Q212" i="8" s="1"/>
  <c r="D212" i="8"/>
  <c r="BD212" i="8" s="1"/>
  <c r="BE211" i="8"/>
  <c r="BD211" i="8"/>
  <c r="BB211" i="8"/>
  <c r="D211" i="8"/>
  <c r="BA211" i="8" s="1"/>
  <c r="BE210" i="8"/>
  <c r="BB210" i="8"/>
  <c r="BA210" i="8"/>
  <c r="Q210" i="8" s="1"/>
  <c r="D210" i="8"/>
  <c r="BD210" i="8" s="1"/>
  <c r="BE209" i="8"/>
  <c r="BB209" i="8"/>
  <c r="D209" i="8"/>
  <c r="BE208" i="8"/>
  <c r="BB208" i="8"/>
  <c r="BA208" i="8"/>
  <c r="Q208" i="8"/>
  <c r="D208" i="8"/>
  <c r="BD208" i="8" s="1"/>
  <c r="BE207" i="8"/>
  <c r="BB207" i="8"/>
  <c r="D207" i="8"/>
  <c r="BE206" i="8"/>
  <c r="BB206" i="8"/>
  <c r="BA206" i="8"/>
  <c r="Q206" i="8"/>
  <c r="D206" i="8"/>
  <c r="BD206" i="8" s="1"/>
  <c r="BE205" i="8"/>
  <c r="BD205" i="8"/>
  <c r="BB205" i="8"/>
  <c r="D205" i="8"/>
  <c r="BA205" i="8" s="1"/>
  <c r="BE204" i="8"/>
  <c r="BB204" i="8"/>
  <c r="BA204" i="8"/>
  <c r="Q204" i="8" s="1"/>
  <c r="D204" i="8"/>
  <c r="BD204" i="8" s="1"/>
  <c r="BE203" i="8"/>
  <c r="BD203" i="8"/>
  <c r="BB203" i="8"/>
  <c r="D203" i="8"/>
  <c r="BA203" i="8" s="1"/>
  <c r="BE202" i="8"/>
  <c r="BB202" i="8"/>
  <c r="BA202" i="8"/>
  <c r="Q202" i="8" s="1"/>
  <c r="D202" i="8"/>
  <c r="BD202" i="8" s="1"/>
  <c r="BE201" i="8"/>
  <c r="BB201" i="8"/>
  <c r="D201" i="8"/>
  <c r="BE200" i="8"/>
  <c r="BB200" i="8"/>
  <c r="BA200" i="8"/>
  <c r="Q200" i="8"/>
  <c r="D200" i="8"/>
  <c r="BD200" i="8" s="1"/>
  <c r="BE199" i="8"/>
  <c r="BB199" i="8"/>
  <c r="D199" i="8"/>
  <c r="BE198" i="8"/>
  <c r="BB198" i="8"/>
  <c r="BA198" i="8"/>
  <c r="Q198" i="8"/>
  <c r="D198" i="8"/>
  <c r="BD198" i="8" s="1"/>
  <c r="BE197" i="8"/>
  <c r="BD197" i="8"/>
  <c r="BB197" i="8"/>
  <c r="D197" i="8"/>
  <c r="BA197" i="8" s="1"/>
  <c r="BE196" i="8"/>
  <c r="BB196" i="8"/>
  <c r="BA196" i="8"/>
  <c r="Q196" i="8" s="1"/>
  <c r="D196" i="8"/>
  <c r="BD196" i="8" s="1"/>
  <c r="BE195" i="8"/>
  <c r="BD195" i="8"/>
  <c r="BB195" i="8"/>
  <c r="D195" i="8"/>
  <c r="BA195" i="8" s="1"/>
  <c r="BE194" i="8"/>
  <c r="BB194" i="8"/>
  <c r="BA194" i="8"/>
  <c r="Q194" i="8" s="1"/>
  <c r="D194" i="8"/>
  <c r="BD194" i="8" s="1"/>
  <c r="BE193" i="8"/>
  <c r="BB193" i="8"/>
  <c r="D193" i="8"/>
  <c r="BE192" i="8"/>
  <c r="BB192" i="8"/>
  <c r="BA192" i="8"/>
  <c r="Q192" i="8"/>
  <c r="D192" i="8"/>
  <c r="BD192" i="8" s="1"/>
  <c r="BE191" i="8"/>
  <c r="BB191" i="8"/>
  <c r="D191" i="8"/>
  <c r="BE190" i="8"/>
  <c r="BB190" i="8"/>
  <c r="BA190" i="8"/>
  <c r="Q190" i="8"/>
  <c r="D190" i="8"/>
  <c r="BD190" i="8" s="1"/>
  <c r="BE189" i="8"/>
  <c r="BD189" i="8"/>
  <c r="BB189" i="8"/>
  <c r="D189" i="8"/>
  <c r="BA189" i="8" s="1"/>
  <c r="BE188" i="8"/>
  <c r="BB188" i="8"/>
  <c r="BA188" i="8"/>
  <c r="Q188" i="8" s="1"/>
  <c r="D188" i="8"/>
  <c r="BD188" i="8" s="1"/>
  <c r="BE187" i="8"/>
  <c r="BD187" i="8"/>
  <c r="BB187" i="8"/>
  <c r="D187" i="8"/>
  <c r="BA187" i="8" s="1"/>
  <c r="BE186" i="8"/>
  <c r="BB186" i="8"/>
  <c r="BA186" i="8"/>
  <c r="Q186" i="8" s="1"/>
  <c r="D186" i="8"/>
  <c r="BD186" i="8" s="1"/>
  <c r="BE185" i="8"/>
  <c r="BB185" i="8"/>
  <c r="D185" i="8"/>
  <c r="BE184" i="8"/>
  <c r="BB184" i="8"/>
  <c r="BA184" i="8"/>
  <c r="Q184" i="8"/>
  <c r="D184" i="8"/>
  <c r="BD184" i="8" s="1"/>
  <c r="BE183" i="8"/>
  <c r="BD183" i="8"/>
  <c r="BB183" i="8"/>
  <c r="Q183" i="8" s="1"/>
  <c r="D183" i="8"/>
  <c r="BD179" i="8"/>
  <c r="BA179" i="8"/>
  <c r="D179" i="8"/>
  <c r="BA178" i="8"/>
  <c r="D178" i="8"/>
  <c r="BD178" i="8" s="1"/>
  <c r="BE174" i="8"/>
  <c r="BB174" i="8"/>
  <c r="R174" i="8"/>
  <c r="D174" i="8"/>
  <c r="BE173" i="8"/>
  <c r="BB173" i="8"/>
  <c r="BA173" i="8"/>
  <c r="D173" i="8"/>
  <c r="BD173" i="8" s="1"/>
  <c r="BE172" i="8"/>
  <c r="BB172" i="8"/>
  <c r="R172" i="8" s="1"/>
  <c r="D172" i="8"/>
  <c r="BE171" i="8"/>
  <c r="BB171" i="8"/>
  <c r="R171" i="8"/>
  <c r="D171" i="8"/>
  <c r="BA171" i="8" s="1"/>
  <c r="BE170" i="8"/>
  <c r="BB170" i="8"/>
  <c r="BA170" i="8"/>
  <c r="R170" i="8" s="1"/>
  <c r="D170" i="8"/>
  <c r="BD170" i="8" s="1"/>
  <c r="BE169" i="8"/>
  <c r="BB169" i="8"/>
  <c r="R169" i="8" s="1"/>
  <c r="D169" i="8"/>
  <c r="BE168" i="8"/>
  <c r="BB168" i="8"/>
  <c r="R168" i="8"/>
  <c r="D168" i="8"/>
  <c r="BA168" i="8" s="1"/>
  <c r="BE167" i="8"/>
  <c r="BB167" i="8"/>
  <c r="R167" i="8"/>
  <c r="D167" i="8"/>
  <c r="BE166" i="8"/>
  <c r="BB166" i="8"/>
  <c r="BA166" i="8"/>
  <c r="D166" i="8"/>
  <c r="BD166" i="8" s="1"/>
  <c r="BE165" i="8"/>
  <c r="BD165" i="8"/>
  <c r="BB165" i="8"/>
  <c r="R165" i="8"/>
  <c r="D165" i="8"/>
  <c r="BA165" i="8" s="1"/>
  <c r="BE164" i="8"/>
  <c r="BB164" i="8"/>
  <c r="BA164" i="8"/>
  <c r="D164" i="8"/>
  <c r="BD164" i="8" s="1"/>
  <c r="BE163" i="8"/>
  <c r="BD163" i="8"/>
  <c r="BB163" i="8"/>
  <c r="D163" i="8"/>
  <c r="BA163" i="8" s="1"/>
  <c r="R163" i="8" s="1"/>
  <c r="BE162" i="8"/>
  <c r="BB162" i="8"/>
  <c r="BA162" i="8"/>
  <c r="D162" i="8"/>
  <c r="BD162" i="8" s="1"/>
  <c r="BE161" i="8"/>
  <c r="Q161" i="8"/>
  <c r="P161" i="8"/>
  <c r="O161" i="8"/>
  <c r="N161" i="8"/>
  <c r="K161" i="8"/>
  <c r="J161" i="8"/>
  <c r="BE160" i="8"/>
  <c r="BB160" i="8"/>
  <c r="R160" i="8" s="1"/>
  <c r="D160" i="8"/>
  <c r="BE159" i="8"/>
  <c r="BB159" i="8"/>
  <c r="R159" i="8" s="1"/>
  <c r="D159" i="8"/>
  <c r="BE158" i="8"/>
  <c r="BD158" i="8"/>
  <c r="BB158" i="8"/>
  <c r="D158" i="8"/>
  <c r="BA158" i="8" s="1"/>
  <c r="R158" i="8" s="1"/>
  <c r="BE157" i="8"/>
  <c r="BB157" i="8"/>
  <c r="R157" i="8"/>
  <c r="D157" i="8"/>
  <c r="BE156" i="8"/>
  <c r="BB156" i="8"/>
  <c r="BA156" i="8"/>
  <c r="D156" i="8"/>
  <c r="BD156" i="8" s="1"/>
  <c r="BE155" i="8"/>
  <c r="BB155" i="8"/>
  <c r="R155" i="8" s="1"/>
  <c r="D155" i="8"/>
  <c r="BE154" i="8"/>
  <c r="BB154" i="8"/>
  <c r="R154" i="8" s="1"/>
  <c r="D154" i="8"/>
  <c r="BE153" i="8"/>
  <c r="BD153" i="8"/>
  <c r="BB153" i="8"/>
  <c r="R153" i="8"/>
  <c r="D153" i="8"/>
  <c r="BA153" i="8" s="1"/>
  <c r="BE152" i="8"/>
  <c r="BB152" i="8"/>
  <c r="R152" i="8"/>
  <c r="D152" i="8"/>
  <c r="BE151" i="8"/>
  <c r="BB151" i="8"/>
  <c r="BA151" i="8"/>
  <c r="D151" i="8"/>
  <c r="BD151" i="8" s="1"/>
  <c r="P147" i="8"/>
  <c r="O147" i="8"/>
  <c r="N147" i="8"/>
  <c r="M147" i="8"/>
  <c r="L147" i="8"/>
  <c r="K147" i="8"/>
  <c r="J147" i="8"/>
  <c r="I147" i="8"/>
  <c r="H147" i="8"/>
  <c r="G147" i="8"/>
  <c r="F147" i="8"/>
  <c r="E147" i="8"/>
  <c r="BF146" i="8"/>
  <c r="BE146" i="8"/>
  <c r="BD146" i="8"/>
  <c r="BC146" i="8"/>
  <c r="BB146" i="8"/>
  <c r="BA146" i="8"/>
  <c r="D146" i="8"/>
  <c r="BF145" i="8"/>
  <c r="BE145" i="8"/>
  <c r="BD145" i="8"/>
  <c r="BC145" i="8"/>
  <c r="BB145" i="8"/>
  <c r="BA145" i="8"/>
  <c r="Q145" i="8" s="1"/>
  <c r="D145" i="8"/>
  <c r="BF144" i="8"/>
  <c r="BE144" i="8"/>
  <c r="BD144" i="8"/>
  <c r="BC144" i="8"/>
  <c r="BB144" i="8"/>
  <c r="BA144" i="8"/>
  <c r="D144" i="8"/>
  <c r="BF143" i="8"/>
  <c r="BE143" i="8"/>
  <c r="BD143" i="8"/>
  <c r="BC143" i="8"/>
  <c r="BB143" i="8"/>
  <c r="BA143" i="8"/>
  <c r="D143" i="8"/>
  <c r="BF142" i="8"/>
  <c r="BE142" i="8"/>
  <c r="BD142" i="8"/>
  <c r="BC142" i="8"/>
  <c r="BB142" i="8"/>
  <c r="BA142" i="8"/>
  <c r="D142" i="8"/>
  <c r="BF141" i="8"/>
  <c r="BE141" i="8"/>
  <c r="BD141" i="8"/>
  <c r="BC141" i="8"/>
  <c r="BB141" i="8"/>
  <c r="BA141" i="8"/>
  <c r="Q141" i="8" s="1"/>
  <c r="D141" i="8"/>
  <c r="P139" i="8"/>
  <c r="O139" i="8"/>
  <c r="N139" i="8"/>
  <c r="M139" i="8"/>
  <c r="L139" i="8"/>
  <c r="K139" i="8"/>
  <c r="J139" i="8"/>
  <c r="I139" i="8"/>
  <c r="H139" i="8"/>
  <c r="G139" i="8"/>
  <c r="F139" i="8"/>
  <c r="D139" i="8" s="1"/>
  <c r="E139" i="8"/>
  <c r="BF138" i="8"/>
  <c r="BE138" i="8"/>
  <c r="BD138" i="8"/>
  <c r="BC138" i="8"/>
  <c r="BB138" i="8"/>
  <c r="BA138" i="8"/>
  <c r="Q138" i="8" s="1"/>
  <c r="D138" i="8"/>
  <c r="BF137" i="8"/>
  <c r="BD137" i="8"/>
  <c r="BC137" i="8"/>
  <c r="BB137" i="8"/>
  <c r="D137" i="8"/>
  <c r="BE137" i="8" s="1"/>
  <c r="BF136" i="8"/>
  <c r="BE136" i="8"/>
  <c r="BD136" i="8"/>
  <c r="BC136" i="8"/>
  <c r="BB136" i="8"/>
  <c r="BA136" i="8"/>
  <c r="D136" i="8"/>
  <c r="BF135" i="8"/>
  <c r="BE135" i="8"/>
  <c r="BD135" i="8"/>
  <c r="BC135" i="8"/>
  <c r="BB135" i="8"/>
  <c r="BA135" i="8"/>
  <c r="Q135" i="8" s="1"/>
  <c r="D135" i="8"/>
  <c r="BF134" i="8"/>
  <c r="BE134" i="8"/>
  <c r="BD134" i="8"/>
  <c r="BC134" i="8"/>
  <c r="BB134" i="8"/>
  <c r="BA134" i="8"/>
  <c r="Q134" i="8" s="1"/>
  <c r="D134" i="8"/>
  <c r="BF133" i="8"/>
  <c r="BE133" i="8"/>
  <c r="BD133" i="8"/>
  <c r="BC133" i="8"/>
  <c r="BB133" i="8"/>
  <c r="BA133" i="8"/>
  <c r="Q133" i="8" s="1"/>
  <c r="D133" i="8"/>
  <c r="BF132" i="8"/>
  <c r="BE132" i="8"/>
  <c r="BD132" i="8"/>
  <c r="BC132" i="8"/>
  <c r="BB132" i="8"/>
  <c r="BA132" i="8"/>
  <c r="Q132" i="8" s="1"/>
  <c r="D132" i="8"/>
  <c r="BF131" i="8"/>
  <c r="BE131" i="8"/>
  <c r="BD131" i="8"/>
  <c r="BC131" i="8"/>
  <c r="BB131" i="8"/>
  <c r="BA131" i="8"/>
  <c r="Q131" i="8" s="1"/>
  <c r="D131" i="8"/>
  <c r="BF130" i="8"/>
  <c r="BE130" i="8"/>
  <c r="BD130" i="8"/>
  <c r="BC130" i="8"/>
  <c r="BB130" i="8"/>
  <c r="BA130" i="8"/>
  <c r="Q130" i="8" s="1"/>
  <c r="D130" i="8"/>
  <c r="BF129" i="8"/>
  <c r="BE129" i="8"/>
  <c r="BD129" i="8"/>
  <c r="BC129" i="8"/>
  <c r="BB129" i="8"/>
  <c r="BA129" i="8"/>
  <c r="Q129" i="8" s="1"/>
  <c r="D129" i="8"/>
  <c r="BF128" i="8"/>
  <c r="BE128" i="8"/>
  <c r="BD128" i="8"/>
  <c r="BC128" i="8"/>
  <c r="BB128" i="8"/>
  <c r="BA128" i="8"/>
  <c r="Q128" i="8" s="1"/>
  <c r="D128" i="8"/>
  <c r="BF127" i="8"/>
  <c r="BE127" i="8"/>
  <c r="BD127" i="8"/>
  <c r="BC127" i="8"/>
  <c r="BB127" i="8"/>
  <c r="BA127" i="8"/>
  <c r="Q127" i="8" s="1"/>
  <c r="D127" i="8"/>
  <c r="BF126" i="8"/>
  <c r="BE126" i="8"/>
  <c r="BD126" i="8"/>
  <c r="BC126" i="8"/>
  <c r="BB126" i="8"/>
  <c r="BA126" i="8"/>
  <c r="Q126" i="8" s="1"/>
  <c r="D126" i="8"/>
  <c r="BF125" i="8"/>
  <c r="BE125" i="8"/>
  <c r="BD125" i="8"/>
  <c r="BC125" i="8"/>
  <c r="BB125" i="8"/>
  <c r="BA125" i="8"/>
  <c r="Q125" i="8" s="1"/>
  <c r="D125" i="8"/>
  <c r="BF124" i="8"/>
  <c r="BE124" i="8"/>
  <c r="BD124" i="8"/>
  <c r="BC124" i="8"/>
  <c r="BB124" i="8"/>
  <c r="BA124" i="8"/>
  <c r="Q124" i="8" s="1"/>
  <c r="D124" i="8"/>
  <c r="BF123" i="8"/>
  <c r="BE123" i="8"/>
  <c r="BD123" i="8"/>
  <c r="BC123" i="8"/>
  <c r="BB123" i="8"/>
  <c r="BA123" i="8"/>
  <c r="Q123" i="8" s="1"/>
  <c r="D123" i="8"/>
  <c r="BF122" i="8"/>
  <c r="BE122" i="8"/>
  <c r="BD122" i="8"/>
  <c r="BC122" i="8"/>
  <c r="BB122" i="8"/>
  <c r="BA122" i="8"/>
  <c r="Q122" i="8" s="1"/>
  <c r="D122" i="8"/>
  <c r="BF121" i="8"/>
  <c r="BE121" i="8"/>
  <c r="BD121" i="8"/>
  <c r="BC121" i="8"/>
  <c r="BB121" i="8"/>
  <c r="BA121" i="8"/>
  <c r="Q121" i="8" s="1"/>
  <c r="D121" i="8"/>
  <c r="BF120" i="8"/>
  <c r="BE120" i="8"/>
  <c r="BD120" i="8"/>
  <c r="BC120" i="8"/>
  <c r="BB120" i="8"/>
  <c r="BA120" i="8"/>
  <c r="Q120" i="8" s="1"/>
  <c r="D120" i="8"/>
  <c r="BF119" i="8"/>
  <c r="BE119" i="8"/>
  <c r="BD119" i="8"/>
  <c r="BC119" i="8"/>
  <c r="BB119" i="8"/>
  <c r="BA119" i="8"/>
  <c r="Q119" i="8" s="1"/>
  <c r="D119" i="8"/>
  <c r="BF118" i="8"/>
  <c r="BE118" i="8"/>
  <c r="BD118" i="8"/>
  <c r="BC118" i="8"/>
  <c r="BB118" i="8"/>
  <c r="BA118" i="8"/>
  <c r="Q118" i="8" s="1"/>
  <c r="D118" i="8"/>
  <c r="BF117" i="8"/>
  <c r="BE117" i="8"/>
  <c r="BD117" i="8"/>
  <c r="BC117" i="8"/>
  <c r="BB117" i="8"/>
  <c r="BA117" i="8"/>
  <c r="Q117" i="8" s="1"/>
  <c r="D117" i="8"/>
  <c r="BF116" i="8"/>
  <c r="BE116" i="8"/>
  <c r="BD116" i="8"/>
  <c r="BC116" i="8"/>
  <c r="BB116" i="8"/>
  <c r="BA116" i="8"/>
  <c r="Q116" i="8" s="1"/>
  <c r="D116" i="8"/>
  <c r="BF115" i="8"/>
  <c r="BE115" i="8"/>
  <c r="BD115" i="8"/>
  <c r="BC115" i="8"/>
  <c r="BB115" i="8"/>
  <c r="BA115" i="8"/>
  <c r="Q115" i="8" s="1"/>
  <c r="D115" i="8"/>
  <c r="BF114" i="8"/>
  <c r="BE114" i="8"/>
  <c r="BD114" i="8"/>
  <c r="BC114" i="8"/>
  <c r="BB114" i="8"/>
  <c r="BA114" i="8"/>
  <c r="Q114" i="8" s="1"/>
  <c r="D114" i="8"/>
  <c r="BF113" i="8"/>
  <c r="BE113" i="8"/>
  <c r="BD113" i="8"/>
  <c r="BC113" i="8"/>
  <c r="BB113" i="8"/>
  <c r="BA113" i="8"/>
  <c r="Q113" i="8" s="1"/>
  <c r="D113" i="8"/>
  <c r="BF112" i="8"/>
  <c r="BE112" i="8"/>
  <c r="BD112" i="8"/>
  <c r="BC112" i="8"/>
  <c r="BB112" i="8"/>
  <c r="BA112" i="8"/>
  <c r="Q112" i="8" s="1"/>
  <c r="D112" i="8"/>
  <c r="BF111" i="8"/>
  <c r="BE111" i="8"/>
  <c r="BD111" i="8"/>
  <c r="BC111" i="8"/>
  <c r="BB111" i="8"/>
  <c r="BA111" i="8"/>
  <c r="Q111" i="8" s="1"/>
  <c r="D111" i="8"/>
  <c r="BF110" i="8"/>
  <c r="BE110" i="8"/>
  <c r="BD110" i="8"/>
  <c r="BC110" i="8"/>
  <c r="BB110" i="8"/>
  <c r="BA110" i="8"/>
  <c r="Q110" i="8" s="1"/>
  <c r="D110" i="8"/>
  <c r="D106" i="8"/>
  <c r="D105" i="8"/>
  <c r="BE101" i="8"/>
  <c r="BA101" i="8"/>
  <c r="G101" i="8"/>
  <c r="BE100" i="8"/>
  <c r="BA100" i="8"/>
  <c r="G100" i="8"/>
  <c r="BE99" i="8"/>
  <c r="BA99" i="8"/>
  <c r="G99" i="8" s="1"/>
  <c r="BE98" i="8"/>
  <c r="BA98" i="8"/>
  <c r="G98" i="8"/>
  <c r="BE97" i="8"/>
  <c r="BA97" i="8"/>
  <c r="G97" i="8"/>
  <c r="BE96" i="8"/>
  <c r="BA96" i="8"/>
  <c r="G96" i="8"/>
  <c r="BE95" i="8"/>
  <c r="BA95" i="8"/>
  <c r="G95" i="8" s="1"/>
  <c r="BE94" i="8"/>
  <c r="BA94" i="8"/>
  <c r="G94" i="8" s="1"/>
  <c r="BE93" i="8"/>
  <c r="BA93" i="8"/>
  <c r="G93" i="8"/>
  <c r="BE92" i="8"/>
  <c r="BD92" i="8"/>
  <c r="BB92" i="8"/>
  <c r="BA92" i="8"/>
  <c r="G92" i="8" s="1"/>
  <c r="BE91" i="8"/>
  <c r="BD91" i="8"/>
  <c r="BB91" i="8"/>
  <c r="BA91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BE87" i="8"/>
  <c r="BB87" i="8"/>
  <c r="D87" i="8"/>
  <c r="BA87" i="8" s="1"/>
  <c r="BE86" i="8"/>
  <c r="BB86" i="8"/>
  <c r="BA86" i="8"/>
  <c r="S86" i="8" s="1"/>
  <c r="D86" i="8"/>
  <c r="BD86" i="8" s="1"/>
  <c r="BE85" i="8"/>
  <c r="BD85" i="8"/>
  <c r="BB85" i="8"/>
  <c r="D85" i="8"/>
  <c r="BA85" i="8" s="1"/>
  <c r="S85" i="8" s="1"/>
  <c r="BE84" i="8"/>
  <c r="BB84" i="8"/>
  <c r="BA84" i="8"/>
  <c r="S84" i="8"/>
  <c r="D84" i="8"/>
  <c r="BD84" i="8" s="1"/>
  <c r="BE83" i="8"/>
  <c r="BD83" i="8"/>
  <c r="BB83" i="8"/>
  <c r="D83" i="8"/>
  <c r="BA83" i="8" s="1"/>
  <c r="BE82" i="8"/>
  <c r="BB82" i="8"/>
  <c r="BA82" i="8"/>
  <c r="S82" i="8" s="1"/>
  <c r="D82" i="8"/>
  <c r="BD82" i="8" s="1"/>
  <c r="BE80" i="8"/>
  <c r="BB80" i="8"/>
  <c r="D80" i="8"/>
  <c r="BA80" i="8" s="1"/>
  <c r="S80" i="8" s="1"/>
  <c r="BE79" i="8"/>
  <c r="BB79" i="8"/>
  <c r="BA79" i="8"/>
  <c r="S79" i="8"/>
  <c r="D79" i="8"/>
  <c r="BD79" i="8" s="1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BD77" i="8"/>
  <c r="BA77" i="8"/>
  <c r="S77" i="8"/>
  <c r="D77" i="8"/>
  <c r="BE76" i="8"/>
  <c r="BB76" i="8"/>
  <c r="D76" i="8"/>
  <c r="BA76" i="8" s="1"/>
  <c r="BE75" i="8"/>
  <c r="BB75" i="8"/>
  <c r="BA75" i="8"/>
  <c r="S75" i="8" s="1"/>
  <c r="D75" i="8"/>
  <c r="BD75" i="8" s="1"/>
  <c r="BE74" i="8"/>
  <c r="BD74" i="8"/>
  <c r="BB74" i="8"/>
  <c r="D74" i="8"/>
  <c r="BA74" i="8" s="1"/>
  <c r="S74" i="8" s="1"/>
  <c r="BE73" i="8"/>
  <c r="BB73" i="8"/>
  <c r="BA73" i="8"/>
  <c r="S73" i="8"/>
  <c r="D73" i="8"/>
  <c r="BD73" i="8" s="1"/>
  <c r="BE72" i="8"/>
  <c r="BD72" i="8"/>
  <c r="BB72" i="8"/>
  <c r="D72" i="8"/>
  <c r="BA72" i="8" s="1"/>
  <c r="Q68" i="8"/>
  <c r="M68" i="8"/>
  <c r="I68" i="8"/>
  <c r="E68" i="8"/>
  <c r="BD67" i="8"/>
  <c r="R67" i="8"/>
  <c r="Q67" i="8"/>
  <c r="P67" i="8"/>
  <c r="O67" i="8"/>
  <c r="N67" i="8"/>
  <c r="M67" i="8"/>
  <c r="BC67" i="8" s="1"/>
  <c r="L67" i="8"/>
  <c r="K67" i="8"/>
  <c r="J67" i="8"/>
  <c r="I67" i="8"/>
  <c r="H67" i="8"/>
  <c r="G67" i="8"/>
  <c r="D67" i="8" s="1"/>
  <c r="F67" i="8"/>
  <c r="E67" i="8"/>
  <c r="BD66" i="8"/>
  <c r="BC66" i="8"/>
  <c r="D66" i="8"/>
  <c r="BC64" i="8"/>
  <c r="R64" i="8"/>
  <c r="R68" i="8" s="1"/>
  <c r="Q64" i="8"/>
  <c r="P64" i="8"/>
  <c r="P68" i="8" s="1"/>
  <c r="O64" i="8"/>
  <c r="N64" i="8"/>
  <c r="N68" i="8" s="1"/>
  <c r="M64" i="8"/>
  <c r="BD64" i="8" s="1"/>
  <c r="L64" i="8"/>
  <c r="L68" i="8" s="1"/>
  <c r="K64" i="8"/>
  <c r="J64" i="8"/>
  <c r="J68" i="8" s="1"/>
  <c r="I64" i="8"/>
  <c r="H64" i="8"/>
  <c r="H68" i="8" s="1"/>
  <c r="G64" i="8"/>
  <c r="F64" i="8"/>
  <c r="F68" i="8" s="1"/>
  <c r="E64" i="8"/>
  <c r="BF63" i="8"/>
  <c r="BE63" i="8"/>
  <c r="BD63" i="8"/>
  <c r="BC63" i="8"/>
  <c r="BB63" i="8"/>
  <c r="BA63" i="8"/>
  <c r="S63" i="8"/>
  <c r="D63" i="8"/>
  <c r="BF62" i="8"/>
  <c r="BE62" i="8"/>
  <c r="BD62" i="8"/>
  <c r="BC62" i="8"/>
  <c r="BB62" i="8"/>
  <c r="BA62" i="8"/>
  <c r="S62" i="8"/>
  <c r="D62" i="8"/>
  <c r="BF61" i="8"/>
  <c r="BE61" i="8"/>
  <c r="BD61" i="8"/>
  <c r="BC61" i="8"/>
  <c r="BB61" i="8"/>
  <c r="BA61" i="8"/>
  <c r="S61" i="8"/>
  <c r="D61" i="8"/>
  <c r="BF60" i="8"/>
  <c r="BE60" i="8"/>
  <c r="BD60" i="8"/>
  <c r="BC60" i="8"/>
  <c r="BB60" i="8"/>
  <c r="BA60" i="8"/>
  <c r="S60" i="8"/>
  <c r="D60" i="8"/>
  <c r="BF59" i="8"/>
  <c r="BE59" i="8"/>
  <c r="BD59" i="8"/>
  <c r="BC59" i="8"/>
  <c r="BB59" i="8"/>
  <c r="BA59" i="8"/>
  <c r="S59" i="8"/>
  <c r="D59" i="8"/>
  <c r="BF58" i="8"/>
  <c r="BE58" i="8"/>
  <c r="BD58" i="8"/>
  <c r="BC58" i="8"/>
  <c r="BB58" i="8"/>
  <c r="BA58" i="8"/>
  <c r="S58" i="8"/>
  <c r="D58" i="8"/>
  <c r="BF57" i="8"/>
  <c r="BE57" i="8"/>
  <c r="BD57" i="8"/>
  <c r="BC57" i="8"/>
  <c r="BB57" i="8"/>
  <c r="BA57" i="8"/>
  <c r="S57" i="8"/>
  <c r="D57" i="8"/>
  <c r="BF56" i="8"/>
  <c r="BE56" i="8"/>
  <c r="BD56" i="8"/>
  <c r="BC56" i="8"/>
  <c r="BB56" i="8"/>
  <c r="BA56" i="8"/>
  <c r="S56" i="8"/>
  <c r="D56" i="8"/>
  <c r="BF55" i="8"/>
  <c r="BE55" i="8"/>
  <c r="BD55" i="8"/>
  <c r="BC55" i="8"/>
  <c r="BB55" i="8"/>
  <c r="BA55" i="8"/>
  <c r="S55" i="8"/>
  <c r="D55" i="8"/>
  <c r="BF54" i="8"/>
  <c r="BE54" i="8"/>
  <c r="BD54" i="8"/>
  <c r="BC54" i="8"/>
  <c r="BB54" i="8"/>
  <c r="BA54" i="8"/>
  <c r="S54" i="8"/>
  <c r="D54" i="8"/>
  <c r="BF53" i="8"/>
  <c r="BE53" i="8"/>
  <c r="BD53" i="8"/>
  <c r="BC53" i="8"/>
  <c r="BB53" i="8"/>
  <c r="BA53" i="8"/>
  <c r="S53" i="8"/>
  <c r="D53" i="8"/>
  <c r="BF52" i="8"/>
  <c r="BE52" i="8"/>
  <c r="BD52" i="8"/>
  <c r="BC52" i="8"/>
  <c r="BB52" i="8"/>
  <c r="BA52" i="8"/>
  <c r="S52" i="8"/>
  <c r="D52" i="8"/>
  <c r="BF51" i="8"/>
  <c r="BE51" i="8"/>
  <c r="BD51" i="8"/>
  <c r="BC51" i="8"/>
  <c r="BB51" i="8"/>
  <c r="BA51" i="8"/>
  <c r="S51" i="8"/>
  <c r="D51" i="8"/>
  <c r="BF50" i="8"/>
  <c r="BE50" i="8"/>
  <c r="BD50" i="8"/>
  <c r="BC50" i="8"/>
  <c r="BB50" i="8"/>
  <c r="S50" i="8" s="1"/>
  <c r="BA50" i="8"/>
  <c r="D50" i="8"/>
  <c r="BF49" i="8"/>
  <c r="BE49" i="8"/>
  <c r="BD49" i="8"/>
  <c r="BC49" i="8"/>
  <c r="BB49" i="8"/>
  <c r="S49" i="8" s="1"/>
  <c r="BA49" i="8"/>
  <c r="D49" i="8"/>
  <c r="BF48" i="8"/>
  <c r="BE48" i="8"/>
  <c r="BD48" i="8"/>
  <c r="BC48" i="8"/>
  <c r="BB48" i="8"/>
  <c r="S48" i="8" s="1"/>
  <c r="BA48" i="8"/>
  <c r="D48" i="8"/>
  <c r="D47" i="8"/>
  <c r="BA47" i="8" s="1"/>
  <c r="BD46" i="8"/>
  <c r="BC46" i="8"/>
  <c r="BB46" i="8"/>
  <c r="D46" i="8"/>
  <c r="BD45" i="8"/>
  <c r="BC45" i="8"/>
  <c r="D45" i="8"/>
  <c r="BB45" i="8" s="1"/>
  <c r="BD44" i="8"/>
  <c r="BC44" i="8"/>
  <c r="BB44" i="8"/>
  <c r="D44" i="8"/>
  <c r="BD43" i="8"/>
  <c r="BC43" i="8"/>
  <c r="D43" i="8"/>
  <c r="BD42" i="8"/>
  <c r="BC42" i="8"/>
  <c r="BB42" i="8"/>
  <c r="D42" i="8"/>
  <c r="BD41" i="8"/>
  <c r="BC41" i="8"/>
  <c r="D41" i="8"/>
  <c r="BB41" i="8" s="1"/>
  <c r="BD40" i="8"/>
  <c r="BC40" i="8"/>
  <c r="BB40" i="8"/>
  <c r="D40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 s="1"/>
  <c r="BF36" i="8"/>
  <c r="BB36" i="8"/>
  <c r="BA36" i="8"/>
  <c r="S36" i="8" s="1"/>
  <c r="D36" i="8"/>
  <c r="BE36" i="8" s="1"/>
  <c r="BE35" i="8"/>
  <c r="BB35" i="8"/>
  <c r="S35" i="8"/>
  <c r="D35" i="8"/>
  <c r="BA35" i="8" s="1"/>
  <c r="BF34" i="8"/>
  <c r="BB34" i="8"/>
  <c r="D34" i="8"/>
  <c r="BA34" i="8" s="1"/>
  <c r="S34" i="8" s="1"/>
  <c r="BF33" i="8"/>
  <c r="BB33" i="8"/>
  <c r="S33" i="8" s="1"/>
  <c r="BA33" i="8"/>
  <c r="D33" i="8"/>
  <c r="BE33" i="8" s="1"/>
  <c r="BF32" i="8"/>
  <c r="BB32" i="8"/>
  <c r="D32" i="8"/>
  <c r="BA32" i="8" s="1"/>
  <c r="S32" i="8" s="1"/>
  <c r="BF31" i="8"/>
  <c r="BD31" i="8"/>
  <c r="BC31" i="8"/>
  <c r="BB31" i="8"/>
  <c r="D31" i="8"/>
  <c r="BE31" i="8" s="1"/>
  <c r="BF30" i="8"/>
  <c r="BD30" i="8"/>
  <c r="BC30" i="8"/>
  <c r="BB30" i="8"/>
  <c r="D30" i="8"/>
  <c r="BE30" i="8" s="1"/>
  <c r="BF29" i="8"/>
  <c r="BB29" i="8"/>
  <c r="S29" i="8" s="1"/>
  <c r="BA29" i="8"/>
  <c r="D29" i="8"/>
  <c r="BE29" i="8" s="1"/>
  <c r="BF28" i="8"/>
  <c r="BE28" i="8"/>
  <c r="BD28" i="8"/>
  <c r="BC28" i="8"/>
  <c r="BB28" i="8"/>
  <c r="S28" i="8" s="1"/>
  <c r="BA28" i="8"/>
  <c r="D28" i="8"/>
  <c r="BF27" i="8"/>
  <c r="BB27" i="8"/>
  <c r="D27" i="8"/>
  <c r="BA27" i="8" s="1"/>
  <c r="S27" i="8" s="1"/>
  <c r="BF26" i="8"/>
  <c r="BD26" i="8"/>
  <c r="BC26" i="8"/>
  <c r="BB26" i="8"/>
  <c r="D26" i="8"/>
  <c r="BE26" i="8" s="1"/>
  <c r="R24" i="8"/>
  <c r="Q24" i="8"/>
  <c r="BD24" i="8" s="1"/>
  <c r="O24" i="8"/>
  <c r="N24" i="8"/>
  <c r="M24" i="8"/>
  <c r="BA24" i="8" s="1"/>
  <c r="S24" i="8" s="1"/>
  <c r="L24" i="8"/>
  <c r="K24" i="8"/>
  <c r="J24" i="8"/>
  <c r="I24" i="8"/>
  <c r="H24" i="8"/>
  <c r="G24" i="8"/>
  <c r="F24" i="8"/>
  <c r="D24" i="8" s="1"/>
  <c r="E24" i="8"/>
  <c r="BD23" i="8"/>
  <c r="BA23" i="8"/>
  <c r="S23" i="8" s="1"/>
  <c r="D23" i="8"/>
  <c r="BD22" i="8"/>
  <c r="BA22" i="8"/>
  <c r="S22" i="8" s="1"/>
  <c r="D22" i="8"/>
  <c r="BD21" i="8"/>
  <c r="BA21" i="8"/>
  <c r="S21" i="8" s="1"/>
  <c r="D21" i="8"/>
  <c r="BA16" i="8"/>
  <c r="P16" i="8" s="1"/>
  <c r="D16" i="8"/>
  <c r="BD16" i="8" s="1"/>
  <c r="BA15" i="8"/>
  <c r="P15" i="8" s="1"/>
  <c r="D15" i="8"/>
  <c r="BA105" i="8" s="1"/>
  <c r="BE12" i="8"/>
  <c r="BB12" i="8"/>
  <c r="D12" i="8"/>
  <c r="BD12" i="8" s="1"/>
  <c r="BE11" i="8"/>
  <c r="BB11" i="8"/>
  <c r="BA11" i="8"/>
  <c r="S11" i="8" s="1"/>
  <c r="D11" i="8"/>
  <c r="A5" i="8"/>
  <c r="A4" i="8"/>
  <c r="A3" i="8"/>
  <c r="A2" i="8"/>
  <c r="A269" i="10" l="1"/>
  <c r="S68" i="10"/>
  <c r="BD78" i="9"/>
  <c r="BA78" i="9"/>
  <c r="BC68" i="9"/>
  <c r="BD68" i="9"/>
  <c r="Q136" i="9"/>
  <c r="Q131" i="9"/>
  <c r="Q111" i="9"/>
  <c r="BD161" i="9"/>
  <c r="BA161" i="9"/>
  <c r="R161" i="9" s="1"/>
  <c r="BF64" i="9"/>
  <c r="BB64" i="9"/>
  <c r="BE64" i="9"/>
  <c r="BA64" i="9"/>
  <c r="S64" i="9" s="1"/>
  <c r="BD235" i="9"/>
  <c r="BA235" i="9"/>
  <c r="Q235" i="9" s="1"/>
  <c r="Q125" i="9"/>
  <c r="Q135" i="9"/>
  <c r="Q115" i="9"/>
  <c r="S59" i="9"/>
  <c r="S37" i="9"/>
  <c r="BF139" i="9"/>
  <c r="BB139" i="9"/>
  <c r="BA139" i="9"/>
  <c r="Q139" i="9" s="1"/>
  <c r="BE139" i="9"/>
  <c r="Q110" i="9"/>
  <c r="BA238" i="9"/>
  <c r="Q238" i="9" s="1"/>
  <c r="BD238" i="9"/>
  <c r="Q141" i="9"/>
  <c r="Q137" i="9"/>
  <c r="S67" i="9"/>
  <c r="Q127" i="9"/>
  <c r="Q123" i="9"/>
  <c r="D68" i="9"/>
  <c r="BB78" i="9"/>
  <c r="BE78" i="9"/>
  <c r="Q129" i="9"/>
  <c r="S61" i="9"/>
  <c r="S53" i="9"/>
  <c r="BE37" i="8"/>
  <c r="BF37" i="8"/>
  <c r="BB37" i="8"/>
  <c r="BA37" i="8"/>
  <c r="S37" i="8" s="1"/>
  <c r="BF67" i="8"/>
  <c r="BB67" i="8"/>
  <c r="BE67" i="8"/>
  <c r="BA67" i="8"/>
  <c r="S67" i="8" s="1"/>
  <c r="BE43" i="8"/>
  <c r="BA43" i="8"/>
  <c r="S43" i="8" s="1"/>
  <c r="BD11" i="8"/>
  <c r="BA12" i="8"/>
  <c r="S12" i="8" s="1"/>
  <c r="BE40" i="8"/>
  <c r="BA40" i="8"/>
  <c r="S40" i="8" s="1"/>
  <c r="BE42" i="8"/>
  <c r="BA42" i="8"/>
  <c r="S42" i="8" s="1"/>
  <c r="BB43" i="8"/>
  <c r="BE44" i="8"/>
  <c r="BA44" i="8"/>
  <c r="S44" i="8" s="1"/>
  <c r="BE46" i="8"/>
  <c r="BA46" i="8"/>
  <c r="S46" i="8" s="1"/>
  <c r="BB47" i="8"/>
  <c r="S47" i="8" s="1"/>
  <c r="BE66" i="8"/>
  <c r="BA66" i="8"/>
  <c r="BF66" i="8"/>
  <c r="BD68" i="8"/>
  <c r="BD80" i="8"/>
  <c r="BF139" i="8"/>
  <c r="BE139" i="8"/>
  <c r="BB139" i="8"/>
  <c r="BA237" i="8"/>
  <c r="Q237" i="8" s="1"/>
  <c r="BD237" i="8"/>
  <c r="BE27" i="8"/>
  <c r="BE32" i="8"/>
  <c r="BE34" i="8"/>
  <c r="BF40" i="8"/>
  <c r="BF42" i="8"/>
  <c r="BF44" i="8"/>
  <c r="BF46" i="8"/>
  <c r="BE47" i="8"/>
  <c r="G68" i="8"/>
  <c r="D68" i="8" s="1"/>
  <c r="K68" i="8"/>
  <c r="O68" i="8"/>
  <c r="BB66" i="8"/>
  <c r="BC68" i="8"/>
  <c r="S76" i="8"/>
  <c r="D78" i="8"/>
  <c r="BE78" i="8"/>
  <c r="S87" i="8"/>
  <c r="D88" i="8"/>
  <c r="BE88" i="8"/>
  <c r="G91" i="8"/>
  <c r="BD105" i="8"/>
  <c r="Q136" i="8"/>
  <c r="Q142" i="8"/>
  <c r="Q146" i="8"/>
  <c r="BD147" i="8"/>
  <c r="BC147" i="8"/>
  <c r="R173" i="8"/>
  <c r="BD235" i="8"/>
  <c r="BE41" i="8"/>
  <c r="BA41" i="8"/>
  <c r="S41" i="8" s="1"/>
  <c r="BE45" i="8"/>
  <c r="BA45" i="8"/>
  <c r="S45" i="8" s="1"/>
  <c r="BF47" i="8"/>
  <c r="BA185" i="8"/>
  <c r="Q185" i="8" s="1"/>
  <c r="BD185" i="8"/>
  <c r="BA191" i="8"/>
  <c r="Q191" i="8" s="1"/>
  <c r="BD191" i="8"/>
  <c r="BA193" i="8"/>
  <c r="Q193" i="8" s="1"/>
  <c r="BD193" i="8"/>
  <c r="BA199" i="8"/>
  <c r="Q199" i="8" s="1"/>
  <c r="BD199" i="8"/>
  <c r="BA201" i="8"/>
  <c r="Q201" i="8" s="1"/>
  <c r="BD201" i="8"/>
  <c r="BA207" i="8"/>
  <c r="Q207" i="8" s="1"/>
  <c r="BD207" i="8"/>
  <c r="BA209" i="8"/>
  <c r="Q209" i="8" s="1"/>
  <c r="BD209" i="8"/>
  <c r="BA215" i="8"/>
  <c r="Q215" i="8" s="1"/>
  <c r="BD215" i="8"/>
  <c r="BA217" i="8"/>
  <c r="Q217" i="8" s="1"/>
  <c r="BD217" i="8"/>
  <c r="BA223" i="8"/>
  <c r="Q223" i="8" s="1"/>
  <c r="BD223" i="8"/>
  <c r="BA225" i="8"/>
  <c r="Q225" i="8" s="1"/>
  <c r="BD225" i="8"/>
  <c r="BA231" i="8"/>
  <c r="Q231" i="8" s="1"/>
  <c r="BD231" i="8"/>
  <c r="BA233" i="8"/>
  <c r="Q233" i="8" s="1"/>
  <c r="BD233" i="8"/>
  <c r="BD236" i="8"/>
  <c r="BA236" i="8"/>
  <c r="Q236" i="8" s="1"/>
  <c r="BD15" i="8"/>
  <c r="BA26" i="8"/>
  <c r="S26" i="8" s="1"/>
  <c r="BA30" i="8"/>
  <c r="S30" i="8" s="1"/>
  <c r="BA31" i="8"/>
  <c r="S31" i="8" s="1"/>
  <c r="BF35" i="8"/>
  <c r="BF41" i="8"/>
  <c r="BF43" i="8"/>
  <c r="BF45" i="8"/>
  <c r="D64" i="8"/>
  <c r="S72" i="8"/>
  <c r="BD76" i="8"/>
  <c r="BB78" i="8"/>
  <c r="S83" i="8"/>
  <c r="BD87" i="8"/>
  <c r="BB88" i="8"/>
  <c r="BA139" i="8"/>
  <c r="BB161" i="8"/>
  <c r="D161" i="8"/>
  <c r="R166" i="8"/>
  <c r="Q235" i="8"/>
  <c r="BE235" i="8"/>
  <c r="BB235" i="8"/>
  <c r="BD139" i="8"/>
  <c r="BC139" i="8"/>
  <c r="Q144" i="8"/>
  <c r="R156" i="8"/>
  <c r="R162" i="8"/>
  <c r="BD168" i="8"/>
  <c r="BD171" i="8"/>
  <c r="Q187" i="8"/>
  <c r="Q195" i="8"/>
  <c r="Q203" i="8"/>
  <c r="Q211" i="8"/>
  <c r="Q219" i="8"/>
  <c r="Q227" i="8"/>
  <c r="BA137" i="8"/>
  <c r="Q137" i="8" s="1"/>
  <c r="Q143" i="8"/>
  <c r="D147" i="8"/>
  <c r="R151" i="8"/>
  <c r="R164" i="8"/>
  <c r="Q189" i="8"/>
  <c r="Q197" i="8"/>
  <c r="Q205" i="8"/>
  <c r="Q213" i="8"/>
  <c r="Q221" i="8"/>
  <c r="Q229" i="8"/>
  <c r="BE237" i="8"/>
  <c r="D238" i="8"/>
  <c r="BE247" i="7"/>
  <c r="BB247" i="7"/>
  <c r="O247" i="7"/>
  <c r="D247" i="7"/>
  <c r="BE246" i="7"/>
  <c r="BB246" i="7"/>
  <c r="O246" i="7"/>
  <c r="D246" i="7"/>
  <c r="BE245" i="7"/>
  <c r="BB245" i="7"/>
  <c r="O245" i="7"/>
  <c r="D245" i="7"/>
  <c r="BE244" i="7"/>
  <c r="BB244" i="7"/>
  <c r="O244" i="7"/>
  <c r="D244" i="7"/>
  <c r="BE243" i="7"/>
  <c r="BB243" i="7"/>
  <c r="O243" i="7"/>
  <c r="D243" i="7"/>
  <c r="BE242" i="7"/>
  <c r="BB242" i="7"/>
  <c r="O242" i="7"/>
  <c r="D242" i="7"/>
  <c r="BB238" i="7"/>
  <c r="P238" i="7"/>
  <c r="O238" i="7"/>
  <c r="N238" i="7"/>
  <c r="M238" i="7"/>
  <c r="L238" i="7"/>
  <c r="K238" i="7"/>
  <c r="BE238" i="7" s="1"/>
  <c r="J238" i="7"/>
  <c r="I238" i="7"/>
  <c r="H238" i="7"/>
  <c r="G238" i="7"/>
  <c r="F238" i="7"/>
  <c r="E238" i="7"/>
  <c r="P237" i="7"/>
  <c r="O237" i="7"/>
  <c r="N237" i="7"/>
  <c r="M237" i="7"/>
  <c r="L237" i="7"/>
  <c r="K237" i="7"/>
  <c r="BB237" i="7" s="1"/>
  <c r="J237" i="7"/>
  <c r="I237" i="7"/>
  <c r="H237" i="7"/>
  <c r="G237" i="7"/>
  <c r="F237" i="7"/>
  <c r="E237" i="7"/>
  <c r="D237" i="7" s="1"/>
  <c r="BB236" i="7"/>
  <c r="P236" i="7"/>
  <c r="O236" i="7"/>
  <c r="N236" i="7"/>
  <c r="M236" i="7"/>
  <c r="L236" i="7"/>
  <c r="K236" i="7"/>
  <c r="BE236" i="7" s="1"/>
  <c r="J236" i="7"/>
  <c r="I236" i="7"/>
  <c r="H236" i="7"/>
  <c r="G236" i="7"/>
  <c r="F236" i="7"/>
  <c r="E236" i="7"/>
  <c r="D236" i="7" s="1"/>
  <c r="P235" i="7"/>
  <c r="O235" i="7"/>
  <c r="N235" i="7"/>
  <c r="M235" i="7"/>
  <c r="L235" i="7"/>
  <c r="K235" i="7"/>
  <c r="BE235" i="7" s="1"/>
  <c r="J235" i="7"/>
  <c r="I235" i="7"/>
  <c r="H235" i="7"/>
  <c r="G235" i="7"/>
  <c r="F235" i="7"/>
  <c r="E235" i="7"/>
  <c r="BE234" i="7"/>
  <c r="BB234" i="7"/>
  <c r="Q234" i="7" s="1"/>
  <c r="BA234" i="7"/>
  <c r="D234" i="7"/>
  <c r="BD234" i="7" s="1"/>
  <c r="BE233" i="7"/>
  <c r="BB233" i="7"/>
  <c r="D233" i="7"/>
  <c r="BD233" i="7" s="1"/>
  <c r="BE232" i="7"/>
  <c r="BB232" i="7"/>
  <c r="BA232" i="7"/>
  <c r="Q232" i="7"/>
  <c r="D232" i="7"/>
  <c r="BD232" i="7" s="1"/>
  <c r="BE231" i="7"/>
  <c r="BB231" i="7"/>
  <c r="D231" i="7"/>
  <c r="BD231" i="7" s="1"/>
  <c r="BE230" i="7"/>
  <c r="BB230" i="7"/>
  <c r="BA230" i="7"/>
  <c r="Q230" i="7"/>
  <c r="D230" i="7"/>
  <c r="BD230" i="7" s="1"/>
  <c r="BE229" i="7"/>
  <c r="BB229" i="7"/>
  <c r="D229" i="7"/>
  <c r="BD229" i="7" s="1"/>
  <c r="BE228" i="7"/>
  <c r="BB228" i="7"/>
  <c r="Q228" i="7" s="1"/>
  <c r="BA228" i="7"/>
  <c r="D228" i="7"/>
  <c r="BD228" i="7" s="1"/>
  <c r="BE227" i="7"/>
  <c r="BB227" i="7"/>
  <c r="D227" i="7"/>
  <c r="BD227" i="7" s="1"/>
  <c r="BE226" i="7"/>
  <c r="BB226" i="7"/>
  <c r="Q226" i="7" s="1"/>
  <c r="BA226" i="7"/>
  <c r="D226" i="7"/>
  <c r="BD226" i="7" s="1"/>
  <c r="BE225" i="7"/>
  <c r="BB225" i="7"/>
  <c r="D225" i="7"/>
  <c r="BD225" i="7" s="1"/>
  <c r="BE224" i="7"/>
  <c r="BB224" i="7"/>
  <c r="BA224" i="7"/>
  <c r="Q224" i="7"/>
  <c r="D224" i="7"/>
  <c r="BD224" i="7" s="1"/>
  <c r="BE223" i="7"/>
  <c r="BB223" i="7"/>
  <c r="D223" i="7"/>
  <c r="BD223" i="7" s="1"/>
  <c r="BE222" i="7"/>
  <c r="BB222" i="7"/>
  <c r="BA222" i="7"/>
  <c r="Q222" i="7"/>
  <c r="D222" i="7"/>
  <c r="BD222" i="7" s="1"/>
  <c r="BE221" i="7"/>
  <c r="BB221" i="7"/>
  <c r="D221" i="7"/>
  <c r="BD221" i="7" s="1"/>
  <c r="BE220" i="7"/>
  <c r="BB220" i="7"/>
  <c r="Q220" i="7" s="1"/>
  <c r="BA220" i="7"/>
  <c r="D220" i="7"/>
  <c r="BD220" i="7" s="1"/>
  <c r="BE219" i="7"/>
  <c r="BB219" i="7"/>
  <c r="D219" i="7"/>
  <c r="BD219" i="7" s="1"/>
  <c r="BE218" i="7"/>
  <c r="BB218" i="7"/>
  <c r="Q218" i="7" s="1"/>
  <c r="BA218" i="7"/>
  <c r="D218" i="7"/>
  <c r="BD218" i="7" s="1"/>
  <c r="BE217" i="7"/>
  <c r="BB217" i="7"/>
  <c r="D217" i="7"/>
  <c r="BD217" i="7" s="1"/>
  <c r="BE216" i="7"/>
  <c r="BB216" i="7"/>
  <c r="BA216" i="7"/>
  <c r="Q216" i="7"/>
  <c r="D216" i="7"/>
  <c r="BD216" i="7" s="1"/>
  <c r="BE215" i="7"/>
  <c r="BB215" i="7"/>
  <c r="D215" i="7"/>
  <c r="BD215" i="7" s="1"/>
  <c r="BE214" i="7"/>
  <c r="BB214" i="7"/>
  <c r="BA214" i="7"/>
  <c r="Q214" i="7"/>
  <c r="D214" i="7"/>
  <c r="BD214" i="7" s="1"/>
  <c r="BE213" i="7"/>
  <c r="BB213" i="7"/>
  <c r="D213" i="7"/>
  <c r="BD213" i="7" s="1"/>
  <c r="BE212" i="7"/>
  <c r="BB212" i="7"/>
  <c r="Q212" i="7" s="1"/>
  <c r="BA212" i="7"/>
  <c r="D212" i="7"/>
  <c r="BD212" i="7" s="1"/>
  <c r="BE211" i="7"/>
  <c r="BB211" i="7"/>
  <c r="D211" i="7"/>
  <c r="BD211" i="7" s="1"/>
  <c r="BE210" i="7"/>
  <c r="BB210" i="7"/>
  <c r="Q210" i="7" s="1"/>
  <c r="BA210" i="7"/>
  <c r="D210" i="7"/>
  <c r="BD210" i="7" s="1"/>
  <c r="BE209" i="7"/>
  <c r="BB209" i="7"/>
  <c r="D209" i="7"/>
  <c r="BD209" i="7" s="1"/>
  <c r="BE208" i="7"/>
  <c r="BB208" i="7"/>
  <c r="BA208" i="7"/>
  <c r="Q208" i="7"/>
  <c r="D208" i="7"/>
  <c r="BD208" i="7" s="1"/>
  <c r="BE207" i="7"/>
  <c r="BB207" i="7"/>
  <c r="D207" i="7"/>
  <c r="BD207" i="7" s="1"/>
  <c r="BE206" i="7"/>
  <c r="BB206" i="7"/>
  <c r="BA206" i="7"/>
  <c r="Q206" i="7"/>
  <c r="D206" i="7"/>
  <c r="BD206" i="7" s="1"/>
  <c r="BE205" i="7"/>
  <c r="BB205" i="7"/>
  <c r="D205" i="7"/>
  <c r="BD205" i="7" s="1"/>
  <c r="BE204" i="7"/>
  <c r="BB204" i="7"/>
  <c r="Q204" i="7" s="1"/>
  <c r="BA204" i="7"/>
  <c r="D204" i="7"/>
  <c r="BD204" i="7" s="1"/>
  <c r="BE203" i="7"/>
  <c r="BB203" i="7"/>
  <c r="D203" i="7"/>
  <c r="BD203" i="7" s="1"/>
  <c r="BE202" i="7"/>
  <c r="BB202" i="7"/>
  <c r="Q202" i="7" s="1"/>
  <c r="BA202" i="7"/>
  <c r="D202" i="7"/>
  <c r="BD202" i="7" s="1"/>
  <c r="BE201" i="7"/>
  <c r="BB201" i="7"/>
  <c r="D201" i="7"/>
  <c r="BD201" i="7" s="1"/>
  <c r="BE200" i="7"/>
  <c r="BB200" i="7"/>
  <c r="BA200" i="7"/>
  <c r="Q200" i="7"/>
  <c r="D200" i="7"/>
  <c r="BD200" i="7" s="1"/>
  <c r="BE199" i="7"/>
  <c r="BB199" i="7"/>
  <c r="D199" i="7"/>
  <c r="BD199" i="7" s="1"/>
  <c r="BE198" i="7"/>
  <c r="BB198" i="7"/>
  <c r="BA198" i="7"/>
  <c r="Q198" i="7"/>
  <c r="D198" i="7"/>
  <c r="BD198" i="7" s="1"/>
  <c r="BE197" i="7"/>
  <c r="BB197" i="7"/>
  <c r="D197" i="7"/>
  <c r="BD197" i="7" s="1"/>
  <c r="BE196" i="7"/>
  <c r="BB196" i="7"/>
  <c r="Q196" i="7" s="1"/>
  <c r="BA196" i="7"/>
  <c r="D196" i="7"/>
  <c r="BD196" i="7" s="1"/>
  <c r="BE195" i="7"/>
  <c r="BB195" i="7"/>
  <c r="D195" i="7"/>
  <c r="BD195" i="7" s="1"/>
  <c r="BE194" i="7"/>
  <c r="BB194" i="7"/>
  <c r="Q194" i="7" s="1"/>
  <c r="BA194" i="7"/>
  <c r="D194" i="7"/>
  <c r="BD194" i="7" s="1"/>
  <c r="BE193" i="7"/>
  <c r="BB193" i="7"/>
  <c r="D193" i="7"/>
  <c r="BD193" i="7" s="1"/>
  <c r="BE192" i="7"/>
  <c r="BB192" i="7"/>
  <c r="BA192" i="7"/>
  <c r="Q192" i="7"/>
  <c r="D192" i="7"/>
  <c r="BD192" i="7" s="1"/>
  <c r="BE191" i="7"/>
  <c r="BB191" i="7"/>
  <c r="D191" i="7"/>
  <c r="BD191" i="7" s="1"/>
  <c r="BE190" i="7"/>
  <c r="BB190" i="7"/>
  <c r="BA190" i="7"/>
  <c r="Q190" i="7"/>
  <c r="D190" i="7"/>
  <c r="BD190" i="7" s="1"/>
  <c r="BE189" i="7"/>
  <c r="BB189" i="7"/>
  <c r="D189" i="7"/>
  <c r="BD189" i="7" s="1"/>
  <c r="BE188" i="7"/>
  <c r="BB188" i="7"/>
  <c r="Q188" i="7" s="1"/>
  <c r="BA188" i="7"/>
  <c r="D188" i="7"/>
  <c r="BD188" i="7" s="1"/>
  <c r="BE187" i="7"/>
  <c r="BB187" i="7"/>
  <c r="D187" i="7"/>
  <c r="BD187" i="7" s="1"/>
  <c r="BE186" i="7"/>
  <c r="BB186" i="7"/>
  <c r="Q186" i="7" s="1"/>
  <c r="BA186" i="7"/>
  <c r="D186" i="7"/>
  <c r="BD186" i="7" s="1"/>
  <c r="BE185" i="7"/>
  <c r="BB185" i="7"/>
  <c r="D185" i="7"/>
  <c r="BD185" i="7" s="1"/>
  <c r="BE184" i="7"/>
  <c r="BB184" i="7"/>
  <c r="BA184" i="7"/>
  <c r="Q184" i="7"/>
  <c r="D184" i="7"/>
  <c r="BD184" i="7" s="1"/>
  <c r="BE183" i="7"/>
  <c r="BB183" i="7"/>
  <c r="Q183" i="7" s="1"/>
  <c r="D183" i="7"/>
  <c r="BD183" i="7" s="1"/>
  <c r="BD179" i="7"/>
  <c r="BA179" i="7"/>
  <c r="D179" i="7"/>
  <c r="D178" i="7"/>
  <c r="BA178" i="7" s="1"/>
  <c r="BE174" i="7"/>
  <c r="BB174" i="7"/>
  <c r="R174" i="7" s="1"/>
  <c r="D174" i="7"/>
  <c r="BE173" i="7"/>
  <c r="BB173" i="7"/>
  <c r="D173" i="7"/>
  <c r="BA173" i="7" s="1"/>
  <c r="R173" i="7" s="1"/>
  <c r="BE172" i="7"/>
  <c r="BB172" i="7"/>
  <c r="R172" i="7" s="1"/>
  <c r="D172" i="7"/>
  <c r="BE171" i="7"/>
  <c r="BB171" i="7"/>
  <c r="D171" i="7"/>
  <c r="BA171" i="7" s="1"/>
  <c r="R171" i="7" s="1"/>
  <c r="BE170" i="7"/>
  <c r="BD170" i="7"/>
  <c r="BB170" i="7"/>
  <c r="BA170" i="7"/>
  <c r="R170" i="7" s="1"/>
  <c r="D170" i="7"/>
  <c r="BE169" i="7"/>
  <c r="BB169" i="7"/>
  <c r="R169" i="7" s="1"/>
  <c r="D169" i="7"/>
  <c r="BE168" i="7"/>
  <c r="BD168" i="7"/>
  <c r="BB168" i="7"/>
  <c r="BA168" i="7"/>
  <c r="R168" i="7" s="1"/>
  <c r="D168" i="7"/>
  <c r="BE167" i="7"/>
  <c r="BB167" i="7"/>
  <c r="R167" i="7" s="1"/>
  <c r="D167" i="7"/>
  <c r="BE166" i="7"/>
  <c r="BD166" i="7"/>
  <c r="BB166" i="7"/>
  <c r="BA166" i="7"/>
  <c r="R166" i="7" s="1"/>
  <c r="D166" i="7"/>
  <c r="BE165" i="7"/>
  <c r="BB165" i="7"/>
  <c r="D165" i="7"/>
  <c r="BD165" i="7" s="1"/>
  <c r="BE164" i="7"/>
  <c r="BD164" i="7"/>
  <c r="BB164" i="7"/>
  <c r="BA164" i="7"/>
  <c r="R164" i="7" s="1"/>
  <c r="D164" i="7"/>
  <c r="BE163" i="7"/>
  <c r="BB163" i="7"/>
  <c r="D163" i="7"/>
  <c r="BA163" i="7" s="1"/>
  <c r="R163" i="7" s="1"/>
  <c r="BE162" i="7"/>
  <c r="BD162" i="7"/>
  <c r="BB162" i="7"/>
  <c r="BA162" i="7"/>
  <c r="R162" i="7" s="1"/>
  <c r="D162" i="7"/>
  <c r="Q161" i="7"/>
  <c r="P161" i="7"/>
  <c r="O161" i="7"/>
  <c r="N161" i="7"/>
  <c r="K161" i="7"/>
  <c r="D161" i="7" s="1"/>
  <c r="J161" i="7"/>
  <c r="BE160" i="7"/>
  <c r="BB160" i="7"/>
  <c r="R160" i="7" s="1"/>
  <c r="D160" i="7"/>
  <c r="BE159" i="7"/>
  <c r="BB159" i="7"/>
  <c r="R159" i="7" s="1"/>
  <c r="D159" i="7"/>
  <c r="BE158" i="7"/>
  <c r="BD158" i="7"/>
  <c r="BB158" i="7"/>
  <c r="BA158" i="7"/>
  <c r="R158" i="7" s="1"/>
  <c r="D158" i="7"/>
  <c r="BE157" i="7"/>
  <c r="BB157" i="7"/>
  <c r="R157" i="7" s="1"/>
  <c r="D157" i="7"/>
  <c r="BE156" i="7"/>
  <c r="BD156" i="7"/>
  <c r="BB156" i="7"/>
  <c r="BA156" i="7"/>
  <c r="R156" i="7" s="1"/>
  <c r="D156" i="7"/>
  <c r="BE155" i="7"/>
  <c r="BB155" i="7"/>
  <c r="R155" i="7" s="1"/>
  <c r="D155" i="7"/>
  <c r="BE154" i="7"/>
  <c r="BB154" i="7"/>
  <c r="R154" i="7" s="1"/>
  <c r="D154" i="7"/>
  <c r="BE153" i="7"/>
  <c r="BB153" i="7"/>
  <c r="BA153" i="7"/>
  <c r="R153" i="7"/>
  <c r="D153" i="7"/>
  <c r="BD153" i="7" s="1"/>
  <c r="BE152" i="7"/>
  <c r="BB152" i="7"/>
  <c r="R152" i="7"/>
  <c r="D152" i="7"/>
  <c r="BE151" i="7"/>
  <c r="BB151" i="7"/>
  <c r="D151" i="7"/>
  <c r="BD151" i="7" s="1"/>
  <c r="P147" i="7"/>
  <c r="O147" i="7"/>
  <c r="N147" i="7"/>
  <c r="M147" i="7"/>
  <c r="L147" i="7"/>
  <c r="K147" i="7"/>
  <c r="BD147" i="7" s="1"/>
  <c r="J147" i="7"/>
  <c r="I147" i="7"/>
  <c r="H147" i="7"/>
  <c r="G147" i="7"/>
  <c r="F147" i="7"/>
  <c r="E147" i="7"/>
  <c r="D147" i="7"/>
  <c r="BF147" i="7" s="1"/>
  <c r="BE146" i="7"/>
  <c r="BD146" i="7"/>
  <c r="BC146" i="7"/>
  <c r="BA146" i="7"/>
  <c r="D146" i="7"/>
  <c r="BF146" i="7" s="1"/>
  <c r="BF145" i="7"/>
  <c r="BD145" i="7"/>
  <c r="BC145" i="7"/>
  <c r="BB145" i="7"/>
  <c r="D145" i="7"/>
  <c r="BE145" i="7" s="1"/>
  <c r="BF144" i="7"/>
  <c r="BE144" i="7"/>
  <c r="BD144" i="7"/>
  <c r="BC144" i="7"/>
  <c r="BB144" i="7"/>
  <c r="BA144" i="7"/>
  <c r="Q144" i="7" s="1"/>
  <c r="D144" i="7"/>
  <c r="BD143" i="7"/>
  <c r="BC143" i="7"/>
  <c r="D143" i="7"/>
  <c r="BE143" i="7" s="1"/>
  <c r="BE142" i="7"/>
  <c r="BD142" i="7"/>
  <c r="BC142" i="7"/>
  <c r="BA142" i="7"/>
  <c r="D142" i="7"/>
  <c r="BF142" i="7" s="1"/>
  <c r="BF141" i="7"/>
  <c r="BD141" i="7"/>
  <c r="BC141" i="7"/>
  <c r="BB141" i="7"/>
  <c r="D141" i="7"/>
  <c r="BE141" i="7" s="1"/>
  <c r="P139" i="7"/>
  <c r="O139" i="7"/>
  <c r="N139" i="7"/>
  <c r="M139" i="7"/>
  <c r="L139" i="7"/>
  <c r="K139" i="7"/>
  <c r="BD139" i="7" s="1"/>
  <c r="J139" i="7"/>
  <c r="I139" i="7"/>
  <c r="H139" i="7"/>
  <c r="G139" i="7"/>
  <c r="F139" i="7"/>
  <c r="E139" i="7"/>
  <c r="D139" i="7"/>
  <c r="BF139" i="7" s="1"/>
  <c r="BE138" i="7"/>
  <c r="BD138" i="7"/>
  <c r="BC138" i="7"/>
  <c r="BA138" i="7"/>
  <c r="D138" i="7"/>
  <c r="BF138" i="7" s="1"/>
  <c r="BF137" i="7"/>
  <c r="BD137" i="7"/>
  <c r="BC137" i="7"/>
  <c r="BB137" i="7"/>
  <c r="D137" i="7"/>
  <c r="BE137" i="7" s="1"/>
  <c r="BF136" i="7"/>
  <c r="BE136" i="7"/>
  <c r="BD136" i="7"/>
  <c r="BC136" i="7"/>
  <c r="BB136" i="7"/>
  <c r="BA136" i="7"/>
  <c r="Q136" i="7" s="1"/>
  <c r="D136" i="7"/>
  <c r="BF135" i="7"/>
  <c r="BE135" i="7"/>
  <c r="BD135" i="7"/>
  <c r="BC135" i="7"/>
  <c r="BB135" i="7"/>
  <c r="BA135" i="7"/>
  <c r="Q135" i="7"/>
  <c r="D135" i="7"/>
  <c r="BF134" i="7"/>
  <c r="BE134" i="7"/>
  <c r="BD134" i="7"/>
  <c r="BC134" i="7"/>
  <c r="BB134" i="7"/>
  <c r="BA134" i="7"/>
  <c r="Q134" i="7"/>
  <c r="D134" i="7"/>
  <c r="BF133" i="7"/>
  <c r="BE133" i="7"/>
  <c r="BD133" i="7"/>
  <c r="BC133" i="7"/>
  <c r="BB133" i="7"/>
  <c r="BA133" i="7"/>
  <c r="Q133" i="7"/>
  <c r="D133" i="7"/>
  <c r="BF132" i="7"/>
  <c r="BE132" i="7"/>
  <c r="BD132" i="7"/>
  <c r="BC132" i="7"/>
  <c r="BB132" i="7"/>
  <c r="BA132" i="7"/>
  <c r="Q132" i="7"/>
  <c r="D132" i="7"/>
  <c r="BF131" i="7"/>
  <c r="BE131" i="7"/>
  <c r="BD131" i="7"/>
  <c r="BC131" i="7"/>
  <c r="BB131" i="7"/>
  <c r="BA131" i="7"/>
  <c r="Q131" i="7"/>
  <c r="D131" i="7"/>
  <c r="BF130" i="7"/>
  <c r="BE130" i="7"/>
  <c r="BD130" i="7"/>
  <c r="BC130" i="7"/>
  <c r="BB130" i="7"/>
  <c r="BA130" i="7"/>
  <c r="Q130" i="7"/>
  <c r="D130" i="7"/>
  <c r="BF129" i="7"/>
  <c r="BE129" i="7"/>
  <c r="BD129" i="7"/>
  <c r="BC129" i="7"/>
  <c r="BB129" i="7"/>
  <c r="BA129" i="7"/>
  <c r="Q129" i="7"/>
  <c r="D129" i="7"/>
  <c r="BF128" i="7"/>
  <c r="BE128" i="7"/>
  <c r="BD128" i="7"/>
  <c r="BC128" i="7"/>
  <c r="BB128" i="7"/>
  <c r="BA128" i="7"/>
  <c r="Q128" i="7"/>
  <c r="D128" i="7"/>
  <c r="BF127" i="7"/>
  <c r="BE127" i="7"/>
  <c r="BD127" i="7"/>
  <c r="BC127" i="7"/>
  <c r="BB127" i="7"/>
  <c r="BA127" i="7"/>
  <c r="Q127" i="7"/>
  <c r="D127" i="7"/>
  <c r="BF126" i="7"/>
  <c r="BE126" i="7"/>
  <c r="BD126" i="7"/>
  <c r="BC126" i="7"/>
  <c r="BB126" i="7"/>
  <c r="BA126" i="7"/>
  <c r="Q126" i="7"/>
  <c r="D126" i="7"/>
  <c r="BF125" i="7"/>
  <c r="BE125" i="7"/>
  <c r="BD125" i="7"/>
  <c r="BC125" i="7"/>
  <c r="BB125" i="7"/>
  <c r="BA125" i="7"/>
  <c r="Q125" i="7"/>
  <c r="D125" i="7"/>
  <c r="BF124" i="7"/>
  <c r="BE124" i="7"/>
  <c r="BD124" i="7"/>
  <c r="BC124" i="7"/>
  <c r="BB124" i="7"/>
  <c r="BA124" i="7"/>
  <c r="Q124" i="7"/>
  <c r="D124" i="7"/>
  <c r="BF123" i="7"/>
  <c r="BE123" i="7"/>
  <c r="BD123" i="7"/>
  <c r="BC123" i="7"/>
  <c r="BB123" i="7"/>
  <c r="BA123" i="7"/>
  <c r="Q123" i="7"/>
  <c r="D123" i="7"/>
  <c r="BF122" i="7"/>
  <c r="BE122" i="7"/>
  <c r="BD122" i="7"/>
  <c r="BC122" i="7"/>
  <c r="BB122" i="7"/>
  <c r="BA122" i="7"/>
  <c r="Q122" i="7"/>
  <c r="D122" i="7"/>
  <c r="BF121" i="7"/>
  <c r="BE121" i="7"/>
  <c r="BD121" i="7"/>
  <c r="BC121" i="7"/>
  <c r="BB121" i="7"/>
  <c r="BA121" i="7"/>
  <c r="Q121" i="7"/>
  <c r="D121" i="7"/>
  <c r="BF120" i="7"/>
  <c r="BE120" i="7"/>
  <c r="BD120" i="7"/>
  <c r="BC120" i="7"/>
  <c r="BB120" i="7"/>
  <c r="BA120" i="7"/>
  <c r="Q120" i="7"/>
  <c r="D120" i="7"/>
  <c r="BF119" i="7"/>
  <c r="BE119" i="7"/>
  <c r="BD119" i="7"/>
  <c r="BC119" i="7"/>
  <c r="BB119" i="7"/>
  <c r="BA119" i="7"/>
  <c r="Q119" i="7"/>
  <c r="D119" i="7"/>
  <c r="BF118" i="7"/>
  <c r="BE118" i="7"/>
  <c r="BD118" i="7"/>
  <c r="BC118" i="7"/>
  <c r="BB118" i="7"/>
  <c r="BA118" i="7"/>
  <c r="Q118" i="7"/>
  <c r="D118" i="7"/>
  <c r="BF117" i="7"/>
  <c r="BE117" i="7"/>
  <c r="BD117" i="7"/>
  <c r="BC117" i="7"/>
  <c r="BB117" i="7"/>
  <c r="BA117" i="7"/>
  <c r="Q117" i="7"/>
  <c r="D117" i="7"/>
  <c r="BF116" i="7"/>
  <c r="BE116" i="7"/>
  <c r="BD116" i="7"/>
  <c r="BC116" i="7"/>
  <c r="BB116" i="7"/>
  <c r="BA116" i="7"/>
  <c r="Q116" i="7"/>
  <c r="D116" i="7"/>
  <c r="BF115" i="7"/>
  <c r="BE115" i="7"/>
  <c r="BD115" i="7"/>
  <c r="BC115" i="7"/>
  <c r="BB115" i="7"/>
  <c r="BA115" i="7"/>
  <c r="Q115" i="7"/>
  <c r="D115" i="7"/>
  <c r="BF114" i="7"/>
  <c r="BE114" i="7"/>
  <c r="BD114" i="7"/>
  <c r="BC114" i="7"/>
  <c r="BB114" i="7"/>
  <c r="BA114" i="7"/>
  <c r="Q114" i="7"/>
  <c r="D114" i="7"/>
  <c r="BF113" i="7"/>
  <c r="BE113" i="7"/>
  <c r="BD113" i="7"/>
  <c r="BC113" i="7"/>
  <c r="BB113" i="7"/>
  <c r="BA113" i="7"/>
  <c r="Q113" i="7"/>
  <c r="D113" i="7"/>
  <c r="BF112" i="7"/>
  <c r="BE112" i="7"/>
  <c r="BD112" i="7"/>
  <c r="BC112" i="7"/>
  <c r="BB112" i="7"/>
  <c r="BA112" i="7"/>
  <c r="Q112" i="7"/>
  <c r="D112" i="7"/>
  <c r="BF111" i="7"/>
  <c r="BE111" i="7"/>
  <c r="BD111" i="7"/>
  <c r="BC111" i="7"/>
  <c r="BB111" i="7"/>
  <c r="BA111" i="7"/>
  <c r="Q111" i="7"/>
  <c r="D111" i="7"/>
  <c r="BF110" i="7"/>
  <c r="BE110" i="7"/>
  <c r="BD110" i="7"/>
  <c r="BC110" i="7"/>
  <c r="BB110" i="7"/>
  <c r="BA110" i="7"/>
  <c r="Q110" i="7"/>
  <c r="D110" i="7"/>
  <c r="D106" i="7"/>
  <c r="BD105" i="7"/>
  <c r="D105" i="7"/>
  <c r="BE101" i="7"/>
  <c r="BA101" i="7"/>
  <c r="G101" i="7" s="1"/>
  <c r="BE100" i="7"/>
  <c r="BA100" i="7"/>
  <c r="G100" i="7"/>
  <c r="BE99" i="7"/>
  <c r="BA99" i="7"/>
  <c r="G99" i="7" s="1"/>
  <c r="BE98" i="7"/>
  <c r="BA98" i="7"/>
  <c r="G98" i="7"/>
  <c r="BE97" i="7"/>
  <c r="BA97" i="7"/>
  <c r="G97" i="7" s="1"/>
  <c r="BE96" i="7"/>
  <c r="BA96" i="7"/>
  <c r="G96" i="7"/>
  <c r="BE95" i="7"/>
  <c r="BA95" i="7"/>
  <c r="G95" i="7" s="1"/>
  <c r="BE94" i="7"/>
  <c r="BA94" i="7"/>
  <c r="G94" i="7"/>
  <c r="BE93" i="7"/>
  <c r="BA93" i="7"/>
  <c r="G93" i="7" s="1"/>
  <c r="BE92" i="7"/>
  <c r="BD92" i="7"/>
  <c r="BB92" i="7"/>
  <c r="BA92" i="7"/>
  <c r="G92" i="7"/>
  <c r="BE91" i="7"/>
  <c r="BD91" i="7"/>
  <c r="BB91" i="7"/>
  <c r="BA91" i="7"/>
  <c r="G91" i="7" s="1"/>
  <c r="R88" i="7"/>
  <c r="Q88" i="7"/>
  <c r="P88" i="7"/>
  <c r="O88" i="7"/>
  <c r="N88" i="7"/>
  <c r="M88" i="7"/>
  <c r="BB88" i="7" s="1"/>
  <c r="L88" i="7"/>
  <c r="K88" i="7"/>
  <c r="J88" i="7"/>
  <c r="I88" i="7"/>
  <c r="H88" i="7"/>
  <c r="G88" i="7"/>
  <c r="F88" i="7"/>
  <c r="E88" i="7"/>
  <c r="D88" i="7" s="1"/>
  <c r="BE87" i="7"/>
  <c r="BB87" i="7"/>
  <c r="D87" i="7"/>
  <c r="BD87" i="7" s="1"/>
  <c r="BE86" i="7"/>
  <c r="BB86" i="7"/>
  <c r="BA86" i="7"/>
  <c r="S86" i="7"/>
  <c r="D86" i="7"/>
  <c r="BD86" i="7" s="1"/>
  <c r="BE85" i="7"/>
  <c r="BB85" i="7"/>
  <c r="D85" i="7"/>
  <c r="BD85" i="7" s="1"/>
  <c r="BE84" i="7"/>
  <c r="BB84" i="7"/>
  <c r="BA84" i="7"/>
  <c r="S84" i="7"/>
  <c r="D84" i="7"/>
  <c r="BD84" i="7" s="1"/>
  <c r="BE83" i="7"/>
  <c r="BB83" i="7"/>
  <c r="D83" i="7"/>
  <c r="BD83" i="7" s="1"/>
  <c r="BE82" i="7"/>
  <c r="BB82" i="7"/>
  <c r="BA82" i="7"/>
  <c r="S82" i="7"/>
  <c r="D82" i="7"/>
  <c r="BD82" i="7" s="1"/>
  <c r="BE80" i="7"/>
  <c r="BB80" i="7"/>
  <c r="D80" i="7"/>
  <c r="BD80" i="7" s="1"/>
  <c r="BE79" i="7"/>
  <c r="BB79" i="7"/>
  <c r="BA79" i="7"/>
  <c r="S79" i="7"/>
  <c r="D79" i="7"/>
  <c r="BD79" i="7" s="1"/>
  <c r="R78" i="7"/>
  <c r="Q78" i="7"/>
  <c r="P78" i="7"/>
  <c r="O78" i="7"/>
  <c r="N78" i="7"/>
  <c r="M78" i="7"/>
  <c r="BE78" i="7" s="1"/>
  <c r="L78" i="7"/>
  <c r="K78" i="7"/>
  <c r="J78" i="7"/>
  <c r="I78" i="7"/>
  <c r="H78" i="7"/>
  <c r="G78" i="7"/>
  <c r="F78" i="7"/>
  <c r="E78" i="7"/>
  <c r="D78" i="7" s="1"/>
  <c r="BD77" i="7"/>
  <c r="BA77" i="7"/>
  <c r="S77" i="7"/>
  <c r="D77" i="7"/>
  <c r="BE76" i="7"/>
  <c r="BB76" i="7"/>
  <c r="D76" i="7"/>
  <c r="BD76" i="7" s="1"/>
  <c r="BE75" i="7"/>
  <c r="BB75" i="7"/>
  <c r="BA75" i="7"/>
  <c r="S75" i="7"/>
  <c r="D75" i="7"/>
  <c r="BD75" i="7" s="1"/>
  <c r="BE74" i="7"/>
  <c r="BB74" i="7"/>
  <c r="D74" i="7"/>
  <c r="BD74" i="7" s="1"/>
  <c r="BE73" i="7"/>
  <c r="BB73" i="7"/>
  <c r="BA73" i="7"/>
  <c r="S73" i="7"/>
  <c r="D73" i="7"/>
  <c r="BD73" i="7" s="1"/>
  <c r="BE72" i="7"/>
  <c r="BB72" i="7"/>
  <c r="D72" i="7"/>
  <c r="BD72" i="7" s="1"/>
  <c r="BD67" i="7"/>
  <c r="R67" i="7"/>
  <c r="Q67" i="7"/>
  <c r="P67" i="7"/>
  <c r="O67" i="7"/>
  <c r="N67" i="7"/>
  <c r="M67" i="7"/>
  <c r="BC67" i="7" s="1"/>
  <c r="L67" i="7"/>
  <c r="K67" i="7"/>
  <c r="J67" i="7"/>
  <c r="I67" i="7"/>
  <c r="H67" i="7"/>
  <c r="G67" i="7"/>
  <c r="F67" i="7"/>
  <c r="E67" i="7"/>
  <c r="BF66" i="7"/>
  <c r="BD66" i="7"/>
  <c r="BC66" i="7"/>
  <c r="BB66" i="7"/>
  <c r="D66" i="7"/>
  <c r="BE66" i="7" s="1"/>
  <c r="BF64" i="7"/>
  <c r="R64" i="7"/>
  <c r="R68" i="7" s="1"/>
  <c r="Q64" i="7"/>
  <c r="Q68" i="7" s="1"/>
  <c r="P64" i="7"/>
  <c r="P68" i="7" s="1"/>
  <c r="O64" i="7"/>
  <c r="N64" i="7"/>
  <c r="N68" i="7" s="1"/>
  <c r="M64" i="7"/>
  <c r="L64" i="7"/>
  <c r="L68" i="7" s="1"/>
  <c r="K64" i="7"/>
  <c r="J64" i="7"/>
  <c r="J68" i="7" s="1"/>
  <c r="I64" i="7"/>
  <c r="I68" i="7" s="1"/>
  <c r="H64" i="7"/>
  <c r="H68" i="7" s="1"/>
  <c r="G64" i="7"/>
  <c r="F64" i="7"/>
  <c r="F68" i="7" s="1"/>
  <c r="E64" i="7"/>
  <c r="D64" i="7" s="1"/>
  <c r="BB64" i="7" s="1"/>
  <c r="BF63" i="7"/>
  <c r="BE63" i="7"/>
  <c r="BD63" i="7"/>
  <c r="BC63" i="7"/>
  <c r="BB63" i="7"/>
  <c r="BA63" i="7"/>
  <c r="S63" i="7"/>
  <c r="D63" i="7"/>
  <c r="BF62" i="7"/>
  <c r="BE62" i="7"/>
  <c r="BD62" i="7"/>
  <c r="BC62" i="7"/>
  <c r="BB62" i="7"/>
  <c r="BA62" i="7"/>
  <c r="S62" i="7"/>
  <c r="D62" i="7"/>
  <c r="BF61" i="7"/>
  <c r="BE61" i="7"/>
  <c r="BD61" i="7"/>
  <c r="BC61" i="7"/>
  <c r="BB61" i="7"/>
  <c r="BA61" i="7"/>
  <c r="S61" i="7"/>
  <c r="D61" i="7"/>
  <c r="BF60" i="7"/>
  <c r="BE60" i="7"/>
  <c r="BD60" i="7"/>
  <c r="BC60" i="7"/>
  <c r="BB60" i="7"/>
  <c r="BA60" i="7"/>
  <c r="S60" i="7"/>
  <c r="D60" i="7"/>
  <c r="BF59" i="7"/>
  <c r="BE59" i="7"/>
  <c r="BD59" i="7"/>
  <c r="BC59" i="7"/>
  <c r="BB59" i="7"/>
  <c r="BA59" i="7"/>
  <c r="S59" i="7"/>
  <c r="D59" i="7"/>
  <c r="BF58" i="7"/>
  <c r="BE58" i="7"/>
  <c r="BD58" i="7"/>
  <c r="BC58" i="7"/>
  <c r="BB58" i="7"/>
  <c r="BA58" i="7"/>
  <c r="S58" i="7"/>
  <c r="D58" i="7"/>
  <c r="BF57" i="7"/>
  <c r="BE57" i="7"/>
  <c r="BD57" i="7"/>
  <c r="BC57" i="7"/>
  <c r="BB57" i="7"/>
  <c r="BA57" i="7"/>
  <c r="S57" i="7"/>
  <c r="D57" i="7"/>
  <c r="BF56" i="7"/>
  <c r="BE56" i="7"/>
  <c r="BD56" i="7"/>
  <c r="BC56" i="7"/>
  <c r="BB56" i="7"/>
  <c r="BA56" i="7"/>
  <c r="S56" i="7"/>
  <c r="D56" i="7"/>
  <c r="BF55" i="7"/>
  <c r="BE55" i="7"/>
  <c r="BD55" i="7"/>
  <c r="BC55" i="7"/>
  <c r="BB55" i="7"/>
  <c r="BA55" i="7"/>
  <c r="S55" i="7"/>
  <c r="D55" i="7"/>
  <c r="BF54" i="7"/>
  <c r="BE54" i="7"/>
  <c r="BD54" i="7"/>
  <c r="BC54" i="7"/>
  <c r="BB54" i="7"/>
  <c r="BA54" i="7"/>
  <c r="S54" i="7"/>
  <c r="D54" i="7"/>
  <c r="BF53" i="7"/>
  <c r="BE53" i="7"/>
  <c r="BD53" i="7"/>
  <c r="BC53" i="7"/>
  <c r="BB53" i="7"/>
  <c r="BA53" i="7"/>
  <c r="S53" i="7"/>
  <c r="D53" i="7"/>
  <c r="BF52" i="7"/>
  <c r="BE52" i="7"/>
  <c r="BD52" i="7"/>
  <c r="BC52" i="7"/>
  <c r="BB52" i="7"/>
  <c r="BA52" i="7"/>
  <c r="S52" i="7"/>
  <c r="D52" i="7"/>
  <c r="BF51" i="7"/>
  <c r="BE51" i="7"/>
  <c r="BD51" i="7"/>
  <c r="BC51" i="7"/>
  <c r="BB51" i="7"/>
  <c r="BA51" i="7"/>
  <c r="S51" i="7"/>
  <c r="D51" i="7"/>
  <c r="BF50" i="7"/>
  <c r="BE50" i="7"/>
  <c r="BD50" i="7"/>
  <c r="BC50" i="7"/>
  <c r="BB50" i="7"/>
  <c r="BA50" i="7"/>
  <c r="S50" i="7"/>
  <c r="D50" i="7"/>
  <c r="BF49" i="7"/>
  <c r="BE49" i="7"/>
  <c r="BD49" i="7"/>
  <c r="BC49" i="7"/>
  <c r="BB49" i="7"/>
  <c r="BA49" i="7"/>
  <c r="S49" i="7"/>
  <c r="D49" i="7"/>
  <c r="BF48" i="7"/>
  <c r="BE48" i="7"/>
  <c r="BD48" i="7"/>
  <c r="BC48" i="7"/>
  <c r="BB48" i="7"/>
  <c r="BA48" i="7"/>
  <c r="S48" i="7"/>
  <c r="D48" i="7"/>
  <c r="BF47" i="7"/>
  <c r="BB47" i="7"/>
  <c r="D47" i="7"/>
  <c r="BE47" i="7" s="1"/>
  <c r="BF46" i="7"/>
  <c r="BD46" i="7"/>
  <c r="BC46" i="7"/>
  <c r="BB46" i="7"/>
  <c r="D46" i="7"/>
  <c r="BE46" i="7" s="1"/>
  <c r="BF45" i="7"/>
  <c r="BD45" i="7"/>
  <c r="BC45" i="7"/>
  <c r="BB45" i="7"/>
  <c r="D45" i="7"/>
  <c r="BE45" i="7" s="1"/>
  <c r="BF44" i="7"/>
  <c r="BD44" i="7"/>
  <c r="BC44" i="7"/>
  <c r="BB44" i="7"/>
  <c r="D44" i="7"/>
  <c r="BE44" i="7" s="1"/>
  <c r="BF43" i="7"/>
  <c r="BD43" i="7"/>
  <c r="BC43" i="7"/>
  <c r="BB43" i="7"/>
  <c r="D43" i="7"/>
  <c r="BE43" i="7" s="1"/>
  <c r="BF42" i="7"/>
  <c r="BD42" i="7"/>
  <c r="BC42" i="7"/>
  <c r="BB42" i="7"/>
  <c r="D42" i="7"/>
  <c r="BE42" i="7" s="1"/>
  <c r="BF41" i="7"/>
  <c r="BD41" i="7"/>
  <c r="BC41" i="7"/>
  <c r="BB41" i="7"/>
  <c r="D41" i="7"/>
  <c r="BE41" i="7" s="1"/>
  <c r="BF40" i="7"/>
  <c r="BD40" i="7"/>
  <c r="BC40" i="7"/>
  <c r="BB40" i="7"/>
  <c r="D40" i="7"/>
  <c r="BE40" i="7" s="1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BF36" i="7"/>
  <c r="BB36" i="7"/>
  <c r="BA36" i="7"/>
  <c r="S36" i="7"/>
  <c r="D36" i="7"/>
  <c r="BE36" i="7" s="1"/>
  <c r="BF35" i="7"/>
  <c r="BB35" i="7"/>
  <c r="D35" i="7"/>
  <c r="BE35" i="7" s="1"/>
  <c r="BF34" i="7"/>
  <c r="BB34" i="7"/>
  <c r="BA34" i="7"/>
  <c r="S34" i="7"/>
  <c r="D34" i="7"/>
  <c r="BE34" i="7" s="1"/>
  <c r="BF33" i="7"/>
  <c r="BB33" i="7"/>
  <c r="D33" i="7"/>
  <c r="BE33" i="7" s="1"/>
  <c r="BF32" i="7"/>
  <c r="BB32" i="7"/>
  <c r="BA32" i="7"/>
  <c r="S32" i="7"/>
  <c r="D32" i="7"/>
  <c r="BE32" i="7" s="1"/>
  <c r="BF31" i="7"/>
  <c r="BE31" i="7"/>
  <c r="BD31" i="7"/>
  <c r="BC31" i="7"/>
  <c r="BB31" i="7"/>
  <c r="BA31" i="7"/>
  <c r="S31" i="7"/>
  <c r="D31" i="7"/>
  <c r="BF30" i="7"/>
  <c r="BE30" i="7"/>
  <c r="BD30" i="7"/>
  <c r="BC30" i="7"/>
  <c r="BB30" i="7"/>
  <c r="BA30" i="7"/>
  <c r="S30" i="7"/>
  <c r="D30" i="7"/>
  <c r="BF29" i="7"/>
  <c r="BB29" i="7"/>
  <c r="D29" i="7"/>
  <c r="BE29" i="7" s="1"/>
  <c r="BF28" i="7"/>
  <c r="BD28" i="7"/>
  <c r="BC28" i="7"/>
  <c r="BB28" i="7"/>
  <c r="D28" i="7"/>
  <c r="BE28" i="7" s="1"/>
  <c r="BF27" i="7"/>
  <c r="BB27" i="7"/>
  <c r="BA27" i="7"/>
  <c r="S27" i="7"/>
  <c r="D27" i="7"/>
  <c r="BE27" i="7" s="1"/>
  <c r="BF26" i="7"/>
  <c r="BE26" i="7"/>
  <c r="BD26" i="7"/>
  <c r="BC26" i="7"/>
  <c r="BB26" i="7"/>
  <c r="BA26" i="7"/>
  <c r="S26" i="7"/>
  <c r="D26" i="7"/>
  <c r="S24" i="7"/>
  <c r="R24" i="7"/>
  <c r="Q24" i="7"/>
  <c r="BA24" i="7" s="1"/>
  <c r="O24" i="7"/>
  <c r="N24" i="7"/>
  <c r="M24" i="7"/>
  <c r="L24" i="7"/>
  <c r="K24" i="7"/>
  <c r="J24" i="7"/>
  <c r="I24" i="7"/>
  <c r="H24" i="7"/>
  <c r="G24" i="7"/>
  <c r="F24" i="7"/>
  <c r="D24" i="7" s="1"/>
  <c r="E24" i="7"/>
  <c r="BD23" i="7"/>
  <c r="BA23" i="7"/>
  <c r="S23" i="7" s="1"/>
  <c r="D23" i="7"/>
  <c r="BD22" i="7"/>
  <c r="BA22" i="7"/>
  <c r="S22" i="7" s="1"/>
  <c r="D22" i="7"/>
  <c r="BD21" i="7"/>
  <c r="BA21" i="7"/>
  <c r="S21" i="7" s="1"/>
  <c r="D21" i="7"/>
  <c r="BA16" i="7"/>
  <c r="P16" i="7" s="1"/>
  <c r="D16" i="7"/>
  <c r="BD16" i="7" s="1"/>
  <c r="BA15" i="7"/>
  <c r="P15" i="7" s="1"/>
  <c r="D15" i="7"/>
  <c r="BD15" i="7" s="1"/>
  <c r="BE12" i="7"/>
  <c r="BD12" i="7"/>
  <c r="BB12" i="7"/>
  <c r="D12" i="7"/>
  <c r="BA12" i="7" s="1"/>
  <c r="S12" i="7" s="1"/>
  <c r="BE11" i="7"/>
  <c r="BB11" i="7"/>
  <c r="BA11" i="7"/>
  <c r="S11" i="7" s="1"/>
  <c r="D11" i="7"/>
  <c r="A5" i="7"/>
  <c r="A4" i="7"/>
  <c r="A3" i="7"/>
  <c r="A2" i="7"/>
  <c r="BE105" i="9" l="1"/>
  <c r="BF68" i="9"/>
  <c r="BB68" i="9"/>
  <c r="BB105" i="9"/>
  <c r="H105" i="9" s="1"/>
  <c r="BE68" i="9"/>
  <c r="BA68" i="9"/>
  <c r="S78" i="9"/>
  <c r="A269" i="8"/>
  <c r="BB105" i="8"/>
  <c r="H105" i="8" s="1"/>
  <c r="BE68" i="8"/>
  <c r="BA68" i="8"/>
  <c r="S68" i="8" s="1"/>
  <c r="BE105" i="8"/>
  <c r="BF68" i="8"/>
  <c r="BB68" i="8"/>
  <c r="BD238" i="8"/>
  <c r="BA238" i="8"/>
  <c r="Q238" i="8" s="1"/>
  <c r="Q139" i="8"/>
  <c r="BB147" i="8"/>
  <c r="BA147" i="8"/>
  <c r="Q147" i="8" s="1"/>
  <c r="BE147" i="8"/>
  <c r="BF147" i="8"/>
  <c r="BA161" i="8"/>
  <c r="R161" i="8" s="1"/>
  <c r="BD161" i="8"/>
  <c r="BA78" i="8"/>
  <c r="S78" i="8" s="1"/>
  <c r="BD78" i="8"/>
  <c r="S66" i="8"/>
  <c r="BE64" i="8"/>
  <c r="BA64" i="8"/>
  <c r="S64" i="8" s="1"/>
  <c r="BF64" i="8"/>
  <c r="BB64" i="8"/>
  <c r="BA88" i="8"/>
  <c r="S88" i="8" s="1"/>
  <c r="BD88" i="8"/>
  <c r="BD88" i="7"/>
  <c r="BA88" i="7"/>
  <c r="S88" i="7" s="1"/>
  <c r="D67" i="7"/>
  <c r="E68" i="7"/>
  <c r="BD78" i="7"/>
  <c r="BA78" i="7"/>
  <c r="D37" i="7"/>
  <c r="G68" i="7"/>
  <c r="K68" i="7"/>
  <c r="O68" i="7"/>
  <c r="BA161" i="7"/>
  <c r="BD161" i="7"/>
  <c r="BE64" i="7"/>
  <c r="BA64" i="7"/>
  <c r="S64" i="7" s="1"/>
  <c r="BC64" i="7"/>
  <c r="M68" i="7"/>
  <c r="BD64" i="7"/>
  <c r="BB78" i="7"/>
  <c r="BD11" i="7"/>
  <c r="BD24" i="7"/>
  <c r="BE88" i="7"/>
  <c r="BA105" i="7"/>
  <c r="BB139" i="7"/>
  <c r="Q142" i="7"/>
  <c r="BB143" i="7"/>
  <c r="BF143" i="7"/>
  <c r="BB147" i="7"/>
  <c r="D235" i="7"/>
  <c r="BE237" i="7"/>
  <c r="BA28" i="7"/>
  <c r="S28" i="7" s="1"/>
  <c r="BA29" i="7"/>
  <c r="S29" i="7" s="1"/>
  <c r="BA33" i="7"/>
  <c r="S33" i="7" s="1"/>
  <c r="BA35" i="7"/>
  <c r="S35" i="7" s="1"/>
  <c r="BA40" i="7"/>
  <c r="S40" i="7" s="1"/>
  <c r="BA41" i="7"/>
  <c r="S41" i="7" s="1"/>
  <c r="BA42" i="7"/>
  <c r="S42" i="7" s="1"/>
  <c r="BA43" i="7"/>
  <c r="S43" i="7" s="1"/>
  <c r="BA44" i="7"/>
  <c r="S44" i="7" s="1"/>
  <c r="BA45" i="7"/>
  <c r="S45" i="7" s="1"/>
  <c r="BA46" i="7"/>
  <c r="S46" i="7" s="1"/>
  <c r="BA47" i="7"/>
  <c r="S47" i="7" s="1"/>
  <c r="BA66" i="7"/>
  <c r="S66" i="7" s="1"/>
  <c r="BA72" i="7"/>
  <c r="S72" i="7" s="1"/>
  <c r="BA74" i="7"/>
  <c r="S74" i="7" s="1"/>
  <c r="BA76" i="7"/>
  <c r="S76" i="7" s="1"/>
  <c r="BA80" i="7"/>
  <c r="S80" i="7" s="1"/>
  <c r="BA83" i="7"/>
  <c r="S83" i="7" s="1"/>
  <c r="BA85" i="7"/>
  <c r="S85" i="7" s="1"/>
  <c r="BA87" i="7"/>
  <c r="S87" i="7" s="1"/>
  <c r="BA137" i="7"/>
  <c r="Q137" i="7" s="1"/>
  <c r="BB138" i="7"/>
  <c r="Q138" i="7" s="1"/>
  <c r="BC139" i="7"/>
  <c r="BA141" i="7"/>
  <c r="Q141" i="7" s="1"/>
  <c r="BB142" i="7"/>
  <c r="BA145" i="7"/>
  <c r="Q145" i="7" s="1"/>
  <c r="BB146" i="7"/>
  <c r="Q146" i="7" s="1"/>
  <c r="BC147" i="7"/>
  <c r="BA151" i="7"/>
  <c r="R151" i="7" s="1"/>
  <c r="BD163" i="7"/>
  <c r="BA165" i="7"/>
  <c r="R165" i="7" s="1"/>
  <c r="BD171" i="7"/>
  <c r="BD173" i="7"/>
  <c r="BB235" i="7"/>
  <c r="D238" i="7"/>
  <c r="BE139" i="7"/>
  <c r="BE147" i="7"/>
  <c r="BE161" i="7"/>
  <c r="BB161" i="7"/>
  <c r="BD237" i="7"/>
  <c r="BA237" i="7"/>
  <c r="Q237" i="7" s="1"/>
  <c r="BA139" i="7"/>
  <c r="Q139" i="7" s="1"/>
  <c r="BA143" i="7"/>
  <c r="Q143" i="7" s="1"/>
  <c r="BA147" i="7"/>
  <c r="Q147" i="7" s="1"/>
  <c r="BD178" i="7"/>
  <c r="BA236" i="7"/>
  <c r="Q236" i="7" s="1"/>
  <c r="BD236" i="7"/>
  <c r="BA185" i="7"/>
  <c r="Q185" i="7" s="1"/>
  <c r="BA187" i="7"/>
  <c r="Q187" i="7" s="1"/>
  <c r="BA189" i="7"/>
  <c r="Q189" i="7" s="1"/>
  <c r="BA191" i="7"/>
  <c r="Q191" i="7" s="1"/>
  <c r="BA193" i="7"/>
  <c r="Q193" i="7" s="1"/>
  <c r="BA195" i="7"/>
  <c r="Q195" i="7" s="1"/>
  <c r="BA197" i="7"/>
  <c r="Q197" i="7" s="1"/>
  <c r="BA199" i="7"/>
  <c r="Q199" i="7" s="1"/>
  <c r="BA201" i="7"/>
  <c r="Q201" i="7" s="1"/>
  <c r="BA203" i="7"/>
  <c r="Q203" i="7" s="1"/>
  <c r="BA205" i="7"/>
  <c r="Q205" i="7" s="1"/>
  <c r="BA207" i="7"/>
  <c r="Q207" i="7" s="1"/>
  <c r="BA209" i="7"/>
  <c r="Q209" i="7" s="1"/>
  <c r="BA211" i="7"/>
  <c r="Q211" i="7" s="1"/>
  <c r="BA213" i="7"/>
  <c r="Q213" i="7" s="1"/>
  <c r="BA215" i="7"/>
  <c r="Q215" i="7" s="1"/>
  <c r="BA217" i="7"/>
  <c r="Q217" i="7" s="1"/>
  <c r="BA219" i="7"/>
  <c r="Q219" i="7" s="1"/>
  <c r="BA221" i="7"/>
  <c r="Q221" i="7" s="1"/>
  <c r="BA223" i="7"/>
  <c r="Q223" i="7" s="1"/>
  <c r="BA225" i="7"/>
  <c r="Q225" i="7" s="1"/>
  <c r="BA227" i="7"/>
  <c r="Q227" i="7" s="1"/>
  <c r="BA229" i="7"/>
  <c r="Q229" i="7" s="1"/>
  <c r="BA231" i="7"/>
  <c r="Q231" i="7" s="1"/>
  <c r="BA233" i="7"/>
  <c r="Q233" i="7" s="1"/>
  <c r="BB247" i="6"/>
  <c r="O247" i="6" s="1"/>
  <c r="D247" i="6"/>
  <c r="BE247" i="6" s="1"/>
  <c r="BB246" i="6"/>
  <c r="O246" i="6" s="1"/>
  <c r="D246" i="6"/>
  <c r="BE246" i="6" s="1"/>
  <c r="BB245" i="6"/>
  <c r="O245" i="6" s="1"/>
  <c r="D245" i="6"/>
  <c r="BE245" i="6" s="1"/>
  <c r="BB244" i="6"/>
  <c r="O244" i="6"/>
  <c r="D244" i="6"/>
  <c r="BE244" i="6" s="1"/>
  <c r="BB243" i="6"/>
  <c r="O243" i="6" s="1"/>
  <c r="D243" i="6"/>
  <c r="BE243" i="6" s="1"/>
  <c r="BB242" i="6"/>
  <c r="O242" i="6" s="1"/>
  <c r="D242" i="6"/>
  <c r="BE242" i="6" s="1"/>
  <c r="BD238" i="6"/>
  <c r="BB238" i="6"/>
  <c r="P238" i="6"/>
  <c r="O238" i="6"/>
  <c r="N238" i="6"/>
  <c r="M238" i="6"/>
  <c r="L238" i="6"/>
  <c r="K238" i="6"/>
  <c r="J238" i="6"/>
  <c r="I238" i="6"/>
  <c r="H238" i="6"/>
  <c r="G238" i="6"/>
  <c r="F238" i="6"/>
  <c r="E238" i="6"/>
  <c r="D238" i="6"/>
  <c r="BA238" i="6" s="1"/>
  <c r="BE237" i="6"/>
  <c r="P237" i="6"/>
  <c r="O237" i="6"/>
  <c r="N237" i="6"/>
  <c r="M237" i="6"/>
  <c r="L237" i="6"/>
  <c r="K237" i="6"/>
  <c r="BB237" i="6" s="1"/>
  <c r="J237" i="6"/>
  <c r="I237" i="6"/>
  <c r="H237" i="6"/>
  <c r="G237" i="6"/>
  <c r="F237" i="6"/>
  <c r="E237" i="6"/>
  <c r="P236" i="6"/>
  <c r="O236" i="6"/>
  <c r="N236" i="6"/>
  <c r="M236" i="6"/>
  <c r="L236" i="6"/>
  <c r="K236" i="6"/>
  <c r="J236" i="6"/>
  <c r="I236" i="6"/>
  <c r="H236" i="6"/>
  <c r="G236" i="6"/>
  <c r="F236" i="6"/>
  <c r="E236" i="6"/>
  <c r="D236" i="6"/>
  <c r="BE235" i="6"/>
  <c r="P235" i="6"/>
  <c r="O235" i="6"/>
  <c r="N235" i="6"/>
  <c r="M235" i="6"/>
  <c r="L235" i="6"/>
  <c r="K235" i="6"/>
  <c r="BB235" i="6" s="1"/>
  <c r="J235" i="6"/>
  <c r="I235" i="6"/>
  <c r="H235" i="6"/>
  <c r="G235" i="6"/>
  <c r="F235" i="6"/>
  <c r="E235" i="6"/>
  <c r="BE234" i="6"/>
  <c r="BD234" i="6"/>
  <c r="BB234" i="6"/>
  <c r="D234" i="6"/>
  <c r="BA234" i="6" s="1"/>
  <c r="BE233" i="6"/>
  <c r="BB233" i="6"/>
  <c r="BA233" i="6"/>
  <c r="Q233" i="6" s="1"/>
  <c r="D233" i="6"/>
  <c r="BD233" i="6" s="1"/>
  <c r="BE232" i="6"/>
  <c r="BB232" i="6"/>
  <c r="D232" i="6"/>
  <c r="BE231" i="6"/>
  <c r="BB231" i="6"/>
  <c r="BA231" i="6"/>
  <c r="Q231" i="6"/>
  <c r="D231" i="6"/>
  <c r="BD231" i="6" s="1"/>
  <c r="BE230" i="6"/>
  <c r="BB230" i="6"/>
  <c r="D230" i="6"/>
  <c r="BE229" i="6"/>
  <c r="BB229" i="6"/>
  <c r="BA229" i="6"/>
  <c r="Q229" i="6"/>
  <c r="D229" i="6"/>
  <c r="BD229" i="6" s="1"/>
  <c r="BE228" i="6"/>
  <c r="BD228" i="6"/>
  <c r="BB228" i="6"/>
  <c r="D228" i="6"/>
  <c r="BA228" i="6" s="1"/>
  <c r="BE227" i="6"/>
  <c r="BB227" i="6"/>
  <c r="BA227" i="6"/>
  <c r="Q227" i="6" s="1"/>
  <c r="D227" i="6"/>
  <c r="BD227" i="6" s="1"/>
  <c r="BE226" i="6"/>
  <c r="BD226" i="6"/>
  <c r="BB226" i="6"/>
  <c r="D226" i="6"/>
  <c r="BA226" i="6" s="1"/>
  <c r="BE225" i="6"/>
  <c r="BB225" i="6"/>
  <c r="BA225" i="6"/>
  <c r="Q225" i="6" s="1"/>
  <c r="D225" i="6"/>
  <c r="BD225" i="6" s="1"/>
  <c r="BE224" i="6"/>
  <c r="BB224" i="6"/>
  <c r="D224" i="6"/>
  <c r="BE223" i="6"/>
  <c r="BB223" i="6"/>
  <c r="BA223" i="6"/>
  <c r="Q223" i="6"/>
  <c r="D223" i="6"/>
  <c r="BD223" i="6" s="1"/>
  <c r="BE222" i="6"/>
  <c r="BB222" i="6"/>
  <c r="D222" i="6"/>
  <c r="BE221" i="6"/>
  <c r="BB221" i="6"/>
  <c r="BA221" i="6"/>
  <c r="Q221" i="6"/>
  <c r="D221" i="6"/>
  <c r="BD221" i="6" s="1"/>
  <c r="BE220" i="6"/>
  <c r="BD220" i="6"/>
  <c r="BB220" i="6"/>
  <c r="D220" i="6"/>
  <c r="BA220" i="6" s="1"/>
  <c r="BE219" i="6"/>
  <c r="BB219" i="6"/>
  <c r="BA219" i="6"/>
  <c r="Q219" i="6" s="1"/>
  <c r="D219" i="6"/>
  <c r="BD219" i="6" s="1"/>
  <c r="BE218" i="6"/>
  <c r="BD218" i="6"/>
  <c r="BB218" i="6"/>
  <c r="D218" i="6"/>
  <c r="BA218" i="6" s="1"/>
  <c r="BE217" i="6"/>
  <c r="BB217" i="6"/>
  <c r="BA217" i="6"/>
  <c r="Q217" i="6" s="1"/>
  <c r="D217" i="6"/>
  <c r="BD217" i="6" s="1"/>
  <c r="BE216" i="6"/>
  <c r="BB216" i="6"/>
  <c r="D216" i="6"/>
  <c r="BE215" i="6"/>
  <c r="BB215" i="6"/>
  <c r="BA215" i="6"/>
  <c r="Q215" i="6"/>
  <c r="D215" i="6"/>
  <c r="BD215" i="6" s="1"/>
  <c r="BE214" i="6"/>
  <c r="BB214" i="6"/>
  <c r="D214" i="6"/>
  <c r="BE213" i="6"/>
  <c r="BB213" i="6"/>
  <c r="BA213" i="6"/>
  <c r="Q213" i="6"/>
  <c r="D213" i="6"/>
  <c r="BD213" i="6" s="1"/>
  <c r="BE212" i="6"/>
  <c r="BD212" i="6"/>
  <c r="BB212" i="6"/>
  <c r="D212" i="6"/>
  <c r="BA212" i="6" s="1"/>
  <c r="BE211" i="6"/>
  <c r="BB211" i="6"/>
  <c r="BA211" i="6"/>
  <c r="Q211" i="6" s="1"/>
  <c r="D211" i="6"/>
  <c r="BD211" i="6" s="1"/>
  <c r="BE210" i="6"/>
  <c r="BD210" i="6"/>
  <c r="BB210" i="6"/>
  <c r="D210" i="6"/>
  <c r="BA210" i="6" s="1"/>
  <c r="BE209" i="6"/>
  <c r="BB209" i="6"/>
  <c r="BA209" i="6"/>
  <c r="Q209" i="6" s="1"/>
  <c r="D209" i="6"/>
  <c r="BD209" i="6" s="1"/>
  <c r="BE208" i="6"/>
  <c r="BB208" i="6"/>
  <c r="D208" i="6"/>
  <c r="BE207" i="6"/>
  <c r="BB207" i="6"/>
  <c r="BA207" i="6"/>
  <c r="Q207" i="6"/>
  <c r="D207" i="6"/>
  <c r="BD207" i="6" s="1"/>
  <c r="BE206" i="6"/>
  <c r="BB206" i="6"/>
  <c r="D206" i="6"/>
  <c r="BE205" i="6"/>
  <c r="BB205" i="6"/>
  <c r="BA205" i="6"/>
  <c r="Q205" i="6"/>
  <c r="D205" i="6"/>
  <c r="BD205" i="6" s="1"/>
  <c r="BE204" i="6"/>
  <c r="BD204" i="6"/>
  <c r="BB204" i="6"/>
  <c r="D204" i="6"/>
  <c r="BA204" i="6" s="1"/>
  <c r="BE203" i="6"/>
  <c r="BB203" i="6"/>
  <c r="BA203" i="6"/>
  <c r="Q203" i="6" s="1"/>
  <c r="D203" i="6"/>
  <c r="BD203" i="6" s="1"/>
  <c r="BE202" i="6"/>
  <c r="BD202" i="6"/>
  <c r="BB202" i="6"/>
  <c r="D202" i="6"/>
  <c r="BA202" i="6" s="1"/>
  <c r="BE201" i="6"/>
  <c r="BB201" i="6"/>
  <c r="BA201" i="6"/>
  <c r="Q201" i="6" s="1"/>
  <c r="D201" i="6"/>
  <c r="BD201" i="6" s="1"/>
  <c r="BE200" i="6"/>
  <c r="BB200" i="6"/>
  <c r="D200" i="6"/>
  <c r="BE199" i="6"/>
  <c r="BB199" i="6"/>
  <c r="BA199" i="6"/>
  <c r="Q199" i="6"/>
  <c r="D199" i="6"/>
  <c r="BD199" i="6" s="1"/>
  <c r="BE198" i="6"/>
  <c r="BB198" i="6"/>
  <c r="D198" i="6"/>
  <c r="BE197" i="6"/>
  <c r="BB197" i="6"/>
  <c r="BA197" i="6"/>
  <c r="Q197" i="6"/>
  <c r="D197" i="6"/>
  <c r="BD197" i="6" s="1"/>
  <c r="BE196" i="6"/>
  <c r="BD196" i="6"/>
  <c r="BB196" i="6"/>
  <c r="D196" i="6"/>
  <c r="BA196" i="6" s="1"/>
  <c r="BE195" i="6"/>
  <c r="BB195" i="6"/>
  <c r="BA195" i="6"/>
  <c r="Q195" i="6" s="1"/>
  <c r="D195" i="6"/>
  <c r="BD195" i="6" s="1"/>
  <c r="BE194" i="6"/>
  <c r="BD194" i="6"/>
  <c r="BB194" i="6"/>
  <c r="D194" i="6"/>
  <c r="BA194" i="6" s="1"/>
  <c r="BE193" i="6"/>
  <c r="BB193" i="6"/>
  <c r="BA193" i="6"/>
  <c r="Q193" i="6" s="1"/>
  <c r="D193" i="6"/>
  <c r="BD193" i="6" s="1"/>
  <c r="BE192" i="6"/>
  <c r="BB192" i="6"/>
  <c r="D192" i="6"/>
  <c r="BE191" i="6"/>
  <c r="BB191" i="6"/>
  <c r="BA191" i="6"/>
  <c r="Q191" i="6"/>
  <c r="D191" i="6"/>
  <c r="BD191" i="6" s="1"/>
  <c r="BE190" i="6"/>
  <c r="BB190" i="6"/>
  <c r="D190" i="6"/>
  <c r="BE189" i="6"/>
  <c r="BB189" i="6"/>
  <c r="BA189" i="6"/>
  <c r="Q189" i="6"/>
  <c r="D189" i="6"/>
  <c r="BD189" i="6" s="1"/>
  <c r="BE188" i="6"/>
  <c r="BD188" i="6"/>
  <c r="BB188" i="6"/>
  <c r="D188" i="6"/>
  <c r="BA188" i="6" s="1"/>
  <c r="BE187" i="6"/>
  <c r="BB187" i="6"/>
  <c r="BA187" i="6"/>
  <c r="Q187" i="6" s="1"/>
  <c r="D187" i="6"/>
  <c r="BD187" i="6" s="1"/>
  <c r="BE186" i="6"/>
  <c r="BD186" i="6"/>
  <c r="BB186" i="6"/>
  <c r="D186" i="6"/>
  <c r="BA186" i="6" s="1"/>
  <c r="BE185" i="6"/>
  <c r="BB185" i="6"/>
  <c r="BA185" i="6"/>
  <c r="Q185" i="6" s="1"/>
  <c r="D185" i="6"/>
  <c r="BD185" i="6" s="1"/>
  <c r="BE184" i="6"/>
  <c r="BB184" i="6"/>
  <c r="D184" i="6"/>
  <c r="BE183" i="6"/>
  <c r="BB183" i="6"/>
  <c r="Q183" i="6"/>
  <c r="D183" i="6"/>
  <c r="BD183" i="6" s="1"/>
  <c r="D179" i="6"/>
  <c r="BD178" i="6"/>
  <c r="D178" i="6"/>
  <c r="BA178" i="6" s="1"/>
  <c r="BE174" i="6"/>
  <c r="BB174" i="6"/>
  <c r="R174" i="6" s="1"/>
  <c r="D174" i="6"/>
  <c r="BE173" i="6"/>
  <c r="BD173" i="6"/>
  <c r="BB173" i="6"/>
  <c r="R173" i="6"/>
  <c r="D173" i="6"/>
  <c r="BA173" i="6" s="1"/>
  <c r="BE172" i="6"/>
  <c r="BB172" i="6"/>
  <c r="R172" i="6"/>
  <c r="D172" i="6"/>
  <c r="BE171" i="6"/>
  <c r="BB171" i="6"/>
  <c r="BA171" i="6"/>
  <c r="D171" i="6"/>
  <c r="BD171" i="6" s="1"/>
  <c r="BE170" i="6"/>
  <c r="BB170" i="6"/>
  <c r="D170" i="6"/>
  <c r="BA170" i="6" s="1"/>
  <c r="R170" i="6" s="1"/>
  <c r="BE169" i="6"/>
  <c r="BB169" i="6"/>
  <c r="R169" i="6"/>
  <c r="D169" i="6"/>
  <c r="BE168" i="6"/>
  <c r="BB168" i="6"/>
  <c r="BA168" i="6"/>
  <c r="D168" i="6"/>
  <c r="BD168" i="6" s="1"/>
  <c r="BE167" i="6"/>
  <c r="BB167" i="6"/>
  <c r="R167" i="6" s="1"/>
  <c r="D167" i="6"/>
  <c r="BE166" i="6"/>
  <c r="BD166" i="6"/>
  <c r="BB166" i="6"/>
  <c r="R166" i="6"/>
  <c r="D166" i="6"/>
  <c r="BA166" i="6" s="1"/>
  <c r="BE165" i="6"/>
  <c r="BB165" i="6"/>
  <c r="BA165" i="6"/>
  <c r="R165" i="6" s="1"/>
  <c r="D165" i="6"/>
  <c r="BD165" i="6" s="1"/>
  <c r="BE164" i="6"/>
  <c r="BB164" i="6"/>
  <c r="D164" i="6"/>
  <c r="BA164" i="6" s="1"/>
  <c r="R164" i="6" s="1"/>
  <c r="BE163" i="6"/>
  <c r="BB163" i="6"/>
  <c r="BA163" i="6"/>
  <c r="R163" i="6" s="1"/>
  <c r="D163" i="6"/>
  <c r="BD163" i="6" s="1"/>
  <c r="BE162" i="6"/>
  <c r="BB162" i="6"/>
  <c r="BA162" i="6"/>
  <c r="R162" i="6" s="1"/>
  <c r="D162" i="6"/>
  <c r="BD162" i="6" s="1"/>
  <c r="BD161" i="6"/>
  <c r="Q161" i="6"/>
  <c r="P161" i="6"/>
  <c r="BB161" i="6" s="1"/>
  <c r="O161" i="6"/>
  <c r="Q78" i="6" s="1"/>
  <c r="N161" i="6"/>
  <c r="K161" i="6"/>
  <c r="J161" i="6"/>
  <c r="D161" i="6"/>
  <c r="BA161" i="6" s="1"/>
  <c r="BE160" i="6"/>
  <c r="BB160" i="6"/>
  <c r="R160" i="6"/>
  <c r="D160" i="6"/>
  <c r="BE159" i="6"/>
  <c r="BB159" i="6"/>
  <c r="R159" i="6"/>
  <c r="D159" i="6"/>
  <c r="BE158" i="6"/>
  <c r="BB158" i="6"/>
  <c r="BA158" i="6"/>
  <c r="D158" i="6"/>
  <c r="BD158" i="6" s="1"/>
  <c r="BE157" i="6"/>
  <c r="BB157" i="6"/>
  <c r="R157" i="6" s="1"/>
  <c r="D157" i="6"/>
  <c r="BE156" i="6"/>
  <c r="BB156" i="6"/>
  <c r="BA156" i="6"/>
  <c r="R156" i="6" s="1"/>
  <c r="D156" i="6"/>
  <c r="BD156" i="6" s="1"/>
  <c r="BE155" i="6"/>
  <c r="BB155" i="6"/>
  <c r="R155" i="6" s="1"/>
  <c r="D155" i="6"/>
  <c r="BE154" i="6"/>
  <c r="BB154" i="6"/>
  <c r="R154" i="6" s="1"/>
  <c r="D154" i="6"/>
  <c r="BE153" i="6"/>
  <c r="BD153" i="6"/>
  <c r="BB153" i="6"/>
  <c r="D153" i="6"/>
  <c r="BA153" i="6" s="1"/>
  <c r="R153" i="6" s="1"/>
  <c r="BE152" i="6"/>
  <c r="BB152" i="6"/>
  <c r="R152" i="6" s="1"/>
  <c r="D152" i="6"/>
  <c r="BE151" i="6"/>
  <c r="BD151" i="6"/>
  <c r="BB151" i="6"/>
  <c r="R151" i="6"/>
  <c r="D151" i="6"/>
  <c r="BA151" i="6" s="1"/>
  <c r="BD147" i="6"/>
  <c r="BC147" i="6"/>
  <c r="P147" i="6"/>
  <c r="O147" i="6"/>
  <c r="N147" i="6"/>
  <c r="M147" i="6"/>
  <c r="L147" i="6"/>
  <c r="K147" i="6"/>
  <c r="J147" i="6"/>
  <c r="I147" i="6"/>
  <c r="H147" i="6"/>
  <c r="G147" i="6"/>
  <c r="F147" i="6"/>
  <c r="E147" i="6"/>
  <c r="D147" i="6" s="1"/>
  <c r="BD146" i="6"/>
  <c r="BC146" i="6"/>
  <c r="D146" i="6"/>
  <c r="BE145" i="6"/>
  <c r="BD145" i="6"/>
  <c r="BC145" i="6"/>
  <c r="BA145" i="6"/>
  <c r="D145" i="6"/>
  <c r="BD144" i="6"/>
  <c r="BC144" i="6"/>
  <c r="D144" i="6"/>
  <c r="BE143" i="6"/>
  <c r="BD143" i="6"/>
  <c r="BC143" i="6"/>
  <c r="BA143" i="6"/>
  <c r="D143" i="6"/>
  <c r="BD142" i="6"/>
  <c r="BC142" i="6"/>
  <c r="D142" i="6"/>
  <c r="BD141" i="6"/>
  <c r="BC141" i="6"/>
  <c r="D141" i="6"/>
  <c r="BD139" i="6"/>
  <c r="P139" i="6"/>
  <c r="O139" i="6"/>
  <c r="N139" i="6"/>
  <c r="M139" i="6"/>
  <c r="L139" i="6"/>
  <c r="K139" i="6"/>
  <c r="BC139" i="6" s="1"/>
  <c r="J139" i="6"/>
  <c r="I139" i="6"/>
  <c r="H139" i="6"/>
  <c r="G139" i="6"/>
  <c r="F139" i="6"/>
  <c r="E139" i="6"/>
  <c r="D139" i="6" s="1"/>
  <c r="BF138" i="6"/>
  <c r="BD138" i="6"/>
  <c r="BC138" i="6"/>
  <c r="D138" i="6"/>
  <c r="BF137" i="6"/>
  <c r="BD137" i="6"/>
  <c r="BC137" i="6"/>
  <c r="BB137" i="6"/>
  <c r="D137" i="6"/>
  <c r="BF136" i="6"/>
  <c r="BD136" i="6"/>
  <c r="BC136" i="6"/>
  <c r="D136" i="6"/>
  <c r="BF135" i="6"/>
  <c r="BD135" i="6"/>
  <c r="BC135" i="6"/>
  <c r="BB135" i="6"/>
  <c r="D135" i="6"/>
  <c r="BF134" i="6"/>
  <c r="BD134" i="6"/>
  <c r="BC134" i="6"/>
  <c r="D134" i="6"/>
  <c r="BF133" i="6"/>
  <c r="BD133" i="6"/>
  <c r="BC133" i="6"/>
  <c r="BB133" i="6"/>
  <c r="D133" i="6"/>
  <c r="BF132" i="6"/>
  <c r="BD132" i="6"/>
  <c r="BC132" i="6"/>
  <c r="D132" i="6"/>
  <c r="BF131" i="6"/>
  <c r="BD131" i="6"/>
  <c r="BC131" i="6"/>
  <c r="BB131" i="6"/>
  <c r="D131" i="6"/>
  <c r="BF130" i="6"/>
  <c r="BD130" i="6"/>
  <c r="BC130" i="6"/>
  <c r="D130" i="6"/>
  <c r="BF129" i="6"/>
  <c r="BD129" i="6"/>
  <c r="BC129" i="6"/>
  <c r="BB129" i="6"/>
  <c r="D129" i="6"/>
  <c r="BF128" i="6"/>
  <c r="BD128" i="6"/>
  <c r="BC128" i="6"/>
  <c r="D128" i="6"/>
  <c r="BF127" i="6"/>
  <c r="BD127" i="6"/>
  <c r="BC127" i="6"/>
  <c r="BB127" i="6"/>
  <c r="D127" i="6"/>
  <c r="BF126" i="6"/>
  <c r="BD126" i="6"/>
  <c r="BC126" i="6"/>
  <c r="D126" i="6"/>
  <c r="BF125" i="6"/>
  <c r="BD125" i="6"/>
  <c r="BC125" i="6"/>
  <c r="BB125" i="6"/>
  <c r="D125" i="6"/>
  <c r="BF124" i="6"/>
  <c r="BD124" i="6"/>
  <c r="BC124" i="6"/>
  <c r="D124" i="6"/>
  <c r="BF123" i="6"/>
  <c r="BD123" i="6"/>
  <c r="BC123" i="6"/>
  <c r="BB123" i="6"/>
  <c r="D123" i="6"/>
  <c r="BF122" i="6"/>
  <c r="BD122" i="6"/>
  <c r="BC122" i="6"/>
  <c r="D122" i="6"/>
  <c r="BF121" i="6"/>
  <c r="BD121" i="6"/>
  <c r="BC121" i="6"/>
  <c r="BB121" i="6"/>
  <c r="D121" i="6"/>
  <c r="BF120" i="6"/>
  <c r="BD120" i="6"/>
  <c r="BC120" i="6"/>
  <c r="D120" i="6"/>
  <c r="BD119" i="6"/>
  <c r="BC119" i="6"/>
  <c r="D119" i="6"/>
  <c r="BD118" i="6"/>
  <c r="BC118" i="6"/>
  <c r="BA118" i="6"/>
  <c r="D118" i="6"/>
  <c r="BD117" i="6"/>
  <c r="BC117" i="6"/>
  <c r="D117" i="6"/>
  <c r="BD116" i="6"/>
  <c r="BC116" i="6"/>
  <c r="BA116" i="6"/>
  <c r="D116" i="6"/>
  <c r="BD115" i="6"/>
  <c r="BC115" i="6"/>
  <c r="D115" i="6"/>
  <c r="BD114" i="6"/>
  <c r="BC114" i="6"/>
  <c r="BA114" i="6"/>
  <c r="D114" i="6"/>
  <c r="BD113" i="6"/>
  <c r="BC113" i="6"/>
  <c r="D113" i="6"/>
  <c r="BD112" i="6"/>
  <c r="BC112" i="6"/>
  <c r="BA112" i="6"/>
  <c r="D112" i="6"/>
  <c r="BD111" i="6"/>
  <c r="BC111" i="6"/>
  <c r="D111" i="6"/>
  <c r="BD110" i="6"/>
  <c r="BC110" i="6"/>
  <c r="BA110" i="6"/>
  <c r="D110" i="6"/>
  <c r="D106" i="6"/>
  <c r="D105" i="6"/>
  <c r="BE101" i="6"/>
  <c r="BA101" i="6"/>
  <c r="G101" i="6"/>
  <c r="BE100" i="6"/>
  <c r="BA100" i="6"/>
  <c r="G100" i="6" s="1"/>
  <c r="BE99" i="6"/>
  <c r="BA99" i="6"/>
  <c r="G99" i="6"/>
  <c r="BE98" i="6"/>
  <c r="BA98" i="6"/>
  <c r="G98" i="6" s="1"/>
  <c r="BE97" i="6"/>
  <c r="BA97" i="6"/>
  <c r="G97" i="6"/>
  <c r="BE96" i="6"/>
  <c r="BA96" i="6"/>
  <c r="G96" i="6" s="1"/>
  <c r="BE95" i="6"/>
  <c r="BA95" i="6"/>
  <c r="G95" i="6"/>
  <c r="BE94" i="6"/>
  <c r="BA94" i="6"/>
  <c r="G94" i="6" s="1"/>
  <c r="BE93" i="6"/>
  <c r="BA93" i="6"/>
  <c r="G93" i="6"/>
  <c r="BE92" i="6"/>
  <c r="BD92" i="6"/>
  <c r="BB92" i="6"/>
  <c r="BA92" i="6"/>
  <c r="G92" i="6" s="1"/>
  <c r="BE91" i="6"/>
  <c r="BD91" i="6"/>
  <c r="BB91" i="6"/>
  <c r="BA91" i="6"/>
  <c r="G91" i="6"/>
  <c r="BA88" i="6"/>
  <c r="R88" i="6"/>
  <c r="BE88" i="6" s="1"/>
  <c r="Q88" i="6"/>
  <c r="P88" i="6"/>
  <c r="O88" i="6"/>
  <c r="N88" i="6"/>
  <c r="M88" i="6"/>
  <c r="BB88" i="6" s="1"/>
  <c r="L88" i="6"/>
  <c r="K88" i="6"/>
  <c r="J88" i="6"/>
  <c r="I88" i="6"/>
  <c r="H88" i="6"/>
  <c r="G88" i="6"/>
  <c r="F88" i="6"/>
  <c r="E88" i="6"/>
  <c r="D88" i="6"/>
  <c r="BD88" i="6" s="1"/>
  <c r="BE87" i="6"/>
  <c r="BB87" i="6"/>
  <c r="D87" i="6"/>
  <c r="BD87" i="6" s="1"/>
  <c r="BE86" i="6"/>
  <c r="BD86" i="6"/>
  <c r="BB86" i="6"/>
  <c r="BA86" i="6"/>
  <c r="S86" i="6" s="1"/>
  <c r="D86" i="6"/>
  <c r="BE85" i="6"/>
  <c r="BB85" i="6"/>
  <c r="D85" i="6"/>
  <c r="BA85" i="6" s="1"/>
  <c r="S85" i="6" s="1"/>
  <c r="BE84" i="6"/>
  <c r="BD84" i="6"/>
  <c r="BB84" i="6"/>
  <c r="BA84" i="6"/>
  <c r="S84" i="6" s="1"/>
  <c r="D84" i="6"/>
  <c r="BE83" i="6"/>
  <c r="BB83" i="6"/>
  <c r="D83" i="6"/>
  <c r="BD83" i="6" s="1"/>
  <c r="BE82" i="6"/>
  <c r="BD82" i="6"/>
  <c r="BB82" i="6"/>
  <c r="BA82" i="6"/>
  <c r="S82" i="6" s="1"/>
  <c r="D82" i="6"/>
  <c r="BE80" i="6"/>
  <c r="BB80" i="6"/>
  <c r="D80" i="6"/>
  <c r="BA80" i="6" s="1"/>
  <c r="S80" i="6" s="1"/>
  <c r="BE79" i="6"/>
  <c r="BD79" i="6"/>
  <c r="BB79" i="6"/>
  <c r="BA79" i="6"/>
  <c r="S79" i="6" s="1"/>
  <c r="D79" i="6"/>
  <c r="BD78" i="6"/>
  <c r="R78" i="6"/>
  <c r="BE78" i="6" s="1"/>
  <c r="P78" i="6"/>
  <c r="O78" i="6"/>
  <c r="N78" i="6"/>
  <c r="M78" i="6"/>
  <c r="BB78" i="6" s="1"/>
  <c r="L78" i="6"/>
  <c r="K78" i="6"/>
  <c r="J78" i="6"/>
  <c r="I78" i="6"/>
  <c r="H78" i="6"/>
  <c r="G78" i="6"/>
  <c r="F78" i="6"/>
  <c r="E78" i="6"/>
  <c r="D78" i="6"/>
  <c r="BA78" i="6" s="1"/>
  <c r="S78" i="6" s="1"/>
  <c r="BA77" i="6"/>
  <c r="S77" i="6" s="1"/>
  <c r="D77" i="6"/>
  <c r="BD77" i="6" s="1"/>
  <c r="BE76" i="6"/>
  <c r="BB76" i="6"/>
  <c r="D76" i="6"/>
  <c r="BA76" i="6" s="1"/>
  <c r="S76" i="6" s="1"/>
  <c r="BE75" i="6"/>
  <c r="BD75" i="6"/>
  <c r="BB75" i="6"/>
  <c r="BA75" i="6"/>
  <c r="S75" i="6" s="1"/>
  <c r="D75" i="6"/>
  <c r="BE74" i="6"/>
  <c r="BB74" i="6"/>
  <c r="D74" i="6"/>
  <c r="BD74" i="6" s="1"/>
  <c r="BE73" i="6"/>
  <c r="BD73" i="6"/>
  <c r="BB73" i="6"/>
  <c r="BA73" i="6"/>
  <c r="S73" i="6" s="1"/>
  <c r="D73" i="6"/>
  <c r="BE72" i="6"/>
  <c r="BB72" i="6"/>
  <c r="D72" i="6"/>
  <c r="BA72" i="6" s="1"/>
  <c r="S72" i="6" s="1"/>
  <c r="R68" i="6"/>
  <c r="N68" i="6"/>
  <c r="J68" i="6"/>
  <c r="F68" i="6"/>
  <c r="BE67" i="6"/>
  <c r="BC67" i="6"/>
  <c r="BA67" i="6"/>
  <c r="R67" i="6"/>
  <c r="Q67" i="6"/>
  <c r="P67" i="6"/>
  <c r="O67" i="6"/>
  <c r="N67" i="6"/>
  <c r="M67" i="6"/>
  <c r="BD67" i="6" s="1"/>
  <c r="L67" i="6"/>
  <c r="K67" i="6"/>
  <c r="J67" i="6"/>
  <c r="I67" i="6"/>
  <c r="H67" i="6"/>
  <c r="G67" i="6"/>
  <c r="F67" i="6"/>
  <c r="E67" i="6"/>
  <c r="D67" i="6"/>
  <c r="BD66" i="6"/>
  <c r="BC66" i="6"/>
  <c r="D66" i="6"/>
  <c r="BD64" i="6"/>
  <c r="BC64" i="6"/>
  <c r="BA64" i="6"/>
  <c r="R64" i="6"/>
  <c r="Q64" i="6"/>
  <c r="Q68" i="6" s="1"/>
  <c r="P64" i="6"/>
  <c r="P68" i="6" s="1"/>
  <c r="O64" i="6"/>
  <c r="O68" i="6" s="1"/>
  <c r="N64" i="6"/>
  <c r="M64" i="6"/>
  <c r="M68" i="6" s="1"/>
  <c r="BD68" i="6" s="1"/>
  <c r="L64" i="6"/>
  <c r="L68" i="6" s="1"/>
  <c r="K64" i="6"/>
  <c r="K68" i="6" s="1"/>
  <c r="J64" i="6"/>
  <c r="I64" i="6"/>
  <c r="I68" i="6" s="1"/>
  <c r="H64" i="6"/>
  <c r="H68" i="6" s="1"/>
  <c r="G64" i="6"/>
  <c r="G68" i="6" s="1"/>
  <c r="F64" i="6"/>
  <c r="E64" i="6"/>
  <c r="E68" i="6" s="1"/>
  <c r="D64" i="6"/>
  <c r="BD63" i="6"/>
  <c r="BC63" i="6"/>
  <c r="D63" i="6"/>
  <c r="BD62" i="6"/>
  <c r="BC62" i="6"/>
  <c r="BA62" i="6"/>
  <c r="D62" i="6"/>
  <c r="BD61" i="6"/>
  <c r="BC61" i="6"/>
  <c r="D61" i="6"/>
  <c r="BD60" i="6"/>
  <c r="BC60" i="6"/>
  <c r="BA60" i="6"/>
  <c r="D60" i="6"/>
  <c r="BD59" i="6"/>
  <c r="BC59" i="6"/>
  <c r="D59" i="6"/>
  <c r="BD58" i="6"/>
  <c r="BC58" i="6"/>
  <c r="BA58" i="6"/>
  <c r="D58" i="6"/>
  <c r="BD57" i="6"/>
  <c r="BC57" i="6"/>
  <c r="D57" i="6"/>
  <c r="BD56" i="6"/>
  <c r="BC56" i="6"/>
  <c r="BA56" i="6"/>
  <c r="D56" i="6"/>
  <c r="BD55" i="6"/>
  <c r="BC55" i="6"/>
  <c r="D55" i="6"/>
  <c r="BD54" i="6"/>
  <c r="BC54" i="6"/>
  <c r="BA54" i="6"/>
  <c r="D54" i="6"/>
  <c r="BD53" i="6"/>
  <c r="BC53" i="6"/>
  <c r="D53" i="6"/>
  <c r="BD52" i="6"/>
  <c r="BC52" i="6"/>
  <c r="BA52" i="6"/>
  <c r="D52" i="6"/>
  <c r="BD51" i="6"/>
  <c r="BC51" i="6"/>
  <c r="D51" i="6"/>
  <c r="BD50" i="6"/>
  <c r="BC50" i="6"/>
  <c r="D50" i="6"/>
  <c r="BD49" i="6"/>
  <c r="BC49" i="6"/>
  <c r="BA49" i="6"/>
  <c r="D49" i="6"/>
  <c r="BD48" i="6"/>
  <c r="BC48" i="6"/>
  <c r="D48" i="6"/>
  <c r="BA48" i="6" s="1"/>
  <c r="BA47" i="6"/>
  <c r="D47" i="6"/>
  <c r="BB47" i="6" s="1"/>
  <c r="BE46" i="6"/>
  <c r="BD46" i="6"/>
  <c r="BC46" i="6"/>
  <c r="BA46" i="6"/>
  <c r="D46" i="6"/>
  <c r="BF46" i="6" s="1"/>
  <c r="BE45" i="6"/>
  <c r="BD45" i="6"/>
  <c r="BC45" i="6"/>
  <c r="BA45" i="6"/>
  <c r="D45" i="6"/>
  <c r="BF45" i="6" s="1"/>
  <c r="BE44" i="6"/>
  <c r="BD44" i="6"/>
  <c r="BC44" i="6"/>
  <c r="BA44" i="6"/>
  <c r="D44" i="6"/>
  <c r="BF44" i="6" s="1"/>
  <c r="BE43" i="6"/>
  <c r="BD43" i="6"/>
  <c r="BC43" i="6"/>
  <c r="BA43" i="6"/>
  <c r="D43" i="6"/>
  <c r="BF43" i="6" s="1"/>
  <c r="BE42" i="6"/>
  <c r="BD42" i="6"/>
  <c r="BC42" i="6"/>
  <c r="BA42" i="6"/>
  <c r="D42" i="6"/>
  <c r="BF42" i="6" s="1"/>
  <c r="BE41" i="6"/>
  <c r="BD41" i="6"/>
  <c r="BC41" i="6"/>
  <c r="BA41" i="6"/>
  <c r="D41" i="6"/>
  <c r="BF41" i="6" s="1"/>
  <c r="BE40" i="6"/>
  <c r="BD40" i="6"/>
  <c r="BC40" i="6"/>
  <c r="BA40" i="6"/>
  <c r="D40" i="6"/>
  <c r="BF40" i="6" s="1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D37" i="6" s="1"/>
  <c r="E37" i="6"/>
  <c r="D36" i="6"/>
  <c r="BF36" i="6" s="1"/>
  <c r="BA35" i="6"/>
  <c r="D35" i="6"/>
  <c r="BB35" i="6" s="1"/>
  <c r="D34" i="6"/>
  <c r="BF34" i="6" s="1"/>
  <c r="BA33" i="6"/>
  <c r="D33" i="6"/>
  <c r="BB33" i="6" s="1"/>
  <c r="D32" i="6"/>
  <c r="BF32" i="6" s="1"/>
  <c r="BD31" i="6"/>
  <c r="BC31" i="6"/>
  <c r="D31" i="6"/>
  <c r="BF31" i="6" s="1"/>
  <c r="BD30" i="6"/>
  <c r="BC30" i="6"/>
  <c r="D30" i="6"/>
  <c r="BF30" i="6" s="1"/>
  <c r="BA29" i="6"/>
  <c r="D29" i="6"/>
  <c r="BB29" i="6" s="1"/>
  <c r="BE28" i="6"/>
  <c r="BD28" i="6"/>
  <c r="BC28" i="6"/>
  <c r="BA28" i="6"/>
  <c r="D28" i="6"/>
  <c r="BF28" i="6" s="1"/>
  <c r="D27" i="6"/>
  <c r="BF27" i="6" s="1"/>
  <c r="BD26" i="6"/>
  <c r="BC26" i="6"/>
  <c r="D26" i="6"/>
  <c r="BF26" i="6" s="1"/>
  <c r="R24" i="6"/>
  <c r="Q24" i="6"/>
  <c r="O24" i="6"/>
  <c r="N24" i="6"/>
  <c r="M24" i="6"/>
  <c r="BD24" i="6" s="1"/>
  <c r="L24" i="6"/>
  <c r="K24" i="6"/>
  <c r="J24" i="6"/>
  <c r="I24" i="6"/>
  <c r="H24" i="6"/>
  <c r="G24" i="6"/>
  <c r="F24" i="6"/>
  <c r="E24" i="6"/>
  <c r="D24" i="6" s="1"/>
  <c r="BD23" i="6"/>
  <c r="BA23" i="6"/>
  <c r="S23" i="6"/>
  <c r="D23" i="6"/>
  <c r="BD22" i="6"/>
  <c r="BA22" i="6"/>
  <c r="S22" i="6"/>
  <c r="D22" i="6"/>
  <c r="BD21" i="6"/>
  <c r="BA21" i="6"/>
  <c r="S21" i="6"/>
  <c r="D21" i="6"/>
  <c r="BD16" i="6"/>
  <c r="D16" i="6"/>
  <c r="BA16" i="6" s="1"/>
  <c r="P16" i="6" s="1"/>
  <c r="BD15" i="6"/>
  <c r="D15" i="6"/>
  <c r="BE12" i="6"/>
  <c r="BB12" i="6"/>
  <c r="S12" i="6" s="1"/>
  <c r="BA12" i="6"/>
  <c r="D12" i="6"/>
  <c r="BD12" i="6" s="1"/>
  <c r="BE11" i="6"/>
  <c r="BB11" i="6"/>
  <c r="D11" i="6"/>
  <c r="A5" i="6"/>
  <c r="A4" i="6"/>
  <c r="A3" i="6"/>
  <c r="A2" i="6"/>
  <c r="S68" i="9" l="1"/>
  <c r="A269" i="9" s="1"/>
  <c r="BC68" i="7"/>
  <c r="BD68" i="7"/>
  <c r="D68" i="7"/>
  <c r="BA238" i="7"/>
  <c r="Q238" i="7" s="1"/>
  <c r="BD238" i="7"/>
  <c r="BD235" i="7"/>
  <c r="BA235" i="7"/>
  <c r="Q235" i="7" s="1"/>
  <c r="R161" i="7"/>
  <c r="BA37" i="7"/>
  <c r="BE37" i="7"/>
  <c r="BB37" i="7"/>
  <c r="BF37" i="7"/>
  <c r="BE67" i="7"/>
  <c r="BA67" i="7"/>
  <c r="BF67" i="7"/>
  <c r="BB67" i="7"/>
  <c r="S78" i="7"/>
  <c r="S29" i="6"/>
  <c r="S35" i="6"/>
  <c r="S47" i="6"/>
  <c r="S45" i="6"/>
  <c r="BF37" i="6"/>
  <c r="BB37" i="6"/>
  <c r="BA37" i="6"/>
  <c r="S37" i="6" s="1"/>
  <c r="BE37" i="6"/>
  <c r="S33" i="6"/>
  <c r="S40" i="6"/>
  <c r="S44" i="6"/>
  <c r="D68" i="6"/>
  <c r="BE34" i="6"/>
  <c r="BE36" i="6"/>
  <c r="BF50" i="6"/>
  <c r="BB50" i="6"/>
  <c r="BF53" i="6"/>
  <c r="BB53" i="6"/>
  <c r="BE53" i="6"/>
  <c r="BF57" i="6"/>
  <c r="BB57" i="6"/>
  <c r="BF61" i="6"/>
  <c r="BB61" i="6"/>
  <c r="BE61" i="6"/>
  <c r="BA24" i="6"/>
  <c r="S24" i="6" s="1"/>
  <c r="BA26" i="6"/>
  <c r="BE26" i="6"/>
  <c r="BA27" i="6"/>
  <c r="S27" i="6" s="1"/>
  <c r="BE29" i="6"/>
  <c r="BA30" i="6"/>
  <c r="BE30" i="6"/>
  <c r="BA31" i="6"/>
  <c r="BE31" i="6"/>
  <c r="BA32" i="6"/>
  <c r="BE33" i="6"/>
  <c r="BA34" i="6"/>
  <c r="BE35" i="6"/>
  <c r="BA36" i="6"/>
  <c r="BE47" i="6"/>
  <c r="BF49" i="6"/>
  <c r="BB49" i="6"/>
  <c r="S49" i="6" s="1"/>
  <c r="BA50" i="6"/>
  <c r="BF51" i="6"/>
  <c r="BB51" i="6"/>
  <c r="BE51" i="6"/>
  <c r="BF55" i="6"/>
  <c r="BB55" i="6"/>
  <c r="BE55" i="6"/>
  <c r="BF59" i="6"/>
  <c r="BB59" i="6"/>
  <c r="BE59" i="6"/>
  <c r="BF63" i="6"/>
  <c r="BB63" i="6"/>
  <c r="BE63" i="6"/>
  <c r="BF66" i="6"/>
  <c r="BB66" i="6"/>
  <c r="BE66" i="6"/>
  <c r="BC68" i="6"/>
  <c r="S88" i="6"/>
  <c r="Q110" i="6"/>
  <c r="BF111" i="6"/>
  <c r="BB111" i="6"/>
  <c r="BE111" i="6"/>
  <c r="Q114" i="6"/>
  <c r="BF115" i="6"/>
  <c r="BB115" i="6"/>
  <c r="BE115" i="6"/>
  <c r="Q118" i="6"/>
  <c r="BE119" i="6"/>
  <c r="BB119" i="6"/>
  <c r="BF119" i="6"/>
  <c r="BD11" i="6"/>
  <c r="BD105" i="6"/>
  <c r="BA105" i="6"/>
  <c r="BB26" i="6"/>
  <c r="BB27" i="6"/>
  <c r="BF29" i="6"/>
  <c r="BB30" i="6"/>
  <c r="BB31" i="6"/>
  <c r="BB32" i="6"/>
  <c r="BF33" i="6"/>
  <c r="BB34" i="6"/>
  <c r="BF35" i="6"/>
  <c r="BB36" i="6"/>
  <c r="BF47" i="6"/>
  <c r="BE49" i="6"/>
  <c r="BA51" i="6"/>
  <c r="S51" i="6" s="1"/>
  <c r="BF52" i="6"/>
  <c r="BB52" i="6"/>
  <c r="BE52" i="6"/>
  <c r="BA55" i="6"/>
  <c r="S55" i="6" s="1"/>
  <c r="BF56" i="6"/>
  <c r="BB56" i="6"/>
  <c r="BE56" i="6"/>
  <c r="BA59" i="6"/>
  <c r="S59" i="6" s="1"/>
  <c r="BF60" i="6"/>
  <c r="BB60" i="6"/>
  <c r="BE60" i="6"/>
  <c r="BA63" i="6"/>
  <c r="S63" i="6" s="1"/>
  <c r="BF64" i="6"/>
  <c r="BB64" i="6"/>
  <c r="S64" i="6" s="1"/>
  <c r="BA66" i="6"/>
  <c r="S66" i="6" s="1"/>
  <c r="BF67" i="6"/>
  <c r="BB67" i="6"/>
  <c r="S67" i="6" s="1"/>
  <c r="BD72" i="6"/>
  <c r="BA74" i="6"/>
  <c r="S74" i="6" s="1"/>
  <c r="BD76" i="6"/>
  <c r="BD80" i="6"/>
  <c r="BA83" i="6"/>
  <c r="S83" i="6" s="1"/>
  <c r="BD85" i="6"/>
  <c r="BA87" i="6"/>
  <c r="S87" i="6" s="1"/>
  <c r="BA111" i="6"/>
  <c r="Q111" i="6" s="1"/>
  <c r="BF112" i="6"/>
  <c r="BB112" i="6"/>
  <c r="BE112" i="6"/>
  <c r="BA115" i="6"/>
  <c r="Q115" i="6" s="1"/>
  <c r="BF116" i="6"/>
  <c r="BB116" i="6"/>
  <c r="BE116" i="6"/>
  <c r="BA119" i="6"/>
  <c r="Q119" i="6" s="1"/>
  <c r="BF139" i="6"/>
  <c r="BB139" i="6"/>
  <c r="BE139" i="6"/>
  <c r="BA139" i="6"/>
  <c r="BF147" i="6"/>
  <c r="BB147" i="6"/>
  <c r="BE147" i="6"/>
  <c r="BA147" i="6"/>
  <c r="R161" i="6"/>
  <c r="BE27" i="6"/>
  <c r="BE32" i="6"/>
  <c r="BF48" i="6"/>
  <c r="BB48" i="6"/>
  <c r="S48" i="6" s="1"/>
  <c r="S52" i="6"/>
  <c r="S56" i="6"/>
  <c r="BE57" i="6"/>
  <c r="S60" i="6"/>
  <c r="Q112" i="6"/>
  <c r="BF113" i="6"/>
  <c r="BB113" i="6"/>
  <c r="BE113" i="6"/>
  <c r="Q116" i="6"/>
  <c r="BF117" i="6"/>
  <c r="BB117" i="6"/>
  <c r="BE117" i="6"/>
  <c r="BA184" i="6"/>
  <c r="Q184" i="6" s="1"/>
  <c r="BD184" i="6"/>
  <c r="BA190" i="6"/>
  <c r="Q190" i="6" s="1"/>
  <c r="BD190" i="6"/>
  <c r="BA192" i="6"/>
  <c r="Q192" i="6" s="1"/>
  <c r="BD192" i="6"/>
  <c r="BA198" i="6"/>
  <c r="Q198" i="6" s="1"/>
  <c r="BD198" i="6"/>
  <c r="BA200" i="6"/>
  <c r="Q200" i="6" s="1"/>
  <c r="BD200" i="6"/>
  <c r="BA206" i="6"/>
  <c r="Q206" i="6" s="1"/>
  <c r="BD206" i="6"/>
  <c r="BA208" i="6"/>
  <c r="Q208" i="6" s="1"/>
  <c r="BD208" i="6"/>
  <c r="BA214" i="6"/>
  <c r="Q214" i="6" s="1"/>
  <c r="BD214" i="6"/>
  <c r="BA216" i="6"/>
  <c r="Q216" i="6" s="1"/>
  <c r="BD216" i="6"/>
  <c r="BA222" i="6"/>
  <c r="Q222" i="6" s="1"/>
  <c r="BD222" i="6"/>
  <c r="BA224" i="6"/>
  <c r="Q224" i="6" s="1"/>
  <c r="BD224" i="6"/>
  <c r="BA230" i="6"/>
  <c r="Q230" i="6" s="1"/>
  <c r="BD230" i="6"/>
  <c r="BA232" i="6"/>
  <c r="Q232" i="6" s="1"/>
  <c r="BD232" i="6"/>
  <c r="BA236" i="6"/>
  <c r="BD236" i="6"/>
  <c r="BA11" i="6"/>
  <c r="S11" i="6" s="1"/>
  <c r="BA15" i="6"/>
  <c r="P15" i="6" s="1"/>
  <c r="BB28" i="6"/>
  <c r="S28" i="6" s="1"/>
  <c r="BB40" i="6"/>
  <c r="BB41" i="6"/>
  <c r="S41" i="6" s="1"/>
  <c r="BB42" i="6"/>
  <c r="S42" i="6" s="1"/>
  <c r="BB43" i="6"/>
  <c r="S43" i="6" s="1"/>
  <c r="BB44" i="6"/>
  <c r="BB45" i="6"/>
  <c r="BB46" i="6"/>
  <c r="S46" i="6" s="1"/>
  <c r="BE48" i="6"/>
  <c r="BE50" i="6"/>
  <c r="BA53" i="6"/>
  <c r="S53" i="6" s="1"/>
  <c r="BF54" i="6"/>
  <c r="BB54" i="6"/>
  <c r="S54" i="6" s="1"/>
  <c r="BE54" i="6"/>
  <c r="BA57" i="6"/>
  <c r="BF58" i="6"/>
  <c r="BB58" i="6"/>
  <c r="S58" i="6" s="1"/>
  <c r="BE58" i="6"/>
  <c r="BA61" i="6"/>
  <c r="S61" i="6" s="1"/>
  <c r="BF62" i="6"/>
  <c r="BB62" i="6"/>
  <c r="S62" i="6" s="1"/>
  <c r="BE62" i="6"/>
  <c r="BE64" i="6"/>
  <c r="BF110" i="6"/>
  <c r="BB110" i="6"/>
  <c r="BE110" i="6"/>
  <c r="BA113" i="6"/>
  <c r="Q113" i="6" s="1"/>
  <c r="BF114" i="6"/>
  <c r="BB114" i="6"/>
  <c r="BE114" i="6"/>
  <c r="BA117" i="6"/>
  <c r="Q117" i="6" s="1"/>
  <c r="BF118" i="6"/>
  <c r="BB118" i="6"/>
  <c r="BE118" i="6"/>
  <c r="BE120" i="6"/>
  <c r="BA120" i="6"/>
  <c r="Q120" i="6" s="1"/>
  <c r="BE122" i="6"/>
  <c r="BA122" i="6"/>
  <c r="BE124" i="6"/>
  <c r="BA124" i="6"/>
  <c r="BE126" i="6"/>
  <c r="BA126" i="6"/>
  <c r="BE128" i="6"/>
  <c r="BA128" i="6"/>
  <c r="Q128" i="6" s="1"/>
  <c r="BE130" i="6"/>
  <c r="BA130" i="6"/>
  <c r="BE132" i="6"/>
  <c r="BA132" i="6"/>
  <c r="BE134" i="6"/>
  <c r="BA134" i="6"/>
  <c r="BE136" i="6"/>
  <c r="BA136" i="6"/>
  <c r="Q136" i="6" s="1"/>
  <c r="BE138" i="6"/>
  <c r="BA138" i="6"/>
  <c r="Q143" i="6"/>
  <c r="BF144" i="6"/>
  <c r="BB144" i="6"/>
  <c r="BA144" i="6"/>
  <c r="BE144" i="6"/>
  <c r="R158" i="6"/>
  <c r="D237" i="6"/>
  <c r="BB120" i="6"/>
  <c r="BE121" i="6"/>
  <c r="BA121" i="6"/>
  <c r="Q121" i="6" s="1"/>
  <c r="BB122" i="6"/>
  <c r="BE123" i="6"/>
  <c r="BA123" i="6"/>
  <c r="Q123" i="6" s="1"/>
  <c r="BB124" i="6"/>
  <c r="BE125" i="6"/>
  <c r="BA125" i="6"/>
  <c r="Q125" i="6" s="1"/>
  <c r="BB126" i="6"/>
  <c r="BE127" i="6"/>
  <c r="BA127" i="6"/>
  <c r="Q127" i="6" s="1"/>
  <c r="BB128" i="6"/>
  <c r="BE129" i="6"/>
  <c r="BA129" i="6"/>
  <c r="Q129" i="6" s="1"/>
  <c r="BB130" i="6"/>
  <c r="BE131" i="6"/>
  <c r="BA131" i="6"/>
  <c r="Q131" i="6" s="1"/>
  <c r="BB132" i="6"/>
  <c r="BE133" i="6"/>
  <c r="BA133" i="6"/>
  <c r="Q133" i="6" s="1"/>
  <c r="BB134" i="6"/>
  <c r="BE135" i="6"/>
  <c r="BA135" i="6"/>
  <c r="Q135" i="6" s="1"/>
  <c r="BB136" i="6"/>
  <c r="BE137" i="6"/>
  <c r="BA137" i="6"/>
  <c r="Q137" i="6" s="1"/>
  <c r="BB138" i="6"/>
  <c r="BF141" i="6"/>
  <c r="BB141" i="6"/>
  <c r="BE141" i="6"/>
  <c r="BA141" i="6"/>
  <c r="BF142" i="6"/>
  <c r="BB142" i="6"/>
  <c r="BA142" i="6"/>
  <c r="Q142" i="6" s="1"/>
  <c r="BE142" i="6"/>
  <c r="BF146" i="6"/>
  <c r="BB146" i="6"/>
  <c r="BA146" i="6"/>
  <c r="BE146" i="6"/>
  <c r="BD164" i="6"/>
  <c r="BD170" i="6"/>
  <c r="BD179" i="6"/>
  <c r="BA179" i="6"/>
  <c r="BE236" i="6"/>
  <c r="BB236" i="6"/>
  <c r="BF143" i="6"/>
  <c r="BB143" i="6"/>
  <c r="BF145" i="6"/>
  <c r="BB145" i="6"/>
  <c r="Q145" i="6" s="1"/>
  <c r="BE161" i="6"/>
  <c r="R168" i="6"/>
  <c r="Q186" i="6"/>
  <c r="Q194" i="6"/>
  <c r="Q202" i="6"/>
  <c r="Q210" i="6"/>
  <c r="Q218" i="6"/>
  <c r="Q226" i="6"/>
  <c r="Q234" i="6"/>
  <c r="D235" i="6"/>
  <c r="BE238" i="6"/>
  <c r="R171" i="6"/>
  <c r="Q188" i="6"/>
  <c r="Q196" i="6"/>
  <c r="Q204" i="6"/>
  <c r="Q212" i="6"/>
  <c r="Q220" i="6"/>
  <c r="Q228" i="6"/>
  <c r="Q238" i="6"/>
  <c r="BB247" i="5"/>
  <c r="O247" i="5"/>
  <c r="D247" i="5"/>
  <c r="BE247" i="5" s="1"/>
  <c r="BB246" i="5"/>
  <c r="O246" i="5" s="1"/>
  <c r="D246" i="5"/>
  <c r="BE246" i="5" s="1"/>
  <c r="BB245" i="5"/>
  <c r="O245" i="5"/>
  <c r="D245" i="5"/>
  <c r="BE245" i="5" s="1"/>
  <c r="BB244" i="5"/>
  <c r="O244" i="5" s="1"/>
  <c r="D244" i="5"/>
  <c r="BE244" i="5" s="1"/>
  <c r="BB243" i="5"/>
  <c r="O243" i="5"/>
  <c r="D243" i="5"/>
  <c r="BE243" i="5" s="1"/>
  <c r="BB242" i="5"/>
  <c r="O242" i="5" s="1"/>
  <c r="D242" i="5"/>
  <c r="BE242" i="5" s="1"/>
  <c r="P238" i="5"/>
  <c r="O238" i="5"/>
  <c r="N238" i="5"/>
  <c r="M238" i="5"/>
  <c r="L238" i="5"/>
  <c r="K238" i="5"/>
  <c r="BE238" i="5" s="1"/>
  <c r="J238" i="5"/>
  <c r="I238" i="5"/>
  <c r="H238" i="5"/>
  <c r="G238" i="5"/>
  <c r="D238" i="5" s="1"/>
  <c r="F238" i="5"/>
  <c r="E238" i="5"/>
  <c r="BE237" i="5"/>
  <c r="P237" i="5"/>
  <c r="O237" i="5"/>
  <c r="N237" i="5"/>
  <c r="M237" i="5"/>
  <c r="L237" i="5"/>
  <c r="K237" i="5"/>
  <c r="BB237" i="5" s="1"/>
  <c r="J237" i="5"/>
  <c r="I237" i="5"/>
  <c r="H237" i="5"/>
  <c r="G237" i="5"/>
  <c r="F237" i="5"/>
  <c r="E237" i="5"/>
  <c r="D237" i="5" s="1"/>
  <c r="P236" i="5"/>
  <c r="O236" i="5"/>
  <c r="N236" i="5"/>
  <c r="M236" i="5"/>
  <c r="L236" i="5"/>
  <c r="K236" i="5"/>
  <c r="BE236" i="5" s="1"/>
  <c r="J236" i="5"/>
  <c r="I236" i="5"/>
  <c r="H236" i="5"/>
  <c r="G236" i="5"/>
  <c r="D236" i="5" s="1"/>
  <c r="F236" i="5"/>
  <c r="E236" i="5"/>
  <c r="BE235" i="5"/>
  <c r="P235" i="5"/>
  <c r="O235" i="5"/>
  <c r="N235" i="5"/>
  <c r="M235" i="5"/>
  <c r="L235" i="5"/>
  <c r="K235" i="5"/>
  <c r="BB235" i="5" s="1"/>
  <c r="J235" i="5"/>
  <c r="I235" i="5"/>
  <c r="H235" i="5"/>
  <c r="G235" i="5"/>
  <c r="F235" i="5"/>
  <c r="E235" i="5"/>
  <c r="D235" i="5" s="1"/>
  <c r="BE234" i="5"/>
  <c r="BB234" i="5"/>
  <c r="D234" i="5"/>
  <c r="BA234" i="5" s="1"/>
  <c r="Q234" i="5" s="1"/>
  <c r="BE233" i="5"/>
  <c r="BB233" i="5"/>
  <c r="BA233" i="5"/>
  <c r="Q233" i="5"/>
  <c r="D233" i="5"/>
  <c r="BD233" i="5" s="1"/>
  <c r="BE232" i="5"/>
  <c r="BD232" i="5"/>
  <c r="BB232" i="5"/>
  <c r="D232" i="5"/>
  <c r="BA232" i="5" s="1"/>
  <c r="BE231" i="5"/>
  <c r="BB231" i="5"/>
  <c r="BA231" i="5"/>
  <c r="Q231" i="5" s="1"/>
  <c r="D231" i="5"/>
  <c r="BD231" i="5" s="1"/>
  <c r="BE230" i="5"/>
  <c r="BB230" i="5"/>
  <c r="D230" i="5"/>
  <c r="BA230" i="5" s="1"/>
  <c r="Q230" i="5" s="1"/>
  <c r="BE229" i="5"/>
  <c r="BB229" i="5"/>
  <c r="BA229" i="5"/>
  <c r="Q229" i="5"/>
  <c r="D229" i="5"/>
  <c r="BD229" i="5" s="1"/>
  <c r="BE228" i="5"/>
  <c r="BB228" i="5"/>
  <c r="D228" i="5"/>
  <c r="BA228" i="5" s="1"/>
  <c r="BE227" i="5"/>
  <c r="BB227" i="5"/>
  <c r="BA227" i="5"/>
  <c r="Q227" i="5" s="1"/>
  <c r="D227" i="5"/>
  <c r="BD227" i="5" s="1"/>
  <c r="BE226" i="5"/>
  <c r="BB226" i="5"/>
  <c r="D226" i="5"/>
  <c r="BA226" i="5" s="1"/>
  <c r="Q226" i="5" s="1"/>
  <c r="BE225" i="5"/>
  <c r="BB225" i="5"/>
  <c r="BA225" i="5"/>
  <c r="Q225" i="5"/>
  <c r="D225" i="5"/>
  <c r="BD225" i="5" s="1"/>
  <c r="BE224" i="5"/>
  <c r="BD224" i="5"/>
  <c r="BB224" i="5"/>
  <c r="D224" i="5"/>
  <c r="BA224" i="5" s="1"/>
  <c r="BE223" i="5"/>
  <c r="BB223" i="5"/>
  <c r="BA223" i="5"/>
  <c r="Q223" i="5" s="1"/>
  <c r="D223" i="5"/>
  <c r="BD223" i="5" s="1"/>
  <c r="BE222" i="5"/>
  <c r="BD222" i="5"/>
  <c r="BB222" i="5"/>
  <c r="D222" i="5"/>
  <c r="BA222" i="5" s="1"/>
  <c r="Q222" i="5" s="1"/>
  <c r="BE221" i="5"/>
  <c r="BB221" i="5"/>
  <c r="BA221" i="5"/>
  <c r="Q221" i="5"/>
  <c r="D221" i="5"/>
  <c r="BD221" i="5" s="1"/>
  <c r="BE220" i="5"/>
  <c r="BB220" i="5"/>
  <c r="D220" i="5"/>
  <c r="BA220" i="5" s="1"/>
  <c r="BE219" i="5"/>
  <c r="BB219" i="5"/>
  <c r="BA219" i="5"/>
  <c r="Q219" i="5" s="1"/>
  <c r="D219" i="5"/>
  <c r="BD219" i="5" s="1"/>
  <c r="BE218" i="5"/>
  <c r="BD218" i="5"/>
  <c r="BB218" i="5"/>
  <c r="D218" i="5"/>
  <c r="BA218" i="5" s="1"/>
  <c r="Q218" i="5" s="1"/>
  <c r="BE217" i="5"/>
  <c r="BB217" i="5"/>
  <c r="BA217" i="5"/>
  <c r="Q217" i="5"/>
  <c r="D217" i="5"/>
  <c r="BD217" i="5" s="1"/>
  <c r="BE216" i="5"/>
  <c r="BD216" i="5"/>
  <c r="BB216" i="5"/>
  <c r="D216" i="5"/>
  <c r="BA216" i="5" s="1"/>
  <c r="BE215" i="5"/>
  <c r="BB215" i="5"/>
  <c r="BA215" i="5"/>
  <c r="Q215" i="5" s="1"/>
  <c r="D215" i="5"/>
  <c r="BD215" i="5" s="1"/>
  <c r="BE214" i="5"/>
  <c r="BD214" i="5"/>
  <c r="BB214" i="5"/>
  <c r="D214" i="5"/>
  <c r="BA214" i="5" s="1"/>
  <c r="Q214" i="5" s="1"/>
  <c r="BE213" i="5"/>
  <c r="BB213" i="5"/>
  <c r="BA213" i="5"/>
  <c r="Q213" i="5"/>
  <c r="D213" i="5"/>
  <c r="BD213" i="5" s="1"/>
  <c r="BE212" i="5"/>
  <c r="BB212" i="5"/>
  <c r="D212" i="5"/>
  <c r="BA212" i="5" s="1"/>
  <c r="BE211" i="5"/>
  <c r="BB211" i="5"/>
  <c r="BA211" i="5"/>
  <c r="Q211" i="5" s="1"/>
  <c r="D211" i="5"/>
  <c r="BD211" i="5" s="1"/>
  <c r="BE210" i="5"/>
  <c r="BD210" i="5"/>
  <c r="BB210" i="5"/>
  <c r="D210" i="5"/>
  <c r="BA210" i="5" s="1"/>
  <c r="Q210" i="5" s="1"/>
  <c r="BE209" i="5"/>
  <c r="BB209" i="5"/>
  <c r="BA209" i="5"/>
  <c r="Q209" i="5"/>
  <c r="D209" i="5"/>
  <c r="BD209" i="5" s="1"/>
  <c r="BE208" i="5"/>
  <c r="BD208" i="5"/>
  <c r="BB208" i="5"/>
  <c r="D208" i="5"/>
  <c r="BA208" i="5" s="1"/>
  <c r="BE207" i="5"/>
  <c r="BB207" i="5"/>
  <c r="BA207" i="5"/>
  <c r="Q207" i="5" s="1"/>
  <c r="D207" i="5"/>
  <c r="BD207" i="5" s="1"/>
  <c r="BE206" i="5"/>
  <c r="BB206" i="5"/>
  <c r="D206" i="5"/>
  <c r="BA206" i="5" s="1"/>
  <c r="Q206" i="5" s="1"/>
  <c r="BE205" i="5"/>
  <c r="BB205" i="5"/>
  <c r="BA205" i="5"/>
  <c r="Q205" i="5"/>
  <c r="D205" i="5"/>
  <c r="BD205" i="5" s="1"/>
  <c r="BE204" i="5"/>
  <c r="BB204" i="5"/>
  <c r="D204" i="5"/>
  <c r="BA204" i="5" s="1"/>
  <c r="BE203" i="5"/>
  <c r="BB203" i="5"/>
  <c r="BA203" i="5"/>
  <c r="Q203" i="5" s="1"/>
  <c r="D203" i="5"/>
  <c r="BD203" i="5" s="1"/>
  <c r="BE202" i="5"/>
  <c r="BB202" i="5"/>
  <c r="D202" i="5"/>
  <c r="BA202" i="5" s="1"/>
  <c r="Q202" i="5" s="1"/>
  <c r="BE201" i="5"/>
  <c r="BB201" i="5"/>
  <c r="BA201" i="5"/>
  <c r="Q201" i="5"/>
  <c r="D201" i="5"/>
  <c r="BD201" i="5" s="1"/>
  <c r="BE200" i="5"/>
  <c r="BD200" i="5"/>
  <c r="BB200" i="5"/>
  <c r="D200" i="5"/>
  <c r="BA200" i="5" s="1"/>
  <c r="BE199" i="5"/>
  <c r="BB199" i="5"/>
  <c r="BA199" i="5"/>
  <c r="Q199" i="5" s="1"/>
  <c r="D199" i="5"/>
  <c r="BD199" i="5" s="1"/>
  <c r="BE198" i="5"/>
  <c r="BB198" i="5"/>
  <c r="D198" i="5"/>
  <c r="BA198" i="5" s="1"/>
  <c r="Q198" i="5" s="1"/>
  <c r="BE197" i="5"/>
  <c r="BB197" i="5"/>
  <c r="BA197" i="5"/>
  <c r="Q197" i="5"/>
  <c r="D197" i="5"/>
  <c r="BD197" i="5" s="1"/>
  <c r="BE196" i="5"/>
  <c r="BB196" i="5"/>
  <c r="D196" i="5"/>
  <c r="BA196" i="5" s="1"/>
  <c r="BE195" i="5"/>
  <c r="BB195" i="5"/>
  <c r="BA195" i="5"/>
  <c r="Q195" i="5" s="1"/>
  <c r="D195" i="5"/>
  <c r="BD195" i="5" s="1"/>
  <c r="BE194" i="5"/>
  <c r="BB194" i="5"/>
  <c r="D194" i="5"/>
  <c r="BA194" i="5" s="1"/>
  <c r="Q194" i="5" s="1"/>
  <c r="BE193" i="5"/>
  <c r="BB193" i="5"/>
  <c r="BA193" i="5"/>
  <c r="Q193" i="5"/>
  <c r="D193" i="5"/>
  <c r="BD193" i="5" s="1"/>
  <c r="BE192" i="5"/>
  <c r="BD192" i="5"/>
  <c r="BB192" i="5"/>
  <c r="D192" i="5"/>
  <c r="BA192" i="5" s="1"/>
  <c r="BE191" i="5"/>
  <c r="BB191" i="5"/>
  <c r="BA191" i="5"/>
  <c r="Q191" i="5" s="1"/>
  <c r="D191" i="5"/>
  <c r="BD191" i="5" s="1"/>
  <c r="BE190" i="5"/>
  <c r="BD190" i="5"/>
  <c r="BB190" i="5"/>
  <c r="D190" i="5"/>
  <c r="BA190" i="5" s="1"/>
  <c r="Q190" i="5" s="1"/>
  <c r="BE189" i="5"/>
  <c r="BB189" i="5"/>
  <c r="BA189" i="5"/>
  <c r="Q189" i="5"/>
  <c r="D189" i="5"/>
  <c r="BD189" i="5" s="1"/>
  <c r="BE188" i="5"/>
  <c r="BB188" i="5"/>
  <c r="D188" i="5"/>
  <c r="BA188" i="5" s="1"/>
  <c r="BE187" i="5"/>
  <c r="BB187" i="5"/>
  <c r="BA187" i="5"/>
  <c r="Q187" i="5" s="1"/>
  <c r="D187" i="5"/>
  <c r="BD187" i="5" s="1"/>
  <c r="BE186" i="5"/>
  <c r="BD186" i="5"/>
  <c r="BB186" i="5"/>
  <c r="D186" i="5"/>
  <c r="BA186" i="5" s="1"/>
  <c r="Q186" i="5" s="1"/>
  <c r="BE185" i="5"/>
  <c r="BB185" i="5"/>
  <c r="BA185" i="5"/>
  <c r="Q185" i="5"/>
  <c r="D185" i="5"/>
  <c r="BD185" i="5" s="1"/>
  <c r="BE184" i="5"/>
  <c r="BD184" i="5"/>
  <c r="BB184" i="5"/>
  <c r="D184" i="5"/>
  <c r="BA184" i="5" s="1"/>
  <c r="BE183" i="5"/>
  <c r="BB183" i="5"/>
  <c r="Q183" i="5"/>
  <c r="D183" i="5"/>
  <c r="BD183" i="5" s="1"/>
  <c r="D179" i="5"/>
  <c r="BD178" i="5"/>
  <c r="D178" i="5"/>
  <c r="BA178" i="5" s="1"/>
  <c r="BE174" i="5"/>
  <c r="BB174" i="5"/>
  <c r="R174" i="5" s="1"/>
  <c r="D174" i="5"/>
  <c r="BE173" i="5"/>
  <c r="BB173" i="5"/>
  <c r="D173" i="5"/>
  <c r="BE172" i="5"/>
  <c r="BB172" i="5"/>
  <c r="R172" i="5"/>
  <c r="D172" i="5"/>
  <c r="BE171" i="5"/>
  <c r="BB171" i="5"/>
  <c r="BA171" i="5"/>
  <c r="D171" i="5"/>
  <c r="BD171" i="5" s="1"/>
  <c r="BE170" i="5"/>
  <c r="BD170" i="5"/>
  <c r="BB170" i="5"/>
  <c r="R170" i="5"/>
  <c r="D170" i="5"/>
  <c r="BA170" i="5" s="1"/>
  <c r="BE169" i="5"/>
  <c r="BB169" i="5"/>
  <c r="R169" i="5"/>
  <c r="D169" i="5"/>
  <c r="BE168" i="5"/>
  <c r="BB168" i="5"/>
  <c r="BA168" i="5"/>
  <c r="R168" i="5" s="1"/>
  <c r="D168" i="5"/>
  <c r="BD168" i="5" s="1"/>
  <c r="BE167" i="5"/>
  <c r="BB167" i="5"/>
  <c r="R167" i="5" s="1"/>
  <c r="D167" i="5"/>
  <c r="BE166" i="5"/>
  <c r="BD166" i="5"/>
  <c r="BB166" i="5"/>
  <c r="R166" i="5"/>
  <c r="D166" i="5"/>
  <c r="BA166" i="5" s="1"/>
  <c r="BE165" i="5"/>
  <c r="BB165" i="5"/>
  <c r="BA165" i="5"/>
  <c r="R165" i="5" s="1"/>
  <c r="D165" i="5"/>
  <c r="BD165" i="5" s="1"/>
  <c r="BE164" i="5"/>
  <c r="BB164" i="5"/>
  <c r="D164" i="5"/>
  <c r="BE163" i="5"/>
  <c r="BB163" i="5"/>
  <c r="BA163" i="5"/>
  <c r="D163" i="5"/>
  <c r="BD163" i="5" s="1"/>
  <c r="BE162" i="5"/>
  <c r="BD162" i="5"/>
  <c r="BB162" i="5"/>
  <c r="R162" i="5"/>
  <c r="D162" i="5"/>
  <c r="BA162" i="5" s="1"/>
  <c r="BB161" i="5"/>
  <c r="Q161" i="5"/>
  <c r="P161" i="5"/>
  <c r="O161" i="5"/>
  <c r="Q78" i="5" s="1"/>
  <c r="N161" i="5"/>
  <c r="K161" i="5"/>
  <c r="BE161" i="5" s="1"/>
  <c r="J161" i="5"/>
  <c r="D161" i="5"/>
  <c r="BE160" i="5"/>
  <c r="BB160" i="5"/>
  <c r="R160" i="5"/>
  <c r="D160" i="5"/>
  <c r="BE159" i="5"/>
  <c r="BB159" i="5"/>
  <c r="R159" i="5"/>
  <c r="D159" i="5"/>
  <c r="BE158" i="5"/>
  <c r="BB158" i="5"/>
  <c r="BA158" i="5"/>
  <c r="D158" i="5"/>
  <c r="BD158" i="5" s="1"/>
  <c r="BE157" i="5"/>
  <c r="BB157" i="5"/>
  <c r="R157" i="5" s="1"/>
  <c r="D157" i="5"/>
  <c r="BE156" i="5"/>
  <c r="BB156" i="5"/>
  <c r="D156" i="5"/>
  <c r="BE155" i="5"/>
  <c r="BB155" i="5"/>
  <c r="R155" i="5"/>
  <c r="D155" i="5"/>
  <c r="BE154" i="5"/>
  <c r="BB154" i="5"/>
  <c r="R154" i="5"/>
  <c r="D154" i="5"/>
  <c r="BE153" i="5"/>
  <c r="BB153" i="5"/>
  <c r="BA153" i="5"/>
  <c r="D153" i="5"/>
  <c r="BD153" i="5" s="1"/>
  <c r="BE152" i="5"/>
  <c r="BB152" i="5"/>
  <c r="R152" i="5" s="1"/>
  <c r="D152" i="5"/>
  <c r="BE151" i="5"/>
  <c r="BB151" i="5"/>
  <c r="D151" i="5"/>
  <c r="BD147" i="5"/>
  <c r="BC147" i="5"/>
  <c r="P147" i="5"/>
  <c r="O147" i="5"/>
  <c r="N147" i="5"/>
  <c r="M147" i="5"/>
  <c r="L147" i="5"/>
  <c r="K147" i="5"/>
  <c r="J147" i="5"/>
  <c r="I147" i="5"/>
  <c r="H147" i="5"/>
  <c r="G147" i="5"/>
  <c r="F147" i="5"/>
  <c r="E147" i="5"/>
  <c r="D147" i="5"/>
  <c r="BD146" i="5"/>
  <c r="BC146" i="5"/>
  <c r="BA146" i="5"/>
  <c r="D146" i="5"/>
  <c r="BD145" i="5"/>
  <c r="BC145" i="5"/>
  <c r="BA145" i="5"/>
  <c r="D145" i="5"/>
  <c r="BD144" i="5"/>
  <c r="BC144" i="5"/>
  <c r="BA144" i="5"/>
  <c r="D144" i="5"/>
  <c r="BD143" i="5"/>
  <c r="BC143" i="5"/>
  <c r="BA143" i="5"/>
  <c r="D143" i="5"/>
  <c r="BD142" i="5"/>
  <c r="BC142" i="5"/>
  <c r="BA142" i="5"/>
  <c r="D142" i="5"/>
  <c r="BD141" i="5"/>
  <c r="BC141" i="5"/>
  <c r="D141" i="5"/>
  <c r="BC139" i="5"/>
  <c r="P139" i="5"/>
  <c r="O139" i="5"/>
  <c r="N139" i="5"/>
  <c r="M139" i="5"/>
  <c r="L139" i="5"/>
  <c r="K139" i="5"/>
  <c r="BD139" i="5" s="1"/>
  <c r="J139" i="5"/>
  <c r="I139" i="5"/>
  <c r="H139" i="5"/>
  <c r="G139" i="5"/>
  <c r="F139" i="5"/>
  <c r="E139" i="5"/>
  <c r="D139" i="5"/>
  <c r="BE139" i="5" s="1"/>
  <c r="BE138" i="5"/>
  <c r="BD138" i="5"/>
  <c r="BC138" i="5"/>
  <c r="BA138" i="5"/>
  <c r="D138" i="5"/>
  <c r="BF138" i="5" s="1"/>
  <c r="BF137" i="5"/>
  <c r="BD137" i="5"/>
  <c r="BC137" i="5"/>
  <c r="BB137" i="5"/>
  <c r="D137" i="5"/>
  <c r="BE137" i="5" s="1"/>
  <c r="BF136" i="5"/>
  <c r="BE136" i="5"/>
  <c r="BD136" i="5"/>
  <c r="BC136" i="5"/>
  <c r="BB136" i="5"/>
  <c r="BA136" i="5"/>
  <c r="Q136" i="5" s="1"/>
  <c r="D136" i="5"/>
  <c r="BD135" i="5"/>
  <c r="BC135" i="5"/>
  <c r="D135" i="5"/>
  <c r="BE135" i="5" s="1"/>
  <c r="BE134" i="5"/>
  <c r="BD134" i="5"/>
  <c r="BC134" i="5"/>
  <c r="BA134" i="5"/>
  <c r="D134" i="5"/>
  <c r="BF134" i="5" s="1"/>
  <c r="BF133" i="5"/>
  <c r="BD133" i="5"/>
  <c r="BC133" i="5"/>
  <c r="BB133" i="5"/>
  <c r="D133" i="5"/>
  <c r="BE133" i="5" s="1"/>
  <c r="BF132" i="5"/>
  <c r="BE132" i="5"/>
  <c r="BD132" i="5"/>
  <c r="BC132" i="5"/>
  <c r="BB132" i="5"/>
  <c r="BA132" i="5"/>
  <c r="Q132" i="5" s="1"/>
  <c r="D132" i="5"/>
  <c r="BD131" i="5"/>
  <c r="BC131" i="5"/>
  <c r="D131" i="5"/>
  <c r="BE131" i="5" s="1"/>
  <c r="BE130" i="5"/>
  <c r="BD130" i="5"/>
  <c r="BC130" i="5"/>
  <c r="BA130" i="5"/>
  <c r="D130" i="5"/>
  <c r="BF130" i="5" s="1"/>
  <c r="BF129" i="5"/>
  <c r="BD129" i="5"/>
  <c r="BC129" i="5"/>
  <c r="BB129" i="5"/>
  <c r="D129" i="5"/>
  <c r="BE129" i="5" s="1"/>
  <c r="BF128" i="5"/>
  <c r="BE128" i="5"/>
  <c r="BD128" i="5"/>
  <c r="BC128" i="5"/>
  <c r="BB128" i="5"/>
  <c r="BA128" i="5"/>
  <c r="Q128" i="5" s="1"/>
  <c r="D128" i="5"/>
  <c r="BD127" i="5"/>
  <c r="BC127" i="5"/>
  <c r="D127" i="5"/>
  <c r="BE127" i="5" s="1"/>
  <c r="BE126" i="5"/>
  <c r="BD126" i="5"/>
  <c r="BC126" i="5"/>
  <c r="BA126" i="5"/>
  <c r="D126" i="5"/>
  <c r="BF126" i="5" s="1"/>
  <c r="BF125" i="5"/>
  <c r="BD125" i="5"/>
  <c r="BC125" i="5"/>
  <c r="BB125" i="5"/>
  <c r="D125" i="5"/>
  <c r="BE125" i="5" s="1"/>
  <c r="BF124" i="5"/>
  <c r="BE124" i="5"/>
  <c r="BD124" i="5"/>
  <c r="BC124" i="5"/>
  <c r="BB124" i="5"/>
  <c r="BA124" i="5"/>
  <c r="Q124" i="5" s="1"/>
  <c r="D124" i="5"/>
  <c r="BD123" i="5"/>
  <c r="BC123" i="5"/>
  <c r="D123" i="5"/>
  <c r="BE123" i="5" s="1"/>
  <c r="BE122" i="5"/>
  <c r="BD122" i="5"/>
  <c r="BC122" i="5"/>
  <c r="BA122" i="5"/>
  <c r="D122" i="5"/>
  <c r="BF122" i="5" s="1"/>
  <c r="BF121" i="5"/>
  <c r="BD121" i="5"/>
  <c r="BC121" i="5"/>
  <c r="BB121" i="5"/>
  <c r="D121" i="5"/>
  <c r="BE121" i="5" s="1"/>
  <c r="BF120" i="5"/>
  <c r="BE120" i="5"/>
  <c r="BD120" i="5"/>
  <c r="BC120" i="5"/>
  <c r="BB120" i="5"/>
  <c r="BA120" i="5"/>
  <c r="Q120" i="5" s="1"/>
  <c r="D120" i="5"/>
  <c r="BD119" i="5"/>
  <c r="BC119" i="5"/>
  <c r="D119" i="5"/>
  <c r="BE119" i="5" s="1"/>
  <c r="BE118" i="5"/>
  <c r="BD118" i="5"/>
  <c r="BC118" i="5"/>
  <c r="BA118" i="5"/>
  <c r="D118" i="5"/>
  <c r="BF118" i="5" s="1"/>
  <c r="BF117" i="5"/>
  <c r="BD117" i="5"/>
  <c r="BC117" i="5"/>
  <c r="BB117" i="5"/>
  <c r="D117" i="5"/>
  <c r="BE117" i="5" s="1"/>
  <c r="BF116" i="5"/>
  <c r="BE116" i="5"/>
  <c r="BD116" i="5"/>
  <c r="BC116" i="5"/>
  <c r="BB116" i="5"/>
  <c r="BA116" i="5"/>
  <c r="Q116" i="5" s="1"/>
  <c r="D116" i="5"/>
  <c r="BD115" i="5"/>
  <c r="BC115" i="5"/>
  <c r="D115" i="5"/>
  <c r="BE115" i="5" s="1"/>
  <c r="BE114" i="5"/>
  <c r="BD114" i="5"/>
  <c r="BC114" i="5"/>
  <c r="BA114" i="5"/>
  <c r="D114" i="5"/>
  <c r="BF114" i="5" s="1"/>
  <c r="BF113" i="5"/>
  <c r="BD113" i="5"/>
  <c r="BC113" i="5"/>
  <c r="BB113" i="5"/>
  <c r="D113" i="5"/>
  <c r="BE113" i="5" s="1"/>
  <c r="BF112" i="5"/>
  <c r="BE112" i="5"/>
  <c r="BD112" i="5"/>
  <c r="BC112" i="5"/>
  <c r="BB112" i="5"/>
  <c r="BA112" i="5"/>
  <c r="Q112" i="5" s="1"/>
  <c r="D112" i="5"/>
  <c r="BD111" i="5"/>
  <c r="BC111" i="5"/>
  <c r="D111" i="5"/>
  <c r="BE111" i="5" s="1"/>
  <c r="BE110" i="5"/>
  <c r="BD110" i="5"/>
  <c r="BC110" i="5"/>
  <c r="BA110" i="5"/>
  <c r="D110" i="5"/>
  <c r="BF110" i="5" s="1"/>
  <c r="D106" i="5"/>
  <c r="D105" i="5"/>
  <c r="BE101" i="5"/>
  <c r="BA101" i="5"/>
  <c r="G101" i="5"/>
  <c r="BE100" i="5"/>
  <c r="BA100" i="5"/>
  <c r="G100" i="5" s="1"/>
  <c r="BE99" i="5"/>
  <c r="BA99" i="5"/>
  <c r="G99" i="5"/>
  <c r="BE98" i="5"/>
  <c r="BA98" i="5"/>
  <c r="G98" i="5" s="1"/>
  <c r="BE97" i="5"/>
  <c r="BA97" i="5"/>
  <c r="G97" i="5" s="1"/>
  <c r="BE96" i="5"/>
  <c r="BA96" i="5"/>
  <c r="G96" i="5"/>
  <c r="BE95" i="5"/>
  <c r="BA95" i="5"/>
  <c r="G95" i="5"/>
  <c r="BE94" i="5"/>
  <c r="BA94" i="5"/>
  <c r="G94" i="5" s="1"/>
  <c r="BE93" i="5"/>
  <c r="BA93" i="5"/>
  <c r="G93" i="5"/>
  <c r="BE92" i="5"/>
  <c r="BD92" i="5"/>
  <c r="BB92" i="5"/>
  <c r="BA92" i="5"/>
  <c r="G92" i="5" s="1"/>
  <c r="BE91" i="5"/>
  <c r="BD91" i="5"/>
  <c r="BB91" i="5"/>
  <c r="BA91" i="5"/>
  <c r="G91" i="5"/>
  <c r="R88" i="5"/>
  <c r="BE88" i="5" s="1"/>
  <c r="Q88" i="5"/>
  <c r="P88" i="5"/>
  <c r="O88" i="5"/>
  <c r="N88" i="5"/>
  <c r="M88" i="5"/>
  <c r="L88" i="5"/>
  <c r="K88" i="5"/>
  <c r="J88" i="5"/>
  <c r="I88" i="5"/>
  <c r="H88" i="5"/>
  <c r="G88" i="5"/>
  <c r="F88" i="5"/>
  <c r="D88" i="5" s="1"/>
  <c r="E88" i="5"/>
  <c r="BE87" i="5"/>
  <c r="BB87" i="5"/>
  <c r="D87" i="5"/>
  <c r="BD87" i="5" s="1"/>
  <c r="BE86" i="5"/>
  <c r="BD86" i="5"/>
  <c r="BB86" i="5"/>
  <c r="BA86" i="5"/>
  <c r="S86" i="5" s="1"/>
  <c r="D86" i="5"/>
  <c r="BE85" i="5"/>
  <c r="BB85" i="5"/>
  <c r="D85" i="5"/>
  <c r="BD85" i="5" s="1"/>
  <c r="BE84" i="5"/>
  <c r="BB84" i="5"/>
  <c r="D84" i="5"/>
  <c r="BA84" i="5" s="1"/>
  <c r="S84" i="5" s="1"/>
  <c r="BE83" i="5"/>
  <c r="BB83" i="5"/>
  <c r="BA83" i="5"/>
  <c r="S83" i="5" s="1"/>
  <c r="D83" i="5"/>
  <c r="BD83" i="5" s="1"/>
  <c r="BE82" i="5"/>
  <c r="BD82" i="5"/>
  <c r="BB82" i="5"/>
  <c r="BA82" i="5"/>
  <c r="S82" i="5" s="1"/>
  <c r="D82" i="5"/>
  <c r="BE80" i="5"/>
  <c r="BB80" i="5"/>
  <c r="BA80" i="5"/>
  <c r="S80" i="5"/>
  <c r="D80" i="5"/>
  <c r="BD80" i="5" s="1"/>
  <c r="BE79" i="5"/>
  <c r="BB79" i="5"/>
  <c r="D79" i="5"/>
  <c r="BD79" i="5" s="1"/>
  <c r="R78" i="5"/>
  <c r="BE78" i="5" s="1"/>
  <c r="P78" i="5"/>
  <c r="O78" i="5"/>
  <c r="N78" i="5"/>
  <c r="M78" i="5"/>
  <c r="BB78" i="5" s="1"/>
  <c r="L78" i="5"/>
  <c r="K78" i="5"/>
  <c r="J78" i="5"/>
  <c r="I78" i="5"/>
  <c r="H78" i="5"/>
  <c r="G78" i="5"/>
  <c r="F78" i="5"/>
  <c r="E78" i="5"/>
  <c r="D78" i="5"/>
  <c r="BD78" i="5" s="1"/>
  <c r="BA77" i="5"/>
  <c r="S77" i="5" s="1"/>
  <c r="D77" i="5"/>
  <c r="BD77" i="5" s="1"/>
  <c r="BE76" i="5"/>
  <c r="BB76" i="5"/>
  <c r="BA76" i="5"/>
  <c r="S76" i="5"/>
  <c r="D76" i="5"/>
  <c r="BD76" i="5" s="1"/>
  <c r="BE75" i="5"/>
  <c r="BB75" i="5"/>
  <c r="D75" i="5"/>
  <c r="BD75" i="5" s="1"/>
  <c r="BE74" i="5"/>
  <c r="BB74" i="5"/>
  <c r="D74" i="5"/>
  <c r="BA74" i="5" s="1"/>
  <c r="S74" i="5" s="1"/>
  <c r="BE73" i="5"/>
  <c r="BD73" i="5"/>
  <c r="BB73" i="5"/>
  <c r="BA73" i="5"/>
  <c r="S73" i="5" s="1"/>
  <c r="D73" i="5"/>
  <c r="BE72" i="5"/>
  <c r="BB72" i="5"/>
  <c r="D72" i="5"/>
  <c r="BD72" i="5" s="1"/>
  <c r="P68" i="5"/>
  <c r="N68" i="5"/>
  <c r="BD67" i="5"/>
  <c r="R67" i="5"/>
  <c r="Q67" i="5"/>
  <c r="P67" i="5"/>
  <c r="O67" i="5"/>
  <c r="N67" i="5"/>
  <c r="M67" i="5"/>
  <c r="BC67" i="5" s="1"/>
  <c r="L67" i="5"/>
  <c r="K67" i="5"/>
  <c r="J67" i="5"/>
  <c r="I67" i="5"/>
  <c r="H67" i="5"/>
  <c r="G67" i="5"/>
  <c r="F67" i="5"/>
  <c r="E67" i="5"/>
  <c r="D67" i="5" s="1"/>
  <c r="BF66" i="5"/>
  <c r="BD66" i="5"/>
  <c r="BC66" i="5"/>
  <c r="BB66" i="5"/>
  <c r="D66" i="5"/>
  <c r="BE66" i="5" s="1"/>
  <c r="R64" i="5"/>
  <c r="R68" i="5" s="1"/>
  <c r="Q64" i="5"/>
  <c r="Q68" i="5" s="1"/>
  <c r="P64" i="5"/>
  <c r="O64" i="5"/>
  <c r="O68" i="5" s="1"/>
  <c r="N64" i="5"/>
  <c r="M64" i="5"/>
  <c r="M68" i="5" s="1"/>
  <c r="BD68" i="5" s="1"/>
  <c r="L64" i="5"/>
  <c r="L68" i="5" s="1"/>
  <c r="K64" i="5"/>
  <c r="K68" i="5" s="1"/>
  <c r="J64" i="5"/>
  <c r="J68" i="5" s="1"/>
  <c r="I64" i="5"/>
  <c r="I68" i="5" s="1"/>
  <c r="H64" i="5"/>
  <c r="H68" i="5" s="1"/>
  <c r="G64" i="5"/>
  <c r="G68" i="5" s="1"/>
  <c r="F64" i="5"/>
  <c r="F68" i="5" s="1"/>
  <c r="E64" i="5"/>
  <c r="E68" i="5" s="1"/>
  <c r="BF63" i="5"/>
  <c r="BE63" i="5"/>
  <c r="BD63" i="5"/>
  <c r="BC63" i="5"/>
  <c r="BB63" i="5"/>
  <c r="BA63" i="5"/>
  <c r="S63" i="5"/>
  <c r="D63" i="5"/>
  <c r="BF62" i="5"/>
  <c r="BE62" i="5"/>
  <c r="BD62" i="5"/>
  <c r="BC62" i="5"/>
  <c r="BB62" i="5"/>
  <c r="BA62" i="5"/>
  <c r="S62" i="5"/>
  <c r="D62" i="5"/>
  <c r="BF61" i="5"/>
  <c r="BE61" i="5"/>
  <c r="BD61" i="5"/>
  <c r="BC61" i="5"/>
  <c r="BB61" i="5"/>
  <c r="BA61" i="5"/>
  <c r="S61" i="5"/>
  <c r="D61" i="5"/>
  <c r="BF60" i="5"/>
  <c r="BE60" i="5"/>
  <c r="BD60" i="5"/>
  <c r="BC60" i="5"/>
  <c r="BB60" i="5"/>
  <c r="BA60" i="5"/>
  <c r="S60" i="5"/>
  <c r="D60" i="5"/>
  <c r="BF59" i="5"/>
  <c r="BE59" i="5"/>
  <c r="BD59" i="5"/>
  <c r="BC59" i="5"/>
  <c r="BB59" i="5"/>
  <c r="BA59" i="5"/>
  <c r="S59" i="5"/>
  <c r="D59" i="5"/>
  <c r="BF58" i="5"/>
  <c r="BE58" i="5"/>
  <c r="BD58" i="5"/>
  <c r="BC58" i="5"/>
  <c r="BB58" i="5"/>
  <c r="BA58" i="5"/>
  <c r="S58" i="5"/>
  <c r="D58" i="5"/>
  <c r="BF57" i="5"/>
  <c r="BE57" i="5"/>
  <c r="BD57" i="5"/>
  <c r="BC57" i="5"/>
  <c r="BB57" i="5"/>
  <c r="BA57" i="5"/>
  <c r="S57" i="5"/>
  <c r="D57" i="5"/>
  <c r="BF56" i="5"/>
  <c r="BE56" i="5"/>
  <c r="BD56" i="5"/>
  <c r="BC56" i="5"/>
  <c r="BB56" i="5"/>
  <c r="BA56" i="5"/>
  <c r="S56" i="5"/>
  <c r="D56" i="5"/>
  <c r="BF55" i="5"/>
  <c r="BE55" i="5"/>
  <c r="BD55" i="5"/>
  <c r="BC55" i="5"/>
  <c r="BB55" i="5"/>
  <c r="BA55" i="5"/>
  <c r="S55" i="5"/>
  <c r="D55" i="5"/>
  <c r="BF54" i="5"/>
  <c r="BE54" i="5"/>
  <c r="BD54" i="5"/>
  <c r="BC54" i="5"/>
  <c r="BB54" i="5"/>
  <c r="BA54" i="5"/>
  <c r="S54" i="5"/>
  <c r="D54" i="5"/>
  <c r="BF53" i="5"/>
  <c r="BE53" i="5"/>
  <c r="BD53" i="5"/>
  <c r="BC53" i="5"/>
  <c r="BB53" i="5"/>
  <c r="BA53" i="5"/>
  <c r="S53" i="5"/>
  <c r="D53" i="5"/>
  <c r="BF52" i="5"/>
  <c r="BE52" i="5"/>
  <c r="BD52" i="5"/>
  <c r="BC52" i="5"/>
  <c r="BB52" i="5"/>
  <c r="BA52" i="5"/>
  <c r="S52" i="5"/>
  <c r="D52" i="5"/>
  <c r="BF51" i="5"/>
  <c r="BE51" i="5"/>
  <c r="BD51" i="5"/>
  <c r="BC51" i="5"/>
  <c r="BB51" i="5"/>
  <c r="BA51" i="5"/>
  <c r="S51" i="5"/>
  <c r="D51" i="5"/>
  <c r="BF50" i="5"/>
  <c r="BE50" i="5"/>
  <c r="BD50" i="5"/>
  <c r="BC50" i="5"/>
  <c r="BB50" i="5"/>
  <c r="BA50" i="5"/>
  <c r="S50" i="5"/>
  <c r="D50" i="5"/>
  <c r="BF49" i="5"/>
  <c r="BE49" i="5"/>
  <c r="BD49" i="5"/>
  <c r="BC49" i="5"/>
  <c r="BB49" i="5"/>
  <c r="BA49" i="5"/>
  <c r="S49" i="5"/>
  <c r="D49" i="5"/>
  <c r="BF48" i="5"/>
  <c r="BE48" i="5"/>
  <c r="BD48" i="5"/>
  <c r="BC48" i="5"/>
  <c r="BB48" i="5"/>
  <c r="BA48" i="5"/>
  <c r="S48" i="5"/>
  <c r="D48" i="5"/>
  <c r="BF47" i="5"/>
  <c r="BB47" i="5"/>
  <c r="D47" i="5"/>
  <c r="BE47" i="5" s="1"/>
  <c r="BF46" i="5"/>
  <c r="BD46" i="5"/>
  <c r="BC46" i="5"/>
  <c r="BB46" i="5"/>
  <c r="D46" i="5"/>
  <c r="BE46" i="5" s="1"/>
  <c r="BF45" i="5"/>
  <c r="BD45" i="5"/>
  <c r="BC45" i="5"/>
  <c r="BB45" i="5"/>
  <c r="D45" i="5"/>
  <c r="BE45" i="5" s="1"/>
  <c r="BF44" i="5"/>
  <c r="BD44" i="5"/>
  <c r="BC44" i="5"/>
  <c r="BB44" i="5"/>
  <c r="D44" i="5"/>
  <c r="BE44" i="5" s="1"/>
  <c r="BF43" i="5"/>
  <c r="BD43" i="5"/>
  <c r="BC43" i="5"/>
  <c r="BB43" i="5"/>
  <c r="D43" i="5"/>
  <c r="BE43" i="5" s="1"/>
  <c r="BF42" i="5"/>
  <c r="BD42" i="5"/>
  <c r="BC42" i="5"/>
  <c r="BB42" i="5"/>
  <c r="D42" i="5"/>
  <c r="BE42" i="5" s="1"/>
  <c r="BF41" i="5"/>
  <c r="BD41" i="5"/>
  <c r="BC41" i="5"/>
  <c r="BB41" i="5"/>
  <c r="D41" i="5"/>
  <c r="BE41" i="5" s="1"/>
  <c r="BF40" i="5"/>
  <c r="BD40" i="5"/>
  <c r="BC40" i="5"/>
  <c r="BB40" i="5"/>
  <c r="D40" i="5"/>
  <c r="BE40" i="5" s="1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 s="1"/>
  <c r="BF36" i="5"/>
  <c r="BB36" i="5"/>
  <c r="BA36" i="5"/>
  <c r="S36" i="5"/>
  <c r="D36" i="5"/>
  <c r="BE36" i="5" s="1"/>
  <c r="BF35" i="5"/>
  <c r="BB35" i="5"/>
  <c r="D35" i="5"/>
  <c r="BE35" i="5" s="1"/>
  <c r="BF34" i="5"/>
  <c r="BB34" i="5"/>
  <c r="BA34" i="5"/>
  <c r="S34" i="5"/>
  <c r="D34" i="5"/>
  <c r="BE34" i="5" s="1"/>
  <c r="BF33" i="5"/>
  <c r="BB33" i="5"/>
  <c r="D33" i="5"/>
  <c r="BE33" i="5" s="1"/>
  <c r="BF32" i="5"/>
  <c r="BB32" i="5"/>
  <c r="BA32" i="5"/>
  <c r="S32" i="5"/>
  <c r="D32" i="5"/>
  <c r="BE32" i="5" s="1"/>
  <c r="BF31" i="5"/>
  <c r="BE31" i="5"/>
  <c r="BD31" i="5"/>
  <c r="BC31" i="5"/>
  <c r="BB31" i="5"/>
  <c r="BA31" i="5"/>
  <c r="S31" i="5"/>
  <c r="D31" i="5"/>
  <c r="BF30" i="5"/>
  <c r="BE30" i="5"/>
  <c r="BD30" i="5"/>
  <c r="BC30" i="5"/>
  <c r="BB30" i="5"/>
  <c r="BA30" i="5"/>
  <c r="S30" i="5"/>
  <c r="D30" i="5"/>
  <c r="BF29" i="5"/>
  <c r="BB29" i="5"/>
  <c r="D29" i="5"/>
  <c r="BE29" i="5" s="1"/>
  <c r="BF28" i="5"/>
  <c r="BD28" i="5"/>
  <c r="BC28" i="5"/>
  <c r="BB28" i="5"/>
  <c r="D28" i="5"/>
  <c r="BE28" i="5" s="1"/>
  <c r="BF27" i="5"/>
  <c r="BB27" i="5"/>
  <c r="BA27" i="5"/>
  <c r="S27" i="5"/>
  <c r="D27" i="5"/>
  <c r="BE27" i="5" s="1"/>
  <c r="BF26" i="5"/>
  <c r="BE26" i="5"/>
  <c r="BD26" i="5"/>
  <c r="BC26" i="5"/>
  <c r="BB26" i="5"/>
  <c r="BA26" i="5"/>
  <c r="S26" i="5"/>
  <c r="D26" i="5"/>
  <c r="R24" i="5"/>
  <c r="Q24" i="5"/>
  <c r="BA24" i="5" s="1"/>
  <c r="S24" i="5" s="1"/>
  <c r="O24" i="5"/>
  <c r="N24" i="5"/>
  <c r="M24" i="5"/>
  <c r="L24" i="5"/>
  <c r="K24" i="5"/>
  <c r="J24" i="5"/>
  <c r="I24" i="5"/>
  <c r="H24" i="5"/>
  <c r="G24" i="5"/>
  <c r="F24" i="5"/>
  <c r="D24" i="5" s="1"/>
  <c r="E24" i="5"/>
  <c r="BD23" i="5"/>
  <c r="BA23" i="5"/>
  <c r="S23" i="5" s="1"/>
  <c r="D23" i="5"/>
  <c r="BD22" i="5"/>
  <c r="BA22" i="5"/>
  <c r="S22" i="5" s="1"/>
  <c r="D22" i="5"/>
  <c r="BD21" i="5"/>
  <c r="BA21" i="5"/>
  <c r="S21" i="5" s="1"/>
  <c r="D21" i="5"/>
  <c r="BA16" i="5"/>
  <c r="P16" i="5" s="1"/>
  <c r="D16" i="5"/>
  <c r="BD16" i="5" s="1"/>
  <c r="BA15" i="5"/>
  <c r="P15" i="5" s="1"/>
  <c r="D15" i="5"/>
  <c r="BD105" i="5" s="1"/>
  <c r="BE12" i="5"/>
  <c r="BB12" i="5"/>
  <c r="D12" i="5"/>
  <c r="BA12" i="5" s="1"/>
  <c r="S12" i="5" s="1"/>
  <c r="BE11" i="5"/>
  <c r="BB11" i="5"/>
  <c r="BA11" i="5"/>
  <c r="S11" i="5" s="1"/>
  <c r="D11" i="5"/>
  <c r="A5" i="5"/>
  <c r="A4" i="5"/>
  <c r="A3" i="5"/>
  <c r="A2" i="5"/>
  <c r="S67" i="7" l="1"/>
  <c r="BE105" i="7"/>
  <c r="BB68" i="7"/>
  <c r="BB105" i="7"/>
  <c r="H105" i="7" s="1"/>
  <c r="BE68" i="7"/>
  <c r="BA68" i="7"/>
  <c r="S68" i="7" s="1"/>
  <c r="BF68" i="7"/>
  <c r="S37" i="7"/>
  <c r="A269" i="7" s="1"/>
  <c r="Q124" i="6"/>
  <c r="S57" i="6"/>
  <c r="BF68" i="6"/>
  <c r="BB68" i="6"/>
  <c r="BA68" i="6"/>
  <c r="BE105" i="6"/>
  <c r="BE68" i="6"/>
  <c r="BB105" i="6"/>
  <c r="BD235" i="6"/>
  <c r="BA235" i="6"/>
  <c r="Q235" i="6" s="1"/>
  <c r="Q144" i="6"/>
  <c r="Q138" i="6"/>
  <c r="Q134" i="6"/>
  <c r="Q130" i="6"/>
  <c r="Q126" i="6"/>
  <c r="Q122" i="6"/>
  <c r="Q132" i="6"/>
  <c r="H105" i="6"/>
  <c r="S34" i="6"/>
  <c r="S31" i="6"/>
  <c r="Q146" i="6"/>
  <c r="Q141" i="6"/>
  <c r="BD237" i="6"/>
  <c r="BA237" i="6"/>
  <c r="Q237" i="6" s="1"/>
  <c r="Q236" i="6"/>
  <c r="Q147" i="6"/>
  <c r="Q139" i="6"/>
  <c r="S50" i="6"/>
  <c r="S36" i="6"/>
  <c r="S32" i="6"/>
  <c r="S30" i="6"/>
  <c r="S26" i="6"/>
  <c r="BE67" i="5"/>
  <c r="BA67" i="5"/>
  <c r="S67" i="5" s="1"/>
  <c r="BF67" i="5"/>
  <c r="BB67" i="5"/>
  <c r="BD88" i="5"/>
  <c r="BA88" i="5"/>
  <c r="BA37" i="5"/>
  <c r="BE37" i="5"/>
  <c r="BB37" i="5"/>
  <c r="BF37" i="5"/>
  <c r="D68" i="5"/>
  <c r="BD12" i="5"/>
  <c r="BD74" i="5"/>
  <c r="BD11" i="5"/>
  <c r="BD24" i="5"/>
  <c r="BD64" i="5"/>
  <c r="BC68" i="5"/>
  <c r="BA87" i="5"/>
  <c r="S87" i="5" s="1"/>
  <c r="Q110" i="5"/>
  <c r="BB111" i="5"/>
  <c r="BF111" i="5"/>
  <c r="BB115" i="5"/>
  <c r="BF115" i="5"/>
  <c r="Q118" i="5"/>
  <c r="BB119" i="5"/>
  <c r="BF119" i="5"/>
  <c r="BB123" i="5"/>
  <c r="BF123" i="5"/>
  <c r="Q126" i="5"/>
  <c r="BB127" i="5"/>
  <c r="BF127" i="5"/>
  <c r="BB131" i="5"/>
  <c r="BF131" i="5"/>
  <c r="Q134" i="5"/>
  <c r="BB135" i="5"/>
  <c r="BF135" i="5"/>
  <c r="Q142" i="5"/>
  <c r="Q146" i="5"/>
  <c r="BA156" i="5"/>
  <c r="R156" i="5" s="1"/>
  <c r="BD156" i="5"/>
  <c r="BD194" i="5"/>
  <c r="BD198" i="5"/>
  <c r="BD226" i="5"/>
  <c r="BD230" i="5"/>
  <c r="BB238" i="5"/>
  <c r="BA28" i="5"/>
  <c r="S28" i="5" s="1"/>
  <c r="BA29" i="5"/>
  <c r="S29" i="5" s="1"/>
  <c r="BA33" i="5"/>
  <c r="S33" i="5" s="1"/>
  <c r="BA35" i="5"/>
  <c r="S35" i="5" s="1"/>
  <c r="BA40" i="5"/>
  <c r="S40" i="5" s="1"/>
  <c r="BA41" i="5"/>
  <c r="S41" i="5" s="1"/>
  <c r="BA42" i="5"/>
  <c r="S42" i="5" s="1"/>
  <c r="BA43" i="5"/>
  <c r="S43" i="5" s="1"/>
  <c r="BA44" i="5"/>
  <c r="S44" i="5" s="1"/>
  <c r="BA45" i="5"/>
  <c r="S45" i="5" s="1"/>
  <c r="BA46" i="5"/>
  <c r="S46" i="5" s="1"/>
  <c r="BA47" i="5"/>
  <c r="S47" i="5" s="1"/>
  <c r="D64" i="5"/>
  <c r="BA66" i="5"/>
  <c r="S66" i="5" s="1"/>
  <c r="BA72" i="5"/>
  <c r="S72" i="5" s="1"/>
  <c r="BA75" i="5"/>
  <c r="S75" i="5" s="1"/>
  <c r="BA78" i="5"/>
  <c r="S78" i="5" s="1"/>
  <c r="BA79" i="5"/>
  <c r="S79" i="5" s="1"/>
  <c r="BD84" i="5"/>
  <c r="BA85" i="5"/>
  <c r="S85" i="5" s="1"/>
  <c r="BB88" i="5"/>
  <c r="BB110" i="5"/>
  <c r="BA113" i="5"/>
  <c r="Q113" i="5" s="1"/>
  <c r="BB114" i="5"/>
  <c r="Q114" i="5" s="1"/>
  <c r="BA117" i="5"/>
  <c r="Q117" i="5" s="1"/>
  <c r="BB118" i="5"/>
  <c r="BA121" i="5"/>
  <c r="Q121" i="5" s="1"/>
  <c r="BB122" i="5"/>
  <c r="Q122" i="5" s="1"/>
  <c r="BA125" i="5"/>
  <c r="Q125" i="5" s="1"/>
  <c r="BB126" i="5"/>
  <c r="BA129" i="5"/>
  <c r="Q129" i="5" s="1"/>
  <c r="BB130" i="5"/>
  <c r="Q130" i="5" s="1"/>
  <c r="BA133" i="5"/>
  <c r="Q133" i="5" s="1"/>
  <c r="BB134" i="5"/>
  <c r="BA137" i="5"/>
  <c r="Q137" i="5" s="1"/>
  <c r="BB138" i="5"/>
  <c r="Q138" i="5" s="1"/>
  <c r="BD202" i="5"/>
  <c r="BD206" i="5"/>
  <c r="BD234" i="5"/>
  <c r="BB236" i="5"/>
  <c r="BF139" i="5"/>
  <c r="BB139" i="5"/>
  <c r="BF141" i="5"/>
  <c r="BB141" i="5"/>
  <c r="BE141" i="5"/>
  <c r="BA151" i="5"/>
  <c r="R151" i="5" s="1"/>
  <c r="BD151" i="5"/>
  <c r="BD161" i="5"/>
  <c r="BA161" i="5"/>
  <c r="R161" i="5" s="1"/>
  <c r="BD237" i="5"/>
  <c r="BA237" i="5"/>
  <c r="Q237" i="5" s="1"/>
  <c r="BA238" i="5"/>
  <c r="Q238" i="5" s="1"/>
  <c r="BD238" i="5"/>
  <c r="BD15" i="5"/>
  <c r="BC64" i="5"/>
  <c r="BA105" i="5"/>
  <c r="BA111" i="5"/>
  <c r="Q111" i="5" s="1"/>
  <c r="BA115" i="5"/>
  <c r="BA119" i="5"/>
  <c r="Q119" i="5" s="1"/>
  <c r="BA123" i="5"/>
  <c r="BA127" i="5"/>
  <c r="Q127" i="5" s="1"/>
  <c r="BA131" i="5"/>
  <c r="BA135" i="5"/>
  <c r="Q135" i="5" s="1"/>
  <c r="BA139" i="5"/>
  <c r="Q139" i="5" s="1"/>
  <c r="BA141" i="5"/>
  <c r="Q141" i="5" s="1"/>
  <c r="BF142" i="5"/>
  <c r="BB142" i="5"/>
  <c r="BE142" i="5"/>
  <c r="BF143" i="5"/>
  <c r="BB143" i="5"/>
  <c r="Q143" i="5" s="1"/>
  <c r="BE143" i="5"/>
  <c r="BF144" i="5"/>
  <c r="BB144" i="5"/>
  <c r="Q144" i="5" s="1"/>
  <c r="BE144" i="5"/>
  <c r="BF145" i="5"/>
  <c r="BB145" i="5"/>
  <c r="Q145" i="5" s="1"/>
  <c r="BE145" i="5"/>
  <c r="BF146" i="5"/>
  <c r="BB146" i="5"/>
  <c r="BE146" i="5"/>
  <c r="BF147" i="5"/>
  <c r="BB147" i="5"/>
  <c r="BE147" i="5"/>
  <c r="BA147" i="5"/>
  <c r="Q147" i="5" s="1"/>
  <c r="BA164" i="5"/>
  <c r="R164" i="5" s="1"/>
  <c r="BD164" i="5"/>
  <c r="BA173" i="5"/>
  <c r="R173" i="5" s="1"/>
  <c r="BD173" i="5"/>
  <c r="BD179" i="5"/>
  <c r="BA179" i="5"/>
  <c r="BD235" i="5"/>
  <c r="BA235" i="5"/>
  <c r="Q235" i="5" s="1"/>
  <c r="BA236" i="5"/>
  <c r="Q236" i="5" s="1"/>
  <c r="BD236" i="5"/>
  <c r="R163" i="5"/>
  <c r="Q184" i="5"/>
  <c r="BD188" i="5"/>
  <c r="Q192" i="5"/>
  <c r="BD196" i="5"/>
  <c r="Q200" i="5"/>
  <c r="BD204" i="5"/>
  <c r="Q208" i="5"/>
  <c r="BD212" i="5"/>
  <c r="Q216" i="5"/>
  <c r="BD220" i="5"/>
  <c r="Q224" i="5"/>
  <c r="BD228" i="5"/>
  <c r="Q232" i="5"/>
  <c r="R153" i="5"/>
  <c r="R158" i="5"/>
  <c r="R171" i="5"/>
  <c r="Q188" i="5"/>
  <c r="Q196" i="5"/>
  <c r="Q204" i="5"/>
  <c r="Q212" i="5"/>
  <c r="Q220" i="5"/>
  <c r="Q228" i="5"/>
  <c r="BB247" i="3"/>
  <c r="O247" i="3"/>
  <c r="D247" i="3"/>
  <c r="BE247" i="3" s="1"/>
  <c r="BB246" i="3"/>
  <c r="O246" i="3"/>
  <c r="D246" i="3"/>
  <c r="BE246" i="3" s="1"/>
  <c r="BB245" i="3"/>
  <c r="O245" i="3"/>
  <c r="D245" i="3"/>
  <c r="BE245" i="3" s="1"/>
  <c r="BB244" i="3"/>
  <c r="O244" i="3"/>
  <c r="D244" i="3"/>
  <c r="BE244" i="3" s="1"/>
  <c r="BB243" i="3"/>
  <c r="O243" i="3"/>
  <c r="D243" i="3"/>
  <c r="BE243" i="3" s="1"/>
  <c r="BB242" i="3"/>
  <c r="O242" i="3"/>
  <c r="D242" i="3"/>
  <c r="BE242" i="3" s="1"/>
  <c r="P238" i="3"/>
  <c r="O238" i="3"/>
  <c r="N238" i="3"/>
  <c r="M238" i="3"/>
  <c r="L238" i="3"/>
  <c r="K238" i="3"/>
  <c r="BE238" i="3" s="1"/>
  <c r="J238" i="3"/>
  <c r="I238" i="3"/>
  <c r="H238" i="3"/>
  <c r="G238" i="3"/>
  <c r="F238" i="3"/>
  <c r="E238" i="3"/>
  <c r="BE237" i="3"/>
  <c r="P237" i="3"/>
  <c r="O237" i="3"/>
  <c r="N237" i="3"/>
  <c r="M237" i="3"/>
  <c r="L237" i="3"/>
  <c r="K237" i="3"/>
  <c r="BB237" i="3" s="1"/>
  <c r="J237" i="3"/>
  <c r="I237" i="3"/>
  <c r="H237" i="3"/>
  <c r="G237" i="3"/>
  <c r="F237" i="3"/>
  <c r="E237" i="3"/>
  <c r="D237" i="3" s="1"/>
  <c r="P236" i="3"/>
  <c r="O236" i="3"/>
  <c r="N236" i="3"/>
  <c r="M236" i="3"/>
  <c r="L236" i="3"/>
  <c r="K236" i="3"/>
  <c r="J236" i="3"/>
  <c r="I236" i="3"/>
  <c r="H236" i="3"/>
  <c r="G236" i="3"/>
  <c r="F236" i="3"/>
  <c r="E236" i="3"/>
  <c r="BE235" i="3"/>
  <c r="P235" i="3"/>
  <c r="O235" i="3"/>
  <c r="N235" i="3"/>
  <c r="M235" i="3"/>
  <c r="L235" i="3"/>
  <c r="K235" i="3"/>
  <c r="BB235" i="3" s="1"/>
  <c r="J235" i="3"/>
  <c r="I235" i="3"/>
  <c r="H235" i="3"/>
  <c r="G235" i="3"/>
  <c r="F235" i="3"/>
  <c r="E235" i="3"/>
  <c r="D235" i="3" s="1"/>
  <c r="BE234" i="3"/>
  <c r="BB234" i="3"/>
  <c r="D234" i="3"/>
  <c r="BA234" i="3" s="1"/>
  <c r="BE233" i="3"/>
  <c r="BB233" i="3"/>
  <c r="BA233" i="3"/>
  <c r="Q233" i="3"/>
  <c r="D233" i="3"/>
  <c r="BD233" i="3" s="1"/>
  <c r="BE232" i="3"/>
  <c r="BB232" i="3"/>
  <c r="D232" i="3"/>
  <c r="BA232" i="3" s="1"/>
  <c r="BE231" i="3"/>
  <c r="BB231" i="3"/>
  <c r="BA231" i="3"/>
  <c r="Q231" i="3"/>
  <c r="D231" i="3"/>
  <c r="BD231" i="3" s="1"/>
  <c r="BE230" i="3"/>
  <c r="BB230" i="3"/>
  <c r="D230" i="3"/>
  <c r="BA230" i="3" s="1"/>
  <c r="Q230" i="3" s="1"/>
  <c r="BE229" i="3"/>
  <c r="BB229" i="3"/>
  <c r="BA229" i="3"/>
  <c r="Q229" i="3"/>
  <c r="D229" i="3"/>
  <c r="BD229" i="3" s="1"/>
  <c r="BE228" i="3"/>
  <c r="BB228" i="3"/>
  <c r="D228" i="3"/>
  <c r="BA228" i="3" s="1"/>
  <c r="Q228" i="3" s="1"/>
  <c r="BE227" i="3"/>
  <c r="BB227" i="3"/>
  <c r="BA227" i="3"/>
  <c r="Q227" i="3"/>
  <c r="D227" i="3"/>
  <c r="BD227" i="3" s="1"/>
  <c r="BE226" i="3"/>
  <c r="BB226" i="3"/>
  <c r="D226" i="3"/>
  <c r="BA226" i="3" s="1"/>
  <c r="Q226" i="3" s="1"/>
  <c r="BE225" i="3"/>
  <c r="BB225" i="3"/>
  <c r="BA225" i="3"/>
  <c r="Q225" i="3"/>
  <c r="D225" i="3"/>
  <c r="BD225" i="3" s="1"/>
  <c r="BE224" i="3"/>
  <c r="BB224" i="3"/>
  <c r="D224" i="3"/>
  <c r="BA224" i="3" s="1"/>
  <c r="Q224" i="3" s="1"/>
  <c r="BE223" i="3"/>
  <c r="BB223" i="3"/>
  <c r="BA223" i="3"/>
  <c r="Q223" i="3"/>
  <c r="D223" i="3"/>
  <c r="BD223" i="3" s="1"/>
  <c r="BE222" i="3"/>
  <c r="BB222" i="3"/>
  <c r="D222" i="3"/>
  <c r="BA222" i="3" s="1"/>
  <c r="Q222" i="3" s="1"/>
  <c r="BE221" i="3"/>
  <c r="BB221" i="3"/>
  <c r="BA221" i="3"/>
  <c r="Q221" i="3"/>
  <c r="D221" i="3"/>
  <c r="BD221" i="3" s="1"/>
  <c r="BE220" i="3"/>
  <c r="BB220" i="3"/>
  <c r="D220" i="3"/>
  <c r="BA220" i="3" s="1"/>
  <c r="Q220" i="3" s="1"/>
  <c r="BE219" i="3"/>
  <c r="BB219" i="3"/>
  <c r="BA219" i="3"/>
  <c r="Q219" i="3"/>
  <c r="D219" i="3"/>
  <c r="BD219" i="3" s="1"/>
  <c r="BE218" i="3"/>
  <c r="BB218" i="3"/>
  <c r="D218" i="3"/>
  <c r="BA218" i="3" s="1"/>
  <c r="Q218" i="3" s="1"/>
  <c r="BE217" i="3"/>
  <c r="BB217" i="3"/>
  <c r="BA217" i="3"/>
  <c r="Q217" i="3"/>
  <c r="D217" i="3"/>
  <c r="BD217" i="3" s="1"/>
  <c r="BE216" i="3"/>
  <c r="BB216" i="3"/>
  <c r="D216" i="3"/>
  <c r="BA216" i="3" s="1"/>
  <c r="Q216" i="3" s="1"/>
  <c r="BE215" i="3"/>
  <c r="BB215" i="3"/>
  <c r="BA215" i="3"/>
  <c r="Q215" i="3"/>
  <c r="D215" i="3"/>
  <c r="BD215" i="3" s="1"/>
  <c r="BE214" i="3"/>
  <c r="BB214" i="3"/>
  <c r="D214" i="3"/>
  <c r="BA214" i="3" s="1"/>
  <c r="Q214" i="3" s="1"/>
  <c r="BE213" i="3"/>
  <c r="BB213" i="3"/>
  <c r="BA213" i="3"/>
  <c r="Q213" i="3"/>
  <c r="D213" i="3"/>
  <c r="BD213" i="3" s="1"/>
  <c r="BE212" i="3"/>
  <c r="BB212" i="3"/>
  <c r="D212" i="3"/>
  <c r="BA212" i="3" s="1"/>
  <c r="Q212" i="3" s="1"/>
  <c r="BE211" i="3"/>
  <c r="BB211" i="3"/>
  <c r="BA211" i="3"/>
  <c r="Q211" i="3"/>
  <c r="D211" i="3"/>
  <c r="BD211" i="3" s="1"/>
  <c r="BE210" i="3"/>
  <c r="BB210" i="3"/>
  <c r="D210" i="3"/>
  <c r="BA210" i="3" s="1"/>
  <c r="Q210" i="3" s="1"/>
  <c r="BE209" i="3"/>
  <c r="BB209" i="3"/>
  <c r="BA209" i="3"/>
  <c r="Q209" i="3"/>
  <c r="D209" i="3"/>
  <c r="BD209" i="3" s="1"/>
  <c r="BE208" i="3"/>
  <c r="BB208" i="3"/>
  <c r="D208" i="3"/>
  <c r="BA208" i="3" s="1"/>
  <c r="Q208" i="3" s="1"/>
  <c r="BE207" i="3"/>
  <c r="BB207" i="3"/>
  <c r="BA207" i="3"/>
  <c r="Q207" i="3"/>
  <c r="D207" i="3"/>
  <c r="BD207" i="3" s="1"/>
  <c r="BE206" i="3"/>
  <c r="BB206" i="3"/>
  <c r="D206" i="3"/>
  <c r="BA206" i="3" s="1"/>
  <c r="Q206" i="3" s="1"/>
  <c r="BE205" i="3"/>
  <c r="BB205" i="3"/>
  <c r="BA205" i="3"/>
  <c r="Q205" i="3"/>
  <c r="D205" i="3"/>
  <c r="BD205" i="3" s="1"/>
  <c r="BE204" i="3"/>
  <c r="BB204" i="3"/>
  <c r="D204" i="3"/>
  <c r="BA204" i="3" s="1"/>
  <c r="Q204" i="3" s="1"/>
  <c r="BE203" i="3"/>
  <c r="BB203" i="3"/>
  <c r="BA203" i="3"/>
  <c r="Q203" i="3"/>
  <c r="D203" i="3"/>
  <c r="BD203" i="3" s="1"/>
  <c r="BE202" i="3"/>
  <c r="BB202" i="3"/>
  <c r="D202" i="3"/>
  <c r="BA202" i="3" s="1"/>
  <c r="Q202" i="3" s="1"/>
  <c r="BE201" i="3"/>
  <c r="BB201" i="3"/>
  <c r="BA201" i="3"/>
  <c r="Q201" i="3"/>
  <c r="D201" i="3"/>
  <c r="BD201" i="3" s="1"/>
  <c r="BE200" i="3"/>
  <c r="BB200" i="3"/>
  <c r="D200" i="3"/>
  <c r="BA200" i="3" s="1"/>
  <c r="Q200" i="3" s="1"/>
  <c r="BE199" i="3"/>
  <c r="BB199" i="3"/>
  <c r="BA199" i="3"/>
  <c r="Q199" i="3"/>
  <c r="D199" i="3"/>
  <c r="BD199" i="3" s="1"/>
  <c r="BE198" i="3"/>
  <c r="BB198" i="3"/>
  <c r="D198" i="3"/>
  <c r="BA198" i="3" s="1"/>
  <c r="Q198" i="3" s="1"/>
  <c r="BE197" i="3"/>
  <c r="BB197" i="3"/>
  <c r="BA197" i="3"/>
  <c r="Q197" i="3"/>
  <c r="D197" i="3"/>
  <c r="BD197" i="3" s="1"/>
  <c r="BE196" i="3"/>
  <c r="BB196" i="3"/>
  <c r="D196" i="3"/>
  <c r="BA196" i="3" s="1"/>
  <c r="Q196" i="3" s="1"/>
  <c r="BE195" i="3"/>
  <c r="BB195" i="3"/>
  <c r="BA195" i="3"/>
  <c r="Q195" i="3"/>
  <c r="D195" i="3"/>
  <c r="BD195" i="3" s="1"/>
  <c r="BE194" i="3"/>
  <c r="BB194" i="3"/>
  <c r="D194" i="3"/>
  <c r="BA194" i="3" s="1"/>
  <c r="Q194" i="3" s="1"/>
  <c r="BE193" i="3"/>
  <c r="BB193" i="3"/>
  <c r="BA193" i="3"/>
  <c r="Q193" i="3"/>
  <c r="D193" i="3"/>
  <c r="BD193" i="3" s="1"/>
  <c r="BE192" i="3"/>
  <c r="BB192" i="3"/>
  <c r="D192" i="3"/>
  <c r="BA192" i="3" s="1"/>
  <c r="Q192" i="3" s="1"/>
  <c r="BE191" i="3"/>
  <c r="BB191" i="3"/>
  <c r="BA191" i="3"/>
  <c r="Q191" i="3"/>
  <c r="D191" i="3"/>
  <c r="BD191" i="3" s="1"/>
  <c r="BE190" i="3"/>
  <c r="BB190" i="3"/>
  <c r="D190" i="3"/>
  <c r="BA190" i="3" s="1"/>
  <c r="Q190" i="3" s="1"/>
  <c r="BE189" i="3"/>
  <c r="BB189" i="3"/>
  <c r="BA189" i="3"/>
  <c r="Q189" i="3"/>
  <c r="D189" i="3"/>
  <c r="BD189" i="3" s="1"/>
  <c r="BE188" i="3"/>
  <c r="BD188" i="3"/>
  <c r="BB188" i="3"/>
  <c r="Q188" i="3" s="1"/>
  <c r="D188" i="3"/>
  <c r="BA188" i="3" s="1"/>
  <c r="BE187" i="3"/>
  <c r="BB187" i="3"/>
  <c r="BA187" i="3"/>
  <c r="D187" i="3"/>
  <c r="BD187" i="3" s="1"/>
  <c r="BE186" i="3"/>
  <c r="BB186" i="3"/>
  <c r="D186" i="3"/>
  <c r="BE185" i="3"/>
  <c r="BB185" i="3"/>
  <c r="BA185" i="3"/>
  <c r="Q185" i="3"/>
  <c r="D185" i="3"/>
  <c r="BD185" i="3" s="1"/>
  <c r="BE184" i="3"/>
  <c r="BD184" i="3"/>
  <c r="BB184" i="3"/>
  <c r="D184" i="3"/>
  <c r="BA184" i="3" s="1"/>
  <c r="Q184" i="3" s="1"/>
  <c r="BE183" i="3"/>
  <c r="BB183" i="3"/>
  <c r="Q183" i="3" s="1"/>
  <c r="D183" i="3"/>
  <c r="BD183" i="3" s="1"/>
  <c r="D179" i="3"/>
  <c r="D178" i="3"/>
  <c r="BA178" i="3" s="1"/>
  <c r="BE174" i="3"/>
  <c r="BB174" i="3"/>
  <c r="R174" i="3" s="1"/>
  <c r="D174" i="3"/>
  <c r="BE173" i="3"/>
  <c r="BB173" i="3"/>
  <c r="D173" i="3"/>
  <c r="BA173" i="3" s="1"/>
  <c r="R173" i="3" s="1"/>
  <c r="BE172" i="3"/>
  <c r="BB172" i="3"/>
  <c r="R172" i="3"/>
  <c r="D172" i="3"/>
  <c r="BE171" i="3"/>
  <c r="BB171" i="3"/>
  <c r="D171" i="3"/>
  <c r="BE170" i="3"/>
  <c r="BB170" i="3"/>
  <c r="BA170" i="3"/>
  <c r="R170" i="3" s="1"/>
  <c r="D170" i="3"/>
  <c r="BD170" i="3" s="1"/>
  <c r="BE169" i="3"/>
  <c r="BB169" i="3"/>
  <c r="R169" i="3" s="1"/>
  <c r="D169" i="3"/>
  <c r="BE168" i="3"/>
  <c r="BD168" i="3"/>
  <c r="BB168" i="3"/>
  <c r="D168" i="3"/>
  <c r="BA168" i="3" s="1"/>
  <c r="R168" i="3" s="1"/>
  <c r="BE167" i="3"/>
  <c r="BB167" i="3"/>
  <c r="R167" i="3" s="1"/>
  <c r="D167" i="3"/>
  <c r="BE166" i="3"/>
  <c r="BD166" i="3"/>
  <c r="BB166" i="3"/>
  <c r="D166" i="3"/>
  <c r="BA166" i="3" s="1"/>
  <c r="R166" i="3" s="1"/>
  <c r="BE165" i="3"/>
  <c r="BD165" i="3"/>
  <c r="BB165" i="3"/>
  <c r="BA165" i="3"/>
  <c r="R165" i="3" s="1"/>
  <c r="D165" i="3"/>
  <c r="BE164" i="3"/>
  <c r="BB164" i="3"/>
  <c r="D164" i="3"/>
  <c r="BA164" i="3" s="1"/>
  <c r="R164" i="3" s="1"/>
  <c r="BE163" i="3"/>
  <c r="BB163" i="3"/>
  <c r="D163" i="3"/>
  <c r="BE162" i="3"/>
  <c r="BB162" i="3"/>
  <c r="BA162" i="3"/>
  <c r="R162" i="3" s="1"/>
  <c r="D162" i="3"/>
  <c r="BD162" i="3" s="1"/>
  <c r="BB161" i="3"/>
  <c r="Q161" i="3"/>
  <c r="P161" i="3"/>
  <c r="O161" i="3"/>
  <c r="N161" i="3"/>
  <c r="K161" i="3"/>
  <c r="J161" i="3"/>
  <c r="D161" i="3"/>
  <c r="BE160" i="3"/>
  <c r="BB160" i="3"/>
  <c r="R160" i="3"/>
  <c r="D160" i="3"/>
  <c r="BE159" i="3"/>
  <c r="BB159" i="3"/>
  <c r="R159" i="3"/>
  <c r="D159" i="3"/>
  <c r="BE158" i="3"/>
  <c r="BD158" i="3"/>
  <c r="BB158" i="3"/>
  <c r="BA158" i="3"/>
  <c r="R158" i="3" s="1"/>
  <c r="D158" i="3"/>
  <c r="BE157" i="3"/>
  <c r="BB157" i="3"/>
  <c r="R157" i="3" s="1"/>
  <c r="D157" i="3"/>
  <c r="BE156" i="3"/>
  <c r="BB156" i="3"/>
  <c r="BA156" i="3"/>
  <c r="R156" i="3" s="1"/>
  <c r="D156" i="3"/>
  <c r="BD156" i="3" s="1"/>
  <c r="BE155" i="3"/>
  <c r="BB155" i="3"/>
  <c r="R155" i="3" s="1"/>
  <c r="D155" i="3"/>
  <c r="BE154" i="3"/>
  <c r="BB154" i="3"/>
  <c r="R154" i="3" s="1"/>
  <c r="D154" i="3"/>
  <c r="BE153" i="3"/>
  <c r="BD153" i="3"/>
  <c r="BB153" i="3"/>
  <c r="D153" i="3"/>
  <c r="BA153" i="3" s="1"/>
  <c r="R153" i="3" s="1"/>
  <c r="BE152" i="3"/>
  <c r="BB152" i="3"/>
  <c r="R152" i="3" s="1"/>
  <c r="D152" i="3"/>
  <c r="BE151" i="3"/>
  <c r="BD151" i="3"/>
  <c r="BB151" i="3"/>
  <c r="D151" i="3"/>
  <c r="BA151" i="3" s="1"/>
  <c r="R151" i="3" s="1"/>
  <c r="BD147" i="3"/>
  <c r="BC147" i="3"/>
  <c r="P147" i="3"/>
  <c r="O147" i="3"/>
  <c r="N147" i="3"/>
  <c r="M147" i="3"/>
  <c r="L147" i="3"/>
  <c r="K147" i="3"/>
  <c r="J147" i="3"/>
  <c r="I147" i="3"/>
  <c r="H147" i="3"/>
  <c r="G147" i="3"/>
  <c r="F147" i="3"/>
  <c r="D147" i="3" s="1"/>
  <c r="BA147" i="3" s="1"/>
  <c r="E147" i="3"/>
  <c r="BD146" i="3"/>
  <c r="BC146" i="3"/>
  <c r="D146" i="3"/>
  <c r="BD145" i="3"/>
  <c r="BC145" i="3"/>
  <c r="BA145" i="3"/>
  <c r="D145" i="3"/>
  <c r="BD144" i="3"/>
  <c r="BC144" i="3"/>
  <c r="D144" i="3"/>
  <c r="BD143" i="3"/>
  <c r="BC143" i="3"/>
  <c r="BA143" i="3"/>
  <c r="D143" i="3"/>
  <c r="BD142" i="3"/>
  <c r="BC142" i="3"/>
  <c r="D142" i="3"/>
  <c r="BD141" i="3"/>
  <c r="BC141" i="3"/>
  <c r="D141" i="3"/>
  <c r="BD139" i="3"/>
  <c r="BC139" i="3"/>
  <c r="P139" i="3"/>
  <c r="O139" i="3"/>
  <c r="N139" i="3"/>
  <c r="M139" i="3"/>
  <c r="L139" i="3"/>
  <c r="K139" i="3"/>
  <c r="J139" i="3"/>
  <c r="I139" i="3"/>
  <c r="H139" i="3"/>
  <c r="D139" i="3" s="1"/>
  <c r="G139" i="3"/>
  <c r="F139" i="3"/>
  <c r="E139" i="3"/>
  <c r="BD138" i="3"/>
  <c r="BC138" i="3"/>
  <c r="D138" i="3"/>
  <c r="BD137" i="3"/>
  <c r="BC137" i="3"/>
  <c r="D137" i="3"/>
  <c r="BD136" i="3"/>
  <c r="BC136" i="3"/>
  <c r="D136" i="3"/>
  <c r="BD135" i="3"/>
  <c r="BC135" i="3"/>
  <c r="D135" i="3"/>
  <c r="BD134" i="3"/>
  <c r="BC134" i="3"/>
  <c r="D134" i="3"/>
  <c r="BD133" i="3"/>
  <c r="BC133" i="3"/>
  <c r="D133" i="3"/>
  <c r="BD132" i="3"/>
  <c r="BC132" i="3"/>
  <c r="D132" i="3"/>
  <c r="BD131" i="3"/>
  <c r="BC131" i="3"/>
  <c r="D131" i="3"/>
  <c r="BD130" i="3"/>
  <c r="BC130" i="3"/>
  <c r="D130" i="3"/>
  <c r="BD129" i="3"/>
  <c r="BC129" i="3"/>
  <c r="D129" i="3"/>
  <c r="BD128" i="3"/>
  <c r="BC128" i="3"/>
  <c r="D128" i="3"/>
  <c r="BD127" i="3"/>
  <c r="BC127" i="3"/>
  <c r="D127" i="3"/>
  <c r="BD126" i="3"/>
  <c r="BC126" i="3"/>
  <c r="D126" i="3"/>
  <c r="BD125" i="3"/>
  <c r="BC125" i="3"/>
  <c r="D125" i="3"/>
  <c r="BD124" i="3"/>
  <c r="BC124" i="3"/>
  <c r="D124" i="3"/>
  <c r="BD123" i="3"/>
  <c r="BC123" i="3"/>
  <c r="D123" i="3"/>
  <c r="BD122" i="3"/>
  <c r="BC122" i="3"/>
  <c r="D122" i="3"/>
  <c r="BD121" i="3"/>
  <c r="BC121" i="3"/>
  <c r="D121" i="3"/>
  <c r="BD120" i="3"/>
  <c r="BC120" i="3"/>
  <c r="D120" i="3"/>
  <c r="BD119" i="3"/>
  <c r="BC119" i="3"/>
  <c r="D119" i="3"/>
  <c r="BD118" i="3"/>
  <c r="BC118" i="3"/>
  <c r="D118" i="3"/>
  <c r="BD117" i="3"/>
  <c r="BC117" i="3"/>
  <c r="D117" i="3"/>
  <c r="BD116" i="3"/>
  <c r="BC116" i="3"/>
  <c r="D116" i="3"/>
  <c r="BD115" i="3"/>
  <c r="BC115" i="3"/>
  <c r="D115" i="3"/>
  <c r="BD114" i="3"/>
  <c r="BC114" i="3"/>
  <c r="D114" i="3"/>
  <c r="BD113" i="3"/>
  <c r="BC113" i="3"/>
  <c r="D113" i="3"/>
  <c r="BD112" i="3"/>
  <c r="BC112" i="3"/>
  <c r="D112" i="3"/>
  <c r="BD111" i="3"/>
  <c r="BC111" i="3"/>
  <c r="D111" i="3"/>
  <c r="BD110" i="3"/>
  <c r="BC110" i="3"/>
  <c r="D110" i="3"/>
  <c r="D106" i="3"/>
  <c r="D105" i="3"/>
  <c r="BE101" i="3"/>
  <c r="BA101" i="3"/>
  <c r="G101" i="3"/>
  <c r="BE100" i="3"/>
  <c r="BA100" i="3"/>
  <c r="G100" i="3" s="1"/>
  <c r="BE99" i="3"/>
  <c r="BA99" i="3"/>
  <c r="G99" i="3"/>
  <c r="BE98" i="3"/>
  <c r="BA98" i="3"/>
  <c r="G98" i="3"/>
  <c r="BE97" i="3"/>
  <c r="BA97" i="3"/>
  <c r="G97" i="3"/>
  <c r="BE96" i="3"/>
  <c r="BA96" i="3"/>
  <c r="G96" i="3" s="1"/>
  <c r="BE95" i="3"/>
  <c r="BA95" i="3"/>
  <c r="G95" i="3" s="1"/>
  <c r="BE94" i="3"/>
  <c r="BA94" i="3"/>
  <c r="G94" i="3"/>
  <c r="BE93" i="3"/>
  <c r="BA93" i="3"/>
  <c r="G93" i="3"/>
  <c r="BE92" i="3"/>
  <c r="BD92" i="3"/>
  <c r="BB92" i="3"/>
  <c r="BA92" i="3"/>
  <c r="G92" i="3"/>
  <c r="BE91" i="3"/>
  <c r="BD91" i="3"/>
  <c r="BB91" i="3"/>
  <c r="BA91" i="3"/>
  <c r="G91" i="3" s="1"/>
  <c r="BB88" i="3"/>
  <c r="R88" i="3"/>
  <c r="Q88" i="3"/>
  <c r="P88" i="3"/>
  <c r="O88" i="3"/>
  <c r="N88" i="3"/>
  <c r="M88" i="3"/>
  <c r="BE88" i="3" s="1"/>
  <c r="L88" i="3"/>
  <c r="K88" i="3"/>
  <c r="J88" i="3"/>
  <c r="I88" i="3"/>
  <c r="H88" i="3"/>
  <c r="G88" i="3"/>
  <c r="F88" i="3"/>
  <c r="E88" i="3"/>
  <c r="D88" i="3"/>
  <c r="BD88" i="3" s="1"/>
  <c r="BE87" i="3"/>
  <c r="BB87" i="3"/>
  <c r="BA87" i="3"/>
  <c r="D87" i="3"/>
  <c r="BD87" i="3" s="1"/>
  <c r="BE86" i="3"/>
  <c r="BD86" i="3"/>
  <c r="BB86" i="3"/>
  <c r="S86" i="3"/>
  <c r="D86" i="3"/>
  <c r="BA86" i="3" s="1"/>
  <c r="BE85" i="3"/>
  <c r="BB85" i="3"/>
  <c r="D85" i="3"/>
  <c r="BD85" i="3" s="1"/>
  <c r="BE84" i="3"/>
  <c r="BB84" i="3"/>
  <c r="D84" i="3"/>
  <c r="BD84" i="3" s="1"/>
  <c r="BE83" i="3"/>
  <c r="BD83" i="3"/>
  <c r="BB83" i="3"/>
  <c r="BA83" i="3"/>
  <c r="S83" i="3" s="1"/>
  <c r="D83" i="3"/>
  <c r="BE82" i="3"/>
  <c r="BB82" i="3"/>
  <c r="D82" i="3"/>
  <c r="BD82" i="3" s="1"/>
  <c r="BE80" i="3"/>
  <c r="BB80" i="3"/>
  <c r="D80" i="3"/>
  <c r="BA80" i="3" s="1"/>
  <c r="S80" i="3" s="1"/>
  <c r="BE79" i="3"/>
  <c r="BB79" i="3"/>
  <c r="BA79" i="3"/>
  <c r="S79" i="3" s="1"/>
  <c r="D79" i="3"/>
  <c r="BD79" i="3" s="1"/>
  <c r="BB78" i="3"/>
  <c r="R78" i="3"/>
  <c r="Q78" i="3"/>
  <c r="P78" i="3"/>
  <c r="O78" i="3"/>
  <c r="N78" i="3"/>
  <c r="M78" i="3"/>
  <c r="L78" i="3"/>
  <c r="D78" i="3" s="1"/>
  <c r="K78" i="3"/>
  <c r="J78" i="3"/>
  <c r="I78" i="3"/>
  <c r="H78" i="3"/>
  <c r="G78" i="3"/>
  <c r="F78" i="3"/>
  <c r="E78" i="3"/>
  <c r="D77" i="3"/>
  <c r="BD77" i="3" s="1"/>
  <c r="BE76" i="3"/>
  <c r="BB76" i="3"/>
  <c r="D76" i="3"/>
  <c r="BA76" i="3" s="1"/>
  <c r="S76" i="3" s="1"/>
  <c r="BE75" i="3"/>
  <c r="BB75" i="3"/>
  <c r="BA75" i="3"/>
  <c r="S75" i="3" s="1"/>
  <c r="D75" i="3"/>
  <c r="BD75" i="3" s="1"/>
  <c r="BE74" i="3"/>
  <c r="BD74" i="3"/>
  <c r="BB74" i="3"/>
  <c r="BA74" i="3"/>
  <c r="S74" i="3" s="1"/>
  <c r="D74" i="3"/>
  <c r="BE73" i="3"/>
  <c r="BB73" i="3"/>
  <c r="BA73" i="3"/>
  <c r="S73" i="3"/>
  <c r="D73" i="3"/>
  <c r="BD73" i="3" s="1"/>
  <c r="BE72" i="3"/>
  <c r="BB72" i="3"/>
  <c r="D72" i="3"/>
  <c r="BD72" i="3" s="1"/>
  <c r="R68" i="3"/>
  <c r="P68" i="3"/>
  <c r="J68" i="3"/>
  <c r="H68" i="3"/>
  <c r="R67" i="3"/>
  <c r="Q67" i="3"/>
  <c r="P67" i="3"/>
  <c r="O67" i="3"/>
  <c r="N67" i="3"/>
  <c r="M67" i="3"/>
  <c r="BC67" i="3" s="1"/>
  <c r="L67" i="3"/>
  <c r="K67" i="3"/>
  <c r="J67" i="3"/>
  <c r="I67" i="3"/>
  <c r="H67" i="3"/>
  <c r="G67" i="3"/>
  <c r="F67" i="3"/>
  <c r="E67" i="3"/>
  <c r="D67" i="3" s="1"/>
  <c r="BF66" i="3"/>
  <c r="BD66" i="3"/>
  <c r="BC66" i="3"/>
  <c r="BB66" i="3"/>
  <c r="D66" i="3"/>
  <c r="BE66" i="3" s="1"/>
  <c r="R64" i="3"/>
  <c r="Q64" i="3"/>
  <c r="Q68" i="3" s="1"/>
  <c r="P64" i="3"/>
  <c r="O64" i="3"/>
  <c r="N64" i="3"/>
  <c r="N68" i="3" s="1"/>
  <c r="M64" i="3"/>
  <c r="BD64" i="3" s="1"/>
  <c r="L64" i="3"/>
  <c r="L68" i="3" s="1"/>
  <c r="K64" i="3"/>
  <c r="J64" i="3"/>
  <c r="I64" i="3"/>
  <c r="I68" i="3" s="1"/>
  <c r="H64" i="3"/>
  <c r="G64" i="3"/>
  <c r="F64" i="3"/>
  <c r="F68" i="3" s="1"/>
  <c r="E64" i="3"/>
  <c r="E68" i="3" s="1"/>
  <c r="BF63" i="3"/>
  <c r="BE63" i="3"/>
  <c r="BD63" i="3"/>
  <c r="BC63" i="3"/>
  <c r="BB63" i="3"/>
  <c r="BA63" i="3"/>
  <c r="S63" i="3"/>
  <c r="D63" i="3"/>
  <c r="BF62" i="3"/>
  <c r="BE62" i="3"/>
  <c r="BD62" i="3"/>
  <c r="BC62" i="3"/>
  <c r="BB62" i="3"/>
  <c r="BA62" i="3"/>
  <c r="S62" i="3"/>
  <c r="D62" i="3"/>
  <c r="BF61" i="3"/>
  <c r="BE61" i="3"/>
  <c r="BD61" i="3"/>
  <c r="BC61" i="3"/>
  <c r="BB61" i="3"/>
  <c r="BA61" i="3"/>
  <c r="S61" i="3"/>
  <c r="D61" i="3"/>
  <c r="BF60" i="3"/>
  <c r="BE60" i="3"/>
  <c r="BD60" i="3"/>
  <c r="BC60" i="3"/>
  <c r="BB60" i="3"/>
  <c r="BA60" i="3"/>
  <c r="S60" i="3"/>
  <c r="D60" i="3"/>
  <c r="BF59" i="3"/>
  <c r="BE59" i="3"/>
  <c r="BD59" i="3"/>
  <c r="BC59" i="3"/>
  <c r="BB59" i="3"/>
  <c r="BA59" i="3"/>
  <c r="S59" i="3"/>
  <c r="D59" i="3"/>
  <c r="BF58" i="3"/>
  <c r="BE58" i="3"/>
  <c r="BD58" i="3"/>
  <c r="BC58" i="3"/>
  <c r="BB58" i="3"/>
  <c r="BA58" i="3"/>
  <c r="S58" i="3"/>
  <c r="D58" i="3"/>
  <c r="BF57" i="3"/>
  <c r="BE57" i="3"/>
  <c r="BD57" i="3"/>
  <c r="BC57" i="3"/>
  <c r="BB57" i="3"/>
  <c r="BA57" i="3"/>
  <c r="S57" i="3"/>
  <c r="D57" i="3"/>
  <c r="BF56" i="3"/>
  <c r="BE56" i="3"/>
  <c r="BD56" i="3"/>
  <c r="BC56" i="3"/>
  <c r="BB56" i="3"/>
  <c r="BA56" i="3"/>
  <c r="S56" i="3"/>
  <c r="D56" i="3"/>
  <c r="BF55" i="3"/>
  <c r="BE55" i="3"/>
  <c r="BD55" i="3"/>
  <c r="BC55" i="3"/>
  <c r="BB55" i="3"/>
  <c r="BA55" i="3"/>
  <c r="S55" i="3"/>
  <c r="D55" i="3"/>
  <c r="BF54" i="3"/>
  <c r="BE54" i="3"/>
  <c r="BD54" i="3"/>
  <c r="BC54" i="3"/>
  <c r="BB54" i="3"/>
  <c r="BA54" i="3"/>
  <c r="S54" i="3"/>
  <c r="D54" i="3"/>
  <c r="BF53" i="3"/>
  <c r="BE53" i="3"/>
  <c r="BD53" i="3"/>
  <c r="BC53" i="3"/>
  <c r="BB53" i="3"/>
  <c r="BA53" i="3"/>
  <c r="S53" i="3"/>
  <c r="D53" i="3"/>
  <c r="BF52" i="3"/>
  <c r="BE52" i="3"/>
  <c r="BD52" i="3"/>
  <c r="BC52" i="3"/>
  <c r="BB52" i="3"/>
  <c r="BA52" i="3"/>
  <c r="S52" i="3"/>
  <c r="D52" i="3"/>
  <c r="BF51" i="3"/>
  <c r="BE51" i="3"/>
  <c r="BD51" i="3"/>
  <c r="BC51" i="3"/>
  <c r="BB51" i="3"/>
  <c r="BA51" i="3"/>
  <c r="S51" i="3"/>
  <c r="D51" i="3"/>
  <c r="BF50" i="3"/>
  <c r="BE50" i="3"/>
  <c r="BD50" i="3"/>
  <c r="BC50" i="3"/>
  <c r="BB50" i="3"/>
  <c r="BA50" i="3"/>
  <c r="S50" i="3"/>
  <c r="D50" i="3"/>
  <c r="BF49" i="3"/>
  <c r="BE49" i="3"/>
  <c r="BD49" i="3"/>
  <c r="BC49" i="3"/>
  <c r="BB49" i="3"/>
  <c r="BA49" i="3"/>
  <c r="S49" i="3"/>
  <c r="D49" i="3"/>
  <c r="BF48" i="3"/>
  <c r="BE48" i="3"/>
  <c r="BD48" i="3"/>
  <c r="BC48" i="3"/>
  <c r="BB48" i="3"/>
  <c r="BA48" i="3"/>
  <c r="S48" i="3"/>
  <c r="D48" i="3"/>
  <c r="BF47" i="3"/>
  <c r="BB47" i="3"/>
  <c r="D47" i="3"/>
  <c r="BE47" i="3" s="1"/>
  <c r="BF46" i="3"/>
  <c r="BD46" i="3"/>
  <c r="BC46" i="3"/>
  <c r="BB46" i="3"/>
  <c r="D46" i="3"/>
  <c r="BE46" i="3" s="1"/>
  <c r="BF45" i="3"/>
  <c r="BD45" i="3"/>
  <c r="BC45" i="3"/>
  <c r="BB45" i="3"/>
  <c r="D45" i="3"/>
  <c r="BE45" i="3" s="1"/>
  <c r="BF44" i="3"/>
  <c r="BD44" i="3"/>
  <c r="BC44" i="3"/>
  <c r="BB44" i="3"/>
  <c r="D44" i="3"/>
  <c r="BE44" i="3" s="1"/>
  <c r="BF43" i="3"/>
  <c r="BD43" i="3"/>
  <c r="BC43" i="3"/>
  <c r="BB43" i="3"/>
  <c r="D43" i="3"/>
  <c r="BE43" i="3" s="1"/>
  <c r="BF42" i="3"/>
  <c r="BD42" i="3"/>
  <c r="BC42" i="3"/>
  <c r="BB42" i="3"/>
  <c r="D42" i="3"/>
  <c r="BE42" i="3" s="1"/>
  <c r="BF41" i="3"/>
  <c r="BD41" i="3"/>
  <c r="BC41" i="3"/>
  <c r="BB41" i="3"/>
  <c r="D41" i="3"/>
  <c r="BE41" i="3" s="1"/>
  <c r="BF40" i="3"/>
  <c r="BD40" i="3"/>
  <c r="BC40" i="3"/>
  <c r="BB40" i="3"/>
  <c r="D40" i="3"/>
  <c r="BE40" i="3" s="1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 s="1"/>
  <c r="BF36" i="3"/>
  <c r="BB36" i="3"/>
  <c r="BA36" i="3"/>
  <c r="S36" i="3"/>
  <c r="D36" i="3"/>
  <c r="BE36" i="3" s="1"/>
  <c r="BB35" i="3"/>
  <c r="D35" i="3"/>
  <c r="BF35" i="3" s="1"/>
  <c r="BF34" i="3"/>
  <c r="BB34" i="3"/>
  <c r="BA34" i="3"/>
  <c r="S34" i="3"/>
  <c r="D34" i="3"/>
  <c r="BE34" i="3" s="1"/>
  <c r="BB33" i="3"/>
  <c r="D33" i="3"/>
  <c r="BF33" i="3" s="1"/>
  <c r="BF32" i="3"/>
  <c r="BB32" i="3"/>
  <c r="BA32" i="3"/>
  <c r="S32" i="3"/>
  <c r="D32" i="3"/>
  <c r="BE32" i="3" s="1"/>
  <c r="BF31" i="3"/>
  <c r="BE31" i="3"/>
  <c r="BD31" i="3"/>
  <c r="BC31" i="3"/>
  <c r="BB31" i="3"/>
  <c r="BA31" i="3"/>
  <c r="S31" i="3"/>
  <c r="D31" i="3"/>
  <c r="BF30" i="3"/>
  <c r="BE30" i="3"/>
  <c r="BD30" i="3"/>
  <c r="BC30" i="3"/>
  <c r="BB30" i="3"/>
  <c r="BA30" i="3"/>
  <c r="S30" i="3"/>
  <c r="D30" i="3"/>
  <c r="BB29" i="3"/>
  <c r="D29" i="3"/>
  <c r="BF29" i="3" s="1"/>
  <c r="BF28" i="3"/>
  <c r="BD28" i="3"/>
  <c r="BC28" i="3"/>
  <c r="BB28" i="3"/>
  <c r="D28" i="3"/>
  <c r="BE28" i="3" s="1"/>
  <c r="BF27" i="3"/>
  <c r="BB27" i="3"/>
  <c r="BA27" i="3"/>
  <c r="S27" i="3"/>
  <c r="D27" i="3"/>
  <c r="BE27" i="3" s="1"/>
  <c r="BF26" i="3"/>
  <c r="BE26" i="3"/>
  <c r="BD26" i="3"/>
  <c r="BC26" i="3"/>
  <c r="BB26" i="3"/>
  <c r="BA26" i="3"/>
  <c r="S26" i="3"/>
  <c r="D26" i="3"/>
  <c r="BA24" i="3"/>
  <c r="S24" i="3"/>
  <c r="R24" i="3"/>
  <c r="Q24" i="3"/>
  <c r="BD24" i="3" s="1"/>
  <c r="O24" i="3"/>
  <c r="N24" i="3"/>
  <c r="M24" i="3"/>
  <c r="L24" i="3"/>
  <c r="K24" i="3"/>
  <c r="J24" i="3"/>
  <c r="I24" i="3"/>
  <c r="H24" i="3"/>
  <c r="G24" i="3"/>
  <c r="F24" i="3"/>
  <c r="D24" i="3" s="1"/>
  <c r="E24" i="3"/>
  <c r="BD23" i="3"/>
  <c r="BA23" i="3"/>
  <c r="S23" i="3" s="1"/>
  <c r="D23" i="3"/>
  <c r="BD22" i="3"/>
  <c r="BA22" i="3"/>
  <c r="S22" i="3" s="1"/>
  <c r="D22" i="3"/>
  <c r="BD21" i="3"/>
  <c r="BA21" i="3"/>
  <c r="S21" i="3" s="1"/>
  <c r="D21" i="3"/>
  <c r="BD16" i="3"/>
  <c r="BA16" i="3"/>
  <c r="P16" i="3" s="1"/>
  <c r="D16" i="3"/>
  <c r="BD15" i="3"/>
  <c r="BA15" i="3"/>
  <c r="P15" i="3" s="1"/>
  <c r="D15" i="3"/>
  <c r="BA105" i="3" s="1"/>
  <c r="BE12" i="3"/>
  <c r="BB12" i="3"/>
  <c r="D12" i="3"/>
  <c r="BD12" i="3" s="1"/>
  <c r="BE11" i="3"/>
  <c r="BB11" i="3"/>
  <c r="BA11" i="3"/>
  <c r="S11" i="3" s="1"/>
  <c r="D11" i="3"/>
  <c r="A5" i="3"/>
  <c r="A4" i="3"/>
  <c r="A3" i="3"/>
  <c r="A2" i="3"/>
  <c r="A269" i="6" l="1"/>
  <c r="S68" i="6"/>
  <c r="Q131" i="5"/>
  <c r="Q115" i="5"/>
  <c r="BF68" i="5"/>
  <c r="BB68" i="5"/>
  <c r="BA68" i="5"/>
  <c r="BE105" i="5"/>
  <c r="BB105" i="5"/>
  <c r="H105" i="5" s="1"/>
  <c r="BE68" i="5"/>
  <c r="S37" i="5"/>
  <c r="BB64" i="5"/>
  <c r="BE64" i="5"/>
  <c r="BA64" i="5"/>
  <c r="BF64" i="5"/>
  <c r="S88" i="5"/>
  <c r="Q123" i="5"/>
  <c r="BF67" i="3"/>
  <c r="BB67" i="3"/>
  <c r="BA67" i="3"/>
  <c r="S67" i="3" s="1"/>
  <c r="BE67" i="3"/>
  <c r="BA37" i="3"/>
  <c r="BE37" i="3"/>
  <c r="BB37" i="3"/>
  <c r="BF37" i="3"/>
  <c r="BF139" i="3"/>
  <c r="BB139" i="3"/>
  <c r="BE139" i="3"/>
  <c r="BA139" i="3"/>
  <c r="BD78" i="3"/>
  <c r="BA78" i="3"/>
  <c r="S78" i="3" s="1"/>
  <c r="BF112" i="3"/>
  <c r="BB112" i="3"/>
  <c r="BE112" i="3"/>
  <c r="BA112" i="3"/>
  <c r="BF115" i="3"/>
  <c r="BB115" i="3"/>
  <c r="BE115" i="3"/>
  <c r="BA115" i="3"/>
  <c r="BF116" i="3"/>
  <c r="BB116" i="3"/>
  <c r="BE116" i="3"/>
  <c r="BA116" i="3"/>
  <c r="BF119" i="3"/>
  <c r="BB119" i="3"/>
  <c r="BE119" i="3"/>
  <c r="BA119" i="3"/>
  <c r="BF121" i="3"/>
  <c r="BB121" i="3"/>
  <c r="BE121" i="3"/>
  <c r="BA121" i="3"/>
  <c r="BF123" i="3"/>
  <c r="BB123" i="3"/>
  <c r="BE123" i="3"/>
  <c r="BA123" i="3"/>
  <c r="BF125" i="3"/>
  <c r="BB125" i="3"/>
  <c r="BE125" i="3"/>
  <c r="BA125" i="3"/>
  <c r="BF128" i="3"/>
  <c r="BB128" i="3"/>
  <c r="BE128" i="3"/>
  <c r="BA128" i="3"/>
  <c r="BF131" i="3"/>
  <c r="BB131" i="3"/>
  <c r="BE131" i="3"/>
  <c r="BA131" i="3"/>
  <c r="BF132" i="3"/>
  <c r="BB132" i="3"/>
  <c r="BE132" i="3"/>
  <c r="BA132" i="3"/>
  <c r="BF135" i="3"/>
  <c r="BB135" i="3"/>
  <c r="BE135" i="3"/>
  <c r="BA135" i="3"/>
  <c r="BF137" i="3"/>
  <c r="BB137" i="3"/>
  <c r="BE137" i="3"/>
  <c r="BA137" i="3"/>
  <c r="BD11" i="3"/>
  <c r="BA12" i="3"/>
  <c r="S12" i="3" s="1"/>
  <c r="G68" i="3"/>
  <c r="D68" i="3" s="1"/>
  <c r="K68" i="3"/>
  <c r="BA84" i="3"/>
  <c r="S84" i="3" s="1"/>
  <c r="BF142" i="3"/>
  <c r="BB142" i="3"/>
  <c r="BA142" i="3"/>
  <c r="Q142" i="3" s="1"/>
  <c r="BE142" i="3"/>
  <c r="BA28" i="3"/>
  <c r="S28" i="3" s="1"/>
  <c r="BA29" i="3"/>
  <c r="S29" i="3" s="1"/>
  <c r="BA33" i="3"/>
  <c r="S33" i="3" s="1"/>
  <c r="BA35" i="3"/>
  <c r="S35" i="3" s="1"/>
  <c r="BA40" i="3"/>
  <c r="S40" i="3" s="1"/>
  <c r="BA41" i="3"/>
  <c r="S41" i="3" s="1"/>
  <c r="BA42" i="3"/>
  <c r="S42" i="3" s="1"/>
  <c r="BA43" i="3"/>
  <c r="S43" i="3" s="1"/>
  <c r="BA44" i="3"/>
  <c r="S44" i="3" s="1"/>
  <c r="BA45" i="3"/>
  <c r="S45" i="3" s="1"/>
  <c r="BA46" i="3"/>
  <c r="S46" i="3" s="1"/>
  <c r="BA47" i="3"/>
  <c r="S47" i="3" s="1"/>
  <c r="D64" i="3"/>
  <c r="BA66" i="3"/>
  <c r="S66" i="3" s="1"/>
  <c r="BD67" i="3"/>
  <c r="BA72" i="3"/>
  <c r="S72" i="3" s="1"/>
  <c r="BD76" i="3"/>
  <c r="BA77" i="3"/>
  <c r="S77" i="3" s="1"/>
  <c r="BD80" i="3"/>
  <c r="BA82" i="3"/>
  <c r="S82" i="3" s="1"/>
  <c r="BA85" i="3"/>
  <c r="S85" i="3" s="1"/>
  <c r="BA88" i="3"/>
  <c r="S88" i="3" s="1"/>
  <c r="BF141" i="3"/>
  <c r="BB141" i="3"/>
  <c r="BE141" i="3"/>
  <c r="BA141" i="3"/>
  <c r="BA161" i="3"/>
  <c r="R161" i="3" s="1"/>
  <c r="BD161" i="3"/>
  <c r="BD163" i="3"/>
  <c r="BA163" i="3"/>
  <c r="R163" i="3" s="1"/>
  <c r="BA186" i="3"/>
  <c r="Q186" i="3" s="1"/>
  <c r="BD186" i="3"/>
  <c r="Q187" i="3"/>
  <c r="BF111" i="3"/>
  <c r="BB111" i="3"/>
  <c r="BE111" i="3"/>
  <c r="BA111" i="3"/>
  <c r="Q111" i="3" s="1"/>
  <c r="BF114" i="3"/>
  <c r="BB114" i="3"/>
  <c r="BE114" i="3"/>
  <c r="BA114" i="3"/>
  <c r="Q114" i="3" s="1"/>
  <c r="BF118" i="3"/>
  <c r="BB118" i="3"/>
  <c r="BE118" i="3"/>
  <c r="BA118" i="3"/>
  <c r="Q118" i="3" s="1"/>
  <c r="BF122" i="3"/>
  <c r="BB122" i="3"/>
  <c r="BE122" i="3"/>
  <c r="BA122" i="3"/>
  <c r="Q122" i="3" s="1"/>
  <c r="BF126" i="3"/>
  <c r="BB126" i="3"/>
  <c r="BE126" i="3"/>
  <c r="BA126" i="3"/>
  <c r="Q126" i="3" s="1"/>
  <c r="BF129" i="3"/>
  <c r="BB129" i="3"/>
  <c r="BE129" i="3"/>
  <c r="BA129" i="3"/>
  <c r="Q129" i="3" s="1"/>
  <c r="BF133" i="3"/>
  <c r="BB133" i="3"/>
  <c r="BE133" i="3"/>
  <c r="BA133" i="3"/>
  <c r="Q133" i="3" s="1"/>
  <c r="BF136" i="3"/>
  <c r="BB136" i="3"/>
  <c r="BE136" i="3"/>
  <c r="BA136" i="3"/>
  <c r="Q136" i="3" s="1"/>
  <c r="BF138" i="3"/>
  <c r="BB138" i="3"/>
  <c r="BE138" i="3"/>
  <c r="BA138" i="3"/>
  <c r="Q138" i="3" s="1"/>
  <c r="BF146" i="3"/>
  <c r="BB146" i="3"/>
  <c r="BA146" i="3"/>
  <c r="Q146" i="3" s="1"/>
  <c r="BE146" i="3"/>
  <c r="BD171" i="3"/>
  <c r="BA171" i="3"/>
  <c r="R171" i="3" s="1"/>
  <c r="BE29" i="3"/>
  <c r="BE33" i="3"/>
  <c r="BE35" i="3"/>
  <c r="BC64" i="3"/>
  <c r="BE78" i="3"/>
  <c r="S87" i="3"/>
  <c r="BF144" i="3"/>
  <c r="BB144" i="3"/>
  <c r="BA144" i="3"/>
  <c r="Q144" i="3" s="1"/>
  <c r="BE144" i="3"/>
  <c r="M68" i="3"/>
  <c r="BF110" i="3"/>
  <c r="BB110" i="3"/>
  <c r="BE110" i="3"/>
  <c r="BA110" i="3"/>
  <c r="BF113" i="3"/>
  <c r="BB113" i="3"/>
  <c r="BE113" i="3"/>
  <c r="BA113" i="3"/>
  <c r="BF117" i="3"/>
  <c r="BB117" i="3"/>
  <c r="BE117" i="3"/>
  <c r="BA117" i="3"/>
  <c r="BF120" i="3"/>
  <c r="BB120" i="3"/>
  <c r="BE120" i="3"/>
  <c r="BA120" i="3"/>
  <c r="BF124" i="3"/>
  <c r="BB124" i="3"/>
  <c r="BE124" i="3"/>
  <c r="BA124" i="3"/>
  <c r="BF127" i="3"/>
  <c r="BB127" i="3"/>
  <c r="BE127" i="3"/>
  <c r="BA127" i="3"/>
  <c r="BF130" i="3"/>
  <c r="BB130" i="3"/>
  <c r="BE130" i="3"/>
  <c r="BA130" i="3"/>
  <c r="BF134" i="3"/>
  <c r="BB134" i="3"/>
  <c r="BE134" i="3"/>
  <c r="BA134" i="3"/>
  <c r="BF147" i="3"/>
  <c r="BB147" i="3"/>
  <c r="Q147" i="3" s="1"/>
  <c r="BE147" i="3"/>
  <c r="O68" i="3"/>
  <c r="BD105" i="3"/>
  <c r="BD179" i="3"/>
  <c r="BA179" i="3"/>
  <c r="BD235" i="3"/>
  <c r="BA235" i="3"/>
  <c r="Q235" i="3" s="1"/>
  <c r="BE236" i="3"/>
  <c r="BB236" i="3"/>
  <c r="BD164" i="3"/>
  <c r="BD173" i="3"/>
  <c r="Q232" i="3"/>
  <c r="Q234" i="3"/>
  <c r="BB238" i="3"/>
  <c r="BF143" i="3"/>
  <c r="BB143" i="3"/>
  <c r="Q143" i="3" s="1"/>
  <c r="BF145" i="3"/>
  <c r="BB145" i="3"/>
  <c r="Q145" i="3" s="1"/>
  <c r="BE161" i="3"/>
  <c r="D238" i="3"/>
  <c r="BE143" i="3"/>
  <c r="BE145" i="3"/>
  <c r="BD178" i="3"/>
  <c r="D236" i="3"/>
  <c r="BD237" i="3"/>
  <c r="BA237" i="3"/>
  <c r="Q237" i="3" s="1"/>
  <c r="BD190" i="3"/>
  <c r="BD192" i="3"/>
  <c r="BD194" i="3"/>
  <c r="BD196" i="3"/>
  <c r="BD198" i="3"/>
  <c r="BD200" i="3"/>
  <c r="BD202" i="3"/>
  <c r="BD204" i="3"/>
  <c r="BD206" i="3"/>
  <c r="BD208" i="3"/>
  <c r="BD210" i="3"/>
  <c r="BD212" i="3"/>
  <c r="BD214" i="3"/>
  <c r="BD216" i="3"/>
  <c r="BD218" i="3"/>
  <c r="BD220" i="3"/>
  <c r="BD222" i="3"/>
  <c r="BD224" i="3"/>
  <c r="BD226" i="3"/>
  <c r="BD228" i="3"/>
  <c r="BD230" i="3"/>
  <c r="BD232" i="3"/>
  <c r="BD234" i="3"/>
  <c r="BE247" i="2"/>
  <c r="BB247" i="2"/>
  <c r="O247" i="2" s="1"/>
  <c r="D247" i="2"/>
  <c r="BE246" i="2"/>
  <c r="BB246" i="2"/>
  <c r="O246" i="2" s="1"/>
  <c r="D246" i="2"/>
  <c r="BE245" i="2"/>
  <c r="BB245" i="2"/>
  <c r="O245" i="2" s="1"/>
  <c r="D245" i="2"/>
  <c r="BE244" i="2"/>
  <c r="BB244" i="2"/>
  <c r="O244" i="2" s="1"/>
  <c r="D244" i="2"/>
  <c r="BE243" i="2"/>
  <c r="BB243" i="2"/>
  <c r="O243" i="2" s="1"/>
  <c r="D243" i="2"/>
  <c r="BE242" i="2"/>
  <c r="BB242" i="2"/>
  <c r="O242" i="2" s="1"/>
  <c r="D242" i="2"/>
  <c r="BE238" i="2"/>
  <c r="P238" i="2"/>
  <c r="O238" i="2"/>
  <c r="N238" i="2"/>
  <c r="M238" i="2"/>
  <c r="L238" i="2"/>
  <c r="K238" i="2"/>
  <c r="BB238" i="2" s="1"/>
  <c r="J238" i="2"/>
  <c r="I238" i="2"/>
  <c r="H238" i="2"/>
  <c r="G238" i="2"/>
  <c r="F238" i="2"/>
  <c r="E238" i="2"/>
  <c r="D238" i="2" s="1"/>
  <c r="P237" i="2"/>
  <c r="O237" i="2"/>
  <c r="N237" i="2"/>
  <c r="M237" i="2"/>
  <c r="L237" i="2"/>
  <c r="K237" i="2"/>
  <c r="J237" i="2"/>
  <c r="I237" i="2"/>
  <c r="H237" i="2"/>
  <c r="G237" i="2"/>
  <c r="F237" i="2"/>
  <c r="E237" i="2"/>
  <c r="BE236" i="2"/>
  <c r="BD236" i="2"/>
  <c r="P236" i="2"/>
  <c r="O236" i="2"/>
  <c r="N236" i="2"/>
  <c r="M236" i="2"/>
  <c r="L236" i="2"/>
  <c r="K236" i="2"/>
  <c r="BB236" i="2" s="1"/>
  <c r="J236" i="2"/>
  <c r="I236" i="2"/>
  <c r="H236" i="2"/>
  <c r="G236" i="2"/>
  <c r="F236" i="2"/>
  <c r="E236" i="2"/>
  <c r="D236" i="2" s="1"/>
  <c r="BA236" i="2" s="1"/>
  <c r="Q236" i="2" s="1"/>
  <c r="BB235" i="2"/>
  <c r="BA235" i="2"/>
  <c r="Q235" i="2" s="1"/>
  <c r="P235" i="2"/>
  <c r="O235" i="2"/>
  <c r="N235" i="2"/>
  <c r="M235" i="2"/>
  <c r="L235" i="2"/>
  <c r="K235" i="2"/>
  <c r="BE235" i="2" s="1"/>
  <c r="J235" i="2"/>
  <c r="I235" i="2"/>
  <c r="H235" i="2"/>
  <c r="G235" i="2"/>
  <c r="F235" i="2"/>
  <c r="D235" i="2" s="1"/>
  <c r="BD235" i="2" s="1"/>
  <c r="E235" i="2"/>
  <c r="BE234" i="2"/>
  <c r="BB234" i="2"/>
  <c r="D234" i="2"/>
  <c r="BE233" i="2"/>
  <c r="BB233" i="2"/>
  <c r="BA233" i="2"/>
  <c r="Q233" i="2" s="1"/>
  <c r="D233" i="2"/>
  <c r="BD233" i="2" s="1"/>
  <c r="BE232" i="2"/>
  <c r="BD232" i="2"/>
  <c r="BB232" i="2"/>
  <c r="Q232" i="2"/>
  <c r="D232" i="2"/>
  <c r="BA232" i="2" s="1"/>
  <c r="BE231" i="2"/>
  <c r="BB231" i="2"/>
  <c r="BA231" i="2"/>
  <c r="Q231" i="2" s="1"/>
  <c r="D231" i="2"/>
  <c r="BD231" i="2" s="1"/>
  <c r="BE230" i="2"/>
  <c r="BB230" i="2"/>
  <c r="D230" i="2"/>
  <c r="BE229" i="2"/>
  <c r="BB229" i="2"/>
  <c r="BA229" i="2"/>
  <c r="D229" i="2"/>
  <c r="BD229" i="2" s="1"/>
  <c r="BE228" i="2"/>
  <c r="BD228" i="2"/>
  <c r="BB228" i="2"/>
  <c r="Q228" i="2"/>
  <c r="D228" i="2"/>
  <c r="BA228" i="2" s="1"/>
  <c r="BE227" i="2"/>
  <c r="BB227" i="2"/>
  <c r="BA227" i="2"/>
  <c r="Q227" i="2" s="1"/>
  <c r="D227" i="2"/>
  <c r="BD227" i="2" s="1"/>
  <c r="BE226" i="2"/>
  <c r="BB226" i="2"/>
  <c r="D226" i="2"/>
  <c r="BE225" i="2"/>
  <c r="BB225" i="2"/>
  <c r="BA225" i="2"/>
  <c r="Q225" i="2" s="1"/>
  <c r="D225" i="2"/>
  <c r="BD225" i="2" s="1"/>
  <c r="BE224" i="2"/>
  <c r="BD224" i="2"/>
  <c r="BB224" i="2"/>
  <c r="Q224" i="2"/>
  <c r="D224" i="2"/>
  <c r="BA224" i="2" s="1"/>
  <c r="BE223" i="2"/>
  <c r="BB223" i="2"/>
  <c r="BA223" i="2"/>
  <c r="D223" i="2"/>
  <c r="BD223" i="2" s="1"/>
  <c r="BE222" i="2"/>
  <c r="BD222" i="2"/>
  <c r="BB222" i="2"/>
  <c r="D222" i="2"/>
  <c r="BA222" i="2" s="1"/>
  <c r="Q222" i="2" s="1"/>
  <c r="BE221" i="2"/>
  <c r="BB221" i="2"/>
  <c r="BA221" i="2"/>
  <c r="D221" i="2"/>
  <c r="BD221" i="2" s="1"/>
  <c r="BE220" i="2"/>
  <c r="BD220" i="2"/>
  <c r="BB220" i="2"/>
  <c r="D220" i="2"/>
  <c r="BA220" i="2" s="1"/>
  <c r="Q220" i="2" s="1"/>
  <c r="BE219" i="2"/>
  <c r="BB219" i="2"/>
  <c r="BA219" i="2"/>
  <c r="Q219" i="2" s="1"/>
  <c r="D219" i="2"/>
  <c r="BD219" i="2" s="1"/>
  <c r="BE218" i="2"/>
  <c r="BB218" i="2"/>
  <c r="D218" i="2"/>
  <c r="BE217" i="2"/>
  <c r="BB217" i="2"/>
  <c r="BA217" i="2"/>
  <c r="Q217" i="2" s="1"/>
  <c r="D217" i="2"/>
  <c r="BD217" i="2" s="1"/>
  <c r="BE216" i="2"/>
  <c r="BD216" i="2"/>
  <c r="BB216" i="2"/>
  <c r="Q216" i="2"/>
  <c r="D216" i="2"/>
  <c r="BA216" i="2" s="1"/>
  <c r="BE215" i="2"/>
  <c r="BB215" i="2"/>
  <c r="BA215" i="2"/>
  <c r="Q215" i="2" s="1"/>
  <c r="D215" i="2"/>
  <c r="BD215" i="2" s="1"/>
  <c r="BE214" i="2"/>
  <c r="BB214" i="2"/>
  <c r="D214" i="2"/>
  <c r="BE213" i="2"/>
  <c r="BB213" i="2"/>
  <c r="BA213" i="2"/>
  <c r="D213" i="2"/>
  <c r="BD213" i="2" s="1"/>
  <c r="BE212" i="2"/>
  <c r="BD212" i="2"/>
  <c r="BB212" i="2"/>
  <c r="Q212" i="2"/>
  <c r="D212" i="2"/>
  <c r="BA212" i="2" s="1"/>
  <c r="BE211" i="2"/>
  <c r="BB211" i="2"/>
  <c r="BA211" i="2"/>
  <c r="Q211" i="2" s="1"/>
  <c r="D211" i="2"/>
  <c r="BD211" i="2" s="1"/>
  <c r="BE210" i="2"/>
  <c r="BB210" i="2"/>
  <c r="D210" i="2"/>
  <c r="BE209" i="2"/>
  <c r="BB209" i="2"/>
  <c r="BA209" i="2"/>
  <c r="D209" i="2"/>
  <c r="BD209" i="2" s="1"/>
  <c r="BE208" i="2"/>
  <c r="BD208" i="2"/>
  <c r="BB208" i="2"/>
  <c r="Q208" i="2"/>
  <c r="D208" i="2"/>
  <c r="BA208" i="2" s="1"/>
  <c r="BE207" i="2"/>
  <c r="BB207" i="2"/>
  <c r="BA207" i="2"/>
  <c r="D207" i="2"/>
  <c r="BD207" i="2" s="1"/>
  <c r="BE206" i="2"/>
  <c r="BD206" i="2"/>
  <c r="BB206" i="2"/>
  <c r="D206" i="2"/>
  <c r="BA206" i="2" s="1"/>
  <c r="Q206" i="2" s="1"/>
  <c r="BE205" i="2"/>
  <c r="BB205" i="2"/>
  <c r="BA205" i="2"/>
  <c r="D205" i="2"/>
  <c r="BD205" i="2" s="1"/>
  <c r="BE204" i="2"/>
  <c r="BD204" i="2"/>
  <c r="BB204" i="2"/>
  <c r="D204" i="2"/>
  <c r="BA204" i="2" s="1"/>
  <c r="Q204" i="2" s="1"/>
  <c r="BE203" i="2"/>
  <c r="BB203" i="2"/>
  <c r="BA203" i="2"/>
  <c r="Q203" i="2" s="1"/>
  <c r="D203" i="2"/>
  <c r="BD203" i="2" s="1"/>
  <c r="BE202" i="2"/>
  <c r="BB202" i="2"/>
  <c r="D202" i="2"/>
  <c r="BE201" i="2"/>
  <c r="BB201" i="2"/>
  <c r="BA201" i="2"/>
  <c r="Q201" i="2" s="1"/>
  <c r="D201" i="2"/>
  <c r="BD201" i="2" s="1"/>
  <c r="BE200" i="2"/>
  <c r="BD200" i="2"/>
  <c r="BB200" i="2"/>
  <c r="Q200" i="2"/>
  <c r="D200" i="2"/>
  <c r="BA200" i="2" s="1"/>
  <c r="BE199" i="2"/>
  <c r="BB199" i="2"/>
  <c r="BA199" i="2"/>
  <c r="Q199" i="2" s="1"/>
  <c r="D199" i="2"/>
  <c r="BD199" i="2" s="1"/>
  <c r="BE198" i="2"/>
  <c r="BB198" i="2"/>
  <c r="D198" i="2"/>
  <c r="BE197" i="2"/>
  <c r="BB197" i="2"/>
  <c r="BA197" i="2"/>
  <c r="D197" i="2"/>
  <c r="BD197" i="2" s="1"/>
  <c r="BE196" i="2"/>
  <c r="BD196" i="2"/>
  <c r="BB196" i="2"/>
  <c r="Q196" i="2"/>
  <c r="D196" i="2"/>
  <c r="BA196" i="2" s="1"/>
  <c r="BE195" i="2"/>
  <c r="BB195" i="2"/>
  <c r="BA195" i="2"/>
  <c r="Q195" i="2" s="1"/>
  <c r="D195" i="2"/>
  <c r="BD195" i="2" s="1"/>
  <c r="BE194" i="2"/>
  <c r="BB194" i="2"/>
  <c r="D194" i="2"/>
  <c r="BE193" i="2"/>
  <c r="BB193" i="2"/>
  <c r="BA193" i="2"/>
  <c r="D193" i="2"/>
  <c r="BD193" i="2" s="1"/>
  <c r="BE192" i="2"/>
  <c r="BD192" i="2"/>
  <c r="BB192" i="2"/>
  <c r="Q192" i="2"/>
  <c r="D192" i="2"/>
  <c r="BA192" i="2" s="1"/>
  <c r="BE191" i="2"/>
  <c r="BB191" i="2"/>
  <c r="BA191" i="2"/>
  <c r="D191" i="2"/>
  <c r="BD191" i="2" s="1"/>
  <c r="BE190" i="2"/>
  <c r="BD190" i="2"/>
  <c r="BB190" i="2"/>
  <c r="D190" i="2"/>
  <c r="BA190" i="2" s="1"/>
  <c r="Q190" i="2" s="1"/>
  <c r="BE189" i="2"/>
  <c r="BB189" i="2"/>
  <c r="BA189" i="2"/>
  <c r="D189" i="2"/>
  <c r="BD189" i="2" s="1"/>
  <c r="BE188" i="2"/>
  <c r="BB188" i="2"/>
  <c r="D188" i="2"/>
  <c r="BA188" i="2" s="1"/>
  <c r="Q188" i="2" s="1"/>
  <c r="BE187" i="2"/>
  <c r="BB187" i="2"/>
  <c r="BA187" i="2"/>
  <c r="Q187" i="2" s="1"/>
  <c r="D187" i="2"/>
  <c r="BD187" i="2" s="1"/>
  <c r="BE186" i="2"/>
  <c r="BB186" i="2"/>
  <c r="D186" i="2"/>
  <c r="BE185" i="2"/>
  <c r="BB185" i="2"/>
  <c r="BA185" i="2"/>
  <c r="Q185" i="2" s="1"/>
  <c r="D185" i="2"/>
  <c r="BD185" i="2" s="1"/>
  <c r="BE184" i="2"/>
  <c r="BD184" i="2"/>
  <c r="BB184" i="2"/>
  <c r="Q184" i="2"/>
  <c r="D184" i="2"/>
  <c r="BA184" i="2" s="1"/>
  <c r="BE183" i="2"/>
  <c r="BB183" i="2"/>
  <c r="Q183" i="2"/>
  <c r="D183" i="2"/>
  <c r="BD183" i="2" s="1"/>
  <c r="D179" i="2"/>
  <c r="BD179" i="2" s="1"/>
  <c r="D178" i="2"/>
  <c r="BE174" i="2"/>
  <c r="BB174" i="2"/>
  <c r="R174" i="2" s="1"/>
  <c r="D174" i="2"/>
  <c r="BE173" i="2"/>
  <c r="BB173" i="2"/>
  <c r="BA173" i="2"/>
  <c r="R173" i="2"/>
  <c r="D173" i="2"/>
  <c r="BD173" i="2" s="1"/>
  <c r="BE172" i="2"/>
  <c r="BB172" i="2"/>
  <c r="R172" i="2"/>
  <c r="D172" i="2"/>
  <c r="BE171" i="2"/>
  <c r="BB171" i="2"/>
  <c r="D171" i="2"/>
  <c r="BE170" i="2"/>
  <c r="BB170" i="2"/>
  <c r="BA170" i="2"/>
  <c r="R170" i="2"/>
  <c r="D170" i="2"/>
  <c r="BD170" i="2" s="1"/>
  <c r="BE169" i="2"/>
  <c r="BB169" i="2"/>
  <c r="R169" i="2"/>
  <c r="D169" i="2"/>
  <c r="BE168" i="2"/>
  <c r="BB168" i="2"/>
  <c r="D168" i="2"/>
  <c r="BE167" i="2"/>
  <c r="BB167" i="2"/>
  <c r="R167" i="2" s="1"/>
  <c r="D167" i="2"/>
  <c r="BE166" i="2"/>
  <c r="BB166" i="2"/>
  <c r="D166" i="2"/>
  <c r="BE165" i="2"/>
  <c r="BB165" i="2"/>
  <c r="D165" i="2"/>
  <c r="BD165" i="2" s="1"/>
  <c r="BE164" i="2"/>
  <c r="BD164" i="2"/>
  <c r="BB164" i="2"/>
  <c r="BA164" i="2"/>
  <c r="R164" i="2" s="1"/>
  <c r="D164" i="2"/>
  <c r="BE163" i="2"/>
  <c r="BD163" i="2"/>
  <c r="BB163" i="2"/>
  <c r="D163" i="2"/>
  <c r="BA163" i="2" s="1"/>
  <c r="R163" i="2" s="1"/>
  <c r="BE162" i="2"/>
  <c r="BB162" i="2"/>
  <c r="BA162" i="2"/>
  <c r="R162" i="2"/>
  <c r="D162" i="2"/>
  <c r="BD162" i="2" s="1"/>
  <c r="Q161" i="2"/>
  <c r="P161" i="2"/>
  <c r="BB161" i="2" s="1"/>
  <c r="O161" i="2"/>
  <c r="N161" i="2"/>
  <c r="K161" i="2"/>
  <c r="J161" i="2"/>
  <c r="BE160" i="2"/>
  <c r="BB160" i="2"/>
  <c r="R160" i="2"/>
  <c r="D160" i="2"/>
  <c r="BE159" i="2"/>
  <c r="BB159" i="2"/>
  <c r="R159" i="2"/>
  <c r="D159" i="2"/>
  <c r="BE158" i="2"/>
  <c r="BB158" i="2"/>
  <c r="BA158" i="2"/>
  <c r="R158" i="2" s="1"/>
  <c r="D158" i="2"/>
  <c r="BD158" i="2" s="1"/>
  <c r="BE157" i="2"/>
  <c r="BB157" i="2"/>
  <c r="R157" i="2" s="1"/>
  <c r="D157" i="2"/>
  <c r="BE156" i="2"/>
  <c r="BB156" i="2"/>
  <c r="BA156" i="2"/>
  <c r="R156" i="2"/>
  <c r="D156" i="2"/>
  <c r="BD156" i="2" s="1"/>
  <c r="BE155" i="2"/>
  <c r="BB155" i="2"/>
  <c r="R155" i="2"/>
  <c r="D155" i="2"/>
  <c r="BE154" i="2"/>
  <c r="BB154" i="2"/>
  <c r="R154" i="2"/>
  <c r="D154" i="2"/>
  <c r="BE153" i="2"/>
  <c r="BD153" i="2"/>
  <c r="BB153" i="2"/>
  <c r="D153" i="2"/>
  <c r="BA153" i="2" s="1"/>
  <c r="BE152" i="2"/>
  <c r="BB152" i="2"/>
  <c r="R152" i="2" s="1"/>
  <c r="D152" i="2"/>
  <c r="BE151" i="2"/>
  <c r="BD151" i="2"/>
  <c r="BB151" i="2"/>
  <c r="R151" i="2"/>
  <c r="D151" i="2"/>
  <c r="BA151" i="2" s="1"/>
  <c r="BD147" i="2"/>
  <c r="BC147" i="2"/>
  <c r="P147" i="2"/>
  <c r="O147" i="2"/>
  <c r="N147" i="2"/>
  <c r="M147" i="2"/>
  <c r="L147" i="2"/>
  <c r="K147" i="2"/>
  <c r="J147" i="2"/>
  <c r="I147" i="2"/>
  <c r="H147" i="2"/>
  <c r="G147" i="2"/>
  <c r="F147" i="2"/>
  <c r="E147" i="2"/>
  <c r="D147" i="2" s="1"/>
  <c r="BE146" i="2"/>
  <c r="BD146" i="2"/>
  <c r="BC146" i="2"/>
  <c r="D146" i="2"/>
  <c r="BE145" i="2"/>
  <c r="BD145" i="2"/>
  <c r="BC145" i="2"/>
  <c r="BA145" i="2"/>
  <c r="D145" i="2"/>
  <c r="BD144" i="2"/>
  <c r="BC144" i="2"/>
  <c r="D144" i="2"/>
  <c r="BE143" i="2"/>
  <c r="BD143" i="2"/>
  <c r="BC143" i="2"/>
  <c r="BA143" i="2"/>
  <c r="D143" i="2"/>
  <c r="BD142" i="2"/>
  <c r="BC142" i="2"/>
  <c r="D142" i="2"/>
  <c r="BD141" i="2"/>
  <c r="BC141" i="2"/>
  <c r="D141" i="2"/>
  <c r="P139" i="2"/>
  <c r="O139" i="2"/>
  <c r="N139" i="2"/>
  <c r="M139" i="2"/>
  <c r="L139" i="2"/>
  <c r="K139" i="2"/>
  <c r="BD139" i="2" s="1"/>
  <c r="J139" i="2"/>
  <c r="I139" i="2"/>
  <c r="H139" i="2"/>
  <c r="G139" i="2"/>
  <c r="F139" i="2"/>
  <c r="E139" i="2"/>
  <c r="D139" i="2" s="1"/>
  <c r="BD138" i="2"/>
  <c r="BC138" i="2"/>
  <c r="D138" i="2"/>
  <c r="BF137" i="2"/>
  <c r="BD137" i="2"/>
  <c r="BC137" i="2"/>
  <c r="BB137" i="2"/>
  <c r="D137" i="2"/>
  <c r="BD136" i="2"/>
  <c r="BC136" i="2"/>
  <c r="D136" i="2"/>
  <c r="BF135" i="2"/>
  <c r="BD135" i="2"/>
  <c r="BC135" i="2"/>
  <c r="BB135" i="2"/>
  <c r="D135" i="2"/>
  <c r="BD134" i="2"/>
  <c r="BC134" i="2"/>
  <c r="D134" i="2"/>
  <c r="BF133" i="2"/>
  <c r="BD133" i="2"/>
  <c r="BC133" i="2"/>
  <c r="BB133" i="2"/>
  <c r="D133" i="2"/>
  <c r="BD132" i="2"/>
  <c r="BC132" i="2"/>
  <c r="D132" i="2"/>
  <c r="BF131" i="2"/>
  <c r="BD131" i="2"/>
  <c r="BC131" i="2"/>
  <c r="BB131" i="2"/>
  <c r="D131" i="2"/>
  <c r="BD130" i="2"/>
  <c r="BC130" i="2"/>
  <c r="D130" i="2"/>
  <c r="BF129" i="2"/>
  <c r="BD129" i="2"/>
  <c r="BC129" i="2"/>
  <c r="BB129" i="2"/>
  <c r="D129" i="2"/>
  <c r="BD128" i="2"/>
  <c r="BC128" i="2"/>
  <c r="D128" i="2"/>
  <c r="BF127" i="2"/>
  <c r="BD127" i="2"/>
  <c r="BC127" i="2"/>
  <c r="BB127" i="2"/>
  <c r="D127" i="2"/>
  <c r="BD126" i="2"/>
  <c r="BC126" i="2"/>
  <c r="D126" i="2"/>
  <c r="BF125" i="2"/>
  <c r="BD125" i="2"/>
  <c r="BC125" i="2"/>
  <c r="BB125" i="2"/>
  <c r="D125" i="2"/>
  <c r="BD124" i="2"/>
  <c r="BC124" i="2"/>
  <c r="D124" i="2"/>
  <c r="BF123" i="2"/>
  <c r="BD123" i="2"/>
  <c r="BC123" i="2"/>
  <c r="BB123" i="2"/>
  <c r="D123" i="2"/>
  <c r="BD122" i="2"/>
  <c r="BC122" i="2"/>
  <c r="D122" i="2"/>
  <c r="BF121" i="2"/>
  <c r="BD121" i="2"/>
  <c r="BC121" i="2"/>
  <c r="BB121" i="2"/>
  <c r="D121" i="2"/>
  <c r="BD120" i="2"/>
  <c r="BC120" i="2"/>
  <c r="D120" i="2"/>
  <c r="BF119" i="2"/>
  <c r="BD119" i="2"/>
  <c r="BC119" i="2"/>
  <c r="BB119" i="2"/>
  <c r="D119" i="2"/>
  <c r="BD118" i="2"/>
  <c r="BC118" i="2"/>
  <c r="D118" i="2"/>
  <c r="BF117" i="2"/>
  <c r="BD117" i="2"/>
  <c r="BC117" i="2"/>
  <c r="BB117" i="2"/>
  <c r="D117" i="2"/>
  <c r="BF116" i="2"/>
  <c r="BE116" i="2"/>
  <c r="BD116" i="2"/>
  <c r="BC116" i="2"/>
  <c r="BB116" i="2"/>
  <c r="BA116" i="2"/>
  <c r="Q116" i="2" s="1"/>
  <c r="D116" i="2"/>
  <c r="BF115" i="2"/>
  <c r="BE115" i="2"/>
  <c r="BD115" i="2"/>
  <c r="BC115" i="2"/>
  <c r="BB115" i="2"/>
  <c r="BA115" i="2"/>
  <c r="Q115" i="2" s="1"/>
  <c r="D115" i="2"/>
  <c r="BF114" i="2"/>
  <c r="BE114" i="2"/>
  <c r="BD114" i="2"/>
  <c r="BC114" i="2"/>
  <c r="BB114" i="2"/>
  <c r="BA114" i="2"/>
  <c r="Q114" i="2" s="1"/>
  <c r="D114" i="2"/>
  <c r="BF113" i="2"/>
  <c r="BE113" i="2"/>
  <c r="BD113" i="2"/>
  <c r="BC113" i="2"/>
  <c r="BB113" i="2"/>
  <c r="BA113" i="2"/>
  <c r="Q113" i="2" s="1"/>
  <c r="D113" i="2"/>
  <c r="BF112" i="2"/>
  <c r="BE112" i="2"/>
  <c r="BD112" i="2"/>
  <c r="BC112" i="2"/>
  <c r="BB112" i="2"/>
  <c r="BA112" i="2"/>
  <c r="Q112" i="2" s="1"/>
  <c r="D112" i="2"/>
  <c r="BF111" i="2"/>
  <c r="BE111" i="2"/>
  <c r="BD111" i="2"/>
  <c r="BC111" i="2"/>
  <c r="BB111" i="2"/>
  <c r="BA111" i="2"/>
  <c r="Q111" i="2" s="1"/>
  <c r="D111" i="2"/>
  <c r="BF110" i="2"/>
  <c r="BE110" i="2"/>
  <c r="BD110" i="2"/>
  <c r="BC110" i="2"/>
  <c r="BB110" i="2"/>
  <c r="BA110" i="2"/>
  <c r="Q110" i="2" s="1"/>
  <c r="D110" i="2"/>
  <c r="D106" i="2"/>
  <c r="D105" i="2"/>
  <c r="BE101" i="2"/>
  <c r="BA101" i="2"/>
  <c r="G101" i="2"/>
  <c r="BE100" i="2"/>
  <c r="BA100" i="2"/>
  <c r="G100" i="2"/>
  <c r="BE99" i="2"/>
  <c r="BA99" i="2"/>
  <c r="G99" i="2" s="1"/>
  <c r="BE98" i="2"/>
  <c r="BA98" i="2"/>
  <c r="G98" i="2"/>
  <c r="BE97" i="2"/>
  <c r="BA97" i="2"/>
  <c r="G97" i="2"/>
  <c r="BE96" i="2"/>
  <c r="BA96" i="2"/>
  <c r="G96" i="2"/>
  <c r="BE95" i="2"/>
  <c r="BA95" i="2"/>
  <c r="G95" i="2" s="1"/>
  <c r="BE94" i="2"/>
  <c r="BA94" i="2"/>
  <c r="G94" i="2" s="1"/>
  <c r="BE93" i="2"/>
  <c r="BA93" i="2"/>
  <c r="G93" i="2"/>
  <c r="BE92" i="2"/>
  <c r="BD92" i="2"/>
  <c r="BB92" i="2"/>
  <c r="BA92" i="2"/>
  <c r="G92" i="2" s="1"/>
  <c r="BE91" i="2"/>
  <c r="BD91" i="2"/>
  <c r="BB91" i="2"/>
  <c r="BA91" i="2"/>
  <c r="BB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BE87" i="2"/>
  <c r="BD87" i="2"/>
  <c r="BB87" i="2"/>
  <c r="D87" i="2"/>
  <c r="BA87" i="2" s="1"/>
  <c r="BE86" i="2"/>
  <c r="BB86" i="2"/>
  <c r="BA86" i="2"/>
  <c r="S86" i="2" s="1"/>
  <c r="D86" i="2"/>
  <c r="BD86" i="2" s="1"/>
  <c r="BE85" i="2"/>
  <c r="BD85" i="2"/>
  <c r="BB85" i="2"/>
  <c r="D85" i="2"/>
  <c r="BA85" i="2" s="1"/>
  <c r="S85" i="2" s="1"/>
  <c r="BE84" i="2"/>
  <c r="BB84" i="2"/>
  <c r="BA84" i="2"/>
  <c r="S84" i="2"/>
  <c r="D84" i="2"/>
  <c r="BD84" i="2" s="1"/>
  <c r="BE83" i="2"/>
  <c r="BB83" i="2"/>
  <c r="D83" i="2"/>
  <c r="BA83" i="2" s="1"/>
  <c r="S83" i="2" s="1"/>
  <c r="BE82" i="2"/>
  <c r="BB82" i="2"/>
  <c r="BA82" i="2"/>
  <c r="S82" i="2"/>
  <c r="D82" i="2"/>
  <c r="BD82" i="2" s="1"/>
  <c r="BE80" i="2"/>
  <c r="BB80" i="2"/>
  <c r="D80" i="2"/>
  <c r="BA80" i="2" s="1"/>
  <c r="BE79" i="2"/>
  <c r="BB79" i="2"/>
  <c r="BA79" i="2"/>
  <c r="S79" i="2" s="1"/>
  <c r="D79" i="2"/>
  <c r="BD79" i="2" s="1"/>
  <c r="BB78" i="2"/>
  <c r="R78" i="2"/>
  <c r="Q78" i="2"/>
  <c r="P78" i="2"/>
  <c r="O78" i="2"/>
  <c r="N78" i="2"/>
  <c r="M78" i="2"/>
  <c r="K78" i="2"/>
  <c r="J78" i="2"/>
  <c r="I78" i="2"/>
  <c r="H78" i="2"/>
  <c r="G78" i="2"/>
  <c r="F78" i="2"/>
  <c r="E78" i="2"/>
  <c r="BD77" i="2"/>
  <c r="BA77" i="2"/>
  <c r="S77" i="2"/>
  <c r="D77" i="2"/>
  <c r="BE76" i="2"/>
  <c r="BB76" i="2"/>
  <c r="D76" i="2"/>
  <c r="BA76" i="2" s="1"/>
  <c r="BE75" i="2"/>
  <c r="BB75" i="2"/>
  <c r="BA75" i="2"/>
  <c r="S75" i="2" s="1"/>
  <c r="D75" i="2"/>
  <c r="BD75" i="2" s="1"/>
  <c r="BE74" i="2"/>
  <c r="BD74" i="2"/>
  <c r="BB74" i="2"/>
  <c r="D74" i="2"/>
  <c r="BA74" i="2" s="1"/>
  <c r="BE73" i="2"/>
  <c r="BB73" i="2"/>
  <c r="BA73" i="2"/>
  <c r="S73" i="2" s="1"/>
  <c r="D73" i="2"/>
  <c r="BD73" i="2" s="1"/>
  <c r="BE72" i="2"/>
  <c r="BD72" i="2"/>
  <c r="BB72" i="2"/>
  <c r="D72" i="2"/>
  <c r="BA72" i="2" s="1"/>
  <c r="S72" i="2" s="1"/>
  <c r="R68" i="2"/>
  <c r="Q68" i="2"/>
  <c r="N68" i="2"/>
  <c r="J68" i="2"/>
  <c r="I68" i="2"/>
  <c r="F68" i="2"/>
  <c r="BD67" i="2"/>
  <c r="R67" i="2"/>
  <c r="Q67" i="2"/>
  <c r="P67" i="2"/>
  <c r="O67" i="2"/>
  <c r="N67" i="2"/>
  <c r="M67" i="2"/>
  <c r="BC67" i="2" s="1"/>
  <c r="L67" i="2"/>
  <c r="K67" i="2"/>
  <c r="J67" i="2"/>
  <c r="I67" i="2"/>
  <c r="H67" i="2"/>
  <c r="G67" i="2"/>
  <c r="F67" i="2"/>
  <c r="E67" i="2"/>
  <c r="D67" i="2"/>
  <c r="BD66" i="2"/>
  <c r="BC66" i="2"/>
  <c r="BB66" i="2"/>
  <c r="D66" i="2"/>
  <c r="BC64" i="2"/>
  <c r="BB64" i="2"/>
  <c r="R64" i="2"/>
  <c r="Q64" i="2"/>
  <c r="P64" i="2"/>
  <c r="P68" i="2" s="1"/>
  <c r="O64" i="2"/>
  <c r="O68" i="2" s="1"/>
  <c r="N64" i="2"/>
  <c r="M64" i="2"/>
  <c r="BD64" i="2" s="1"/>
  <c r="L64" i="2"/>
  <c r="L68" i="2" s="1"/>
  <c r="K64" i="2"/>
  <c r="K68" i="2" s="1"/>
  <c r="J64" i="2"/>
  <c r="I64" i="2"/>
  <c r="H64" i="2"/>
  <c r="H68" i="2" s="1"/>
  <c r="G64" i="2"/>
  <c r="G68" i="2" s="1"/>
  <c r="F64" i="2"/>
  <c r="E64" i="2"/>
  <c r="D64" i="2" s="1"/>
  <c r="BF63" i="2"/>
  <c r="BE63" i="2"/>
  <c r="BD63" i="2"/>
  <c r="BC63" i="2"/>
  <c r="BB63" i="2"/>
  <c r="BA63" i="2"/>
  <c r="S63" i="2" s="1"/>
  <c r="D63" i="2"/>
  <c r="BF62" i="2"/>
  <c r="BE62" i="2"/>
  <c r="BD62" i="2"/>
  <c r="BC62" i="2"/>
  <c r="BB62" i="2"/>
  <c r="BA62" i="2"/>
  <c r="S62" i="2" s="1"/>
  <c r="D62" i="2"/>
  <c r="BF61" i="2"/>
  <c r="BE61" i="2"/>
  <c r="BD61" i="2"/>
  <c r="BC61" i="2"/>
  <c r="BB61" i="2"/>
  <c r="BA61" i="2"/>
  <c r="S61" i="2" s="1"/>
  <c r="D61" i="2"/>
  <c r="BF60" i="2"/>
  <c r="BE60" i="2"/>
  <c r="BD60" i="2"/>
  <c r="BC60" i="2"/>
  <c r="BB60" i="2"/>
  <c r="BA60" i="2"/>
  <c r="S60" i="2" s="1"/>
  <c r="D60" i="2"/>
  <c r="BF59" i="2"/>
  <c r="BE59" i="2"/>
  <c r="BD59" i="2"/>
  <c r="BC59" i="2"/>
  <c r="BB59" i="2"/>
  <c r="BA59" i="2"/>
  <c r="S59" i="2" s="1"/>
  <c r="D59" i="2"/>
  <c r="BF58" i="2"/>
  <c r="BE58" i="2"/>
  <c r="BD58" i="2"/>
  <c r="BC58" i="2"/>
  <c r="BB58" i="2"/>
  <c r="BA58" i="2"/>
  <c r="S58" i="2" s="1"/>
  <c r="D58" i="2"/>
  <c r="BF57" i="2"/>
  <c r="BE57" i="2"/>
  <c r="BD57" i="2"/>
  <c r="BC57" i="2"/>
  <c r="BB57" i="2"/>
  <c r="BA57" i="2"/>
  <c r="S57" i="2" s="1"/>
  <c r="D57" i="2"/>
  <c r="BF56" i="2"/>
  <c r="BE56" i="2"/>
  <c r="BD56" i="2"/>
  <c r="BC56" i="2"/>
  <c r="BB56" i="2"/>
  <c r="BA56" i="2"/>
  <c r="S56" i="2" s="1"/>
  <c r="D56" i="2"/>
  <c r="BF55" i="2"/>
  <c r="BE55" i="2"/>
  <c r="BD55" i="2"/>
  <c r="BC55" i="2"/>
  <c r="BB55" i="2"/>
  <c r="BA55" i="2"/>
  <c r="S55" i="2" s="1"/>
  <c r="D55" i="2"/>
  <c r="BF54" i="2"/>
  <c r="BE54" i="2"/>
  <c r="BD54" i="2"/>
  <c r="BC54" i="2"/>
  <c r="BB54" i="2"/>
  <c r="BA54" i="2"/>
  <c r="S54" i="2" s="1"/>
  <c r="D54" i="2"/>
  <c r="BF53" i="2"/>
  <c r="BE53" i="2"/>
  <c r="BD53" i="2"/>
  <c r="BC53" i="2"/>
  <c r="BB53" i="2"/>
  <c r="BA53" i="2"/>
  <c r="S53" i="2" s="1"/>
  <c r="D53" i="2"/>
  <c r="BF52" i="2"/>
  <c r="BE52" i="2"/>
  <c r="BD52" i="2"/>
  <c r="BC52" i="2"/>
  <c r="BB52" i="2"/>
  <c r="BA52" i="2"/>
  <c r="S52" i="2" s="1"/>
  <c r="D52" i="2"/>
  <c r="BF51" i="2"/>
  <c r="BE51" i="2"/>
  <c r="BD51" i="2"/>
  <c r="BC51" i="2"/>
  <c r="BB51" i="2"/>
  <c r="BA51" i="2"/>
  <c r="S51" i="2" s="1"/>
  <c r="D51" i="2"/>
  <c r="BF50" i="2"/>
  <c r="BE50" i="2"/>
  <c r="BD50" i="2"/>
  <c r="BC50" i="2"/>
  <c r="BB50" i="2"/>
  <c r="BA50" i="2"/>
  <c r="S50" i="2" s="1"/>
  <c r="D50" i="2"/>
  <c r="BF49" i="2"/>
  <c r="BE49" i="2"/>
  <c r="BD49" i="2"/>
  <c r="BC49" i="2"/>
  <c r="BB49" i="2"/>
  <c r="BA49" i="2"/>
  <c r="S49" i="2" s="1"/>
  <c r="D49" i="2"/>
  <c r="BF48" i="2"/>
  <c r="BE48" i="2"/>
  <c r="BD48" i="2"/>
  <c r="BC48" i="2"/>
  <c r="BB48" i="2"/>
  <c r="BA48" i="2"/>
  <c r="S48" i="2" s="1"/>
  <c r="D48" i="2"/>
  <c r="BE47" i="2"/>
  <c r="BB47" i="2"/>
  <c r="D47" i="2"/>
  <c r="BD46" i="2"/>
  <c r="BC46" i="2"/>
  <c r="D46" i="2"/>
  <c r="BD45" i="2"/>
  <c r="BC45" i="2"/>
  <c r="D45" i="2"/>
  <c r="BD44" i="2"/>
  <c r="BC44" i="2"/>
  <c r="BB44" i="2"/>
  <c r="D44" i="2"/>
  <c r="BD43" i="2"/>
  <c r="BC43" i="2"/>
  <c r="BB43" i="2"/>
  <c r="D43" i="2"/>
  <c r="BD42" i="2"/>
  <c r="BC42" i="2"/>
  <c r="D42" i="2"/>
  <c r="BF41" i="2"/>
  <c r="BD41" i="2"/>
  <c r="BC41" i="2"/>
  <c r="BB41" i="2"/>
  <c r="D41" i="2"/>
  <c r="BD40" i="2"/>
  <c r="BC40" i="2"/>
  <c r="D40" i="2"/>
  <c r="R37" i="2"/>
  <c r="Q37" i="2"/>
  <c r="P37" i="2"/>
  <c r="O37" i="2"/>
  <c r="N37" i="2"/>
  <c r="M37" i="2"/>
  <c r="L37" i="2"/>
  <c r="K37" i="2"/>
  <c r="J37" i="2"/>
  <c r="I37" i="2"/>
  <c r="H37" i="2"/>
  <c r="G37" i="2"/>
  <c r="D37" i="2" s="1"/>
  <c r="F37" i="2"/>
  <c r="E37" i="2"/>
  <c r="BF36" i="2"/>
  <c r="BB36" i="2"/>
  <c r="S36" i="2" s="1"/>
  <c r="BA36" i="2"/>
  <c r="D36" i="2"/>
  <c r="BE36" i="2" s="1"/>
  <c r="D35" i="2"/>
  <c r="BA35" i="2" s="1"/>
  <c r="BF34" i="2"/>
  <c r="BB34" i="2"/>
  <c r="BA34" i="2"/>
  <c r="S34" i="2" s="1"/>
  <c r="D34" i="2"/>
  <c r="BE34" i="2" s="1"/>
  <c r="BE33" i="2"/>
  <c r="BB33" i="2"/>
  <c r="D33" i="2"/>
  <c r="BA33" i="2" s="1"/>
  <c r="S33" i="2" s="1"/>
  <c r="BF32" i="2"/>
  <c r="BB32" i="2"/>
  <c r="S32" i="2" s="1"/>
  <c r="BA32" i="2"/>
  <c r="D32" i="2"/>
  <c r="BE32" i="2" s="1"/>
  <c r="BF31" i="2"/>
  <c r="BE31" i="2"/>
  <c r="BD31" i="2"/>
  <c r="BC31" i="2"/>
  <c r="BB31" i="2"/>
  <c r="S31" i="2" s="1"/>
  <c r="BA31" i="2"/>
  <c r="D31" i="2"/>
  <c r="BF30" i="2"/>
  <c r="BE30" i="2"/>
  <c r="BD30" i="2"/>
  <c r="BC30" i="2"/>
  <c r="BB30" i="2"/>
  <c r="S30" i="2" s="1"/>
  <c r="BA30" i="2"/>
  <c r="D30" i="2"/>
  <c r="D29" i="2"/>
  <c r="BA29" i="2" s="1"/>
  <c r="BD28" i="2"/>
  <c r="BC28" i="2"/>
  <c r="BB28" i="2"/>
  <c r="D28" i="2"/>
  <c r="BF27" i="2"/>
  <c r="BB27" i="2"/>
  <c r="S27" i="2" s="1"/>
  <c r="BA27" i="2"/>
  <c r="D27" i="2"/>
  <c r="BE27" i="2" s="1"/>
  <c r="BF26" i="2"/>
  <c r="BE26" i="2"/>
  <c r="BD26" i="2"/>
  <c r="BC26" i="2"/>
  <c r="BB26" i="2"/>
  <c r="S26" i="2" s="1"/>
  <c r="BA26" i="2"/>
  <c r="D26" i="2"/>
  <c r="R24" i="2"/>
  <c r="Q24" i="2"/>
  <c r="BA24" i="2" s="1"/>
  <c r="S24" i="2" s="1"/>
  <c r="O24" i="2"/>
  <c r="N24" i="2"/>
  <c r="M24" i="2"/>
  <c r="L24" i="2"/>
  <c r="K24" i="2"/>
  <c r="J24" i="2"/>
  <c r="I24" i="2"/>
  <c r="H24" i="2"/>
  <c r="G24" i="2"/>
  <c r="F24" i="2"/>
  <c r="E24" i="2"/>
  <c r="D24" i="2"/>
  <c r="BD23" i="2"/>
  <c r="BA23" i="2"/>
  <c r="S23" i="2" s="1"/>
  <c r="D23" i="2"/>
  <c r="BD22" i="2"/>
  <c r="BA22" i="2"/>
  <c r="S22" i="2" s="1"/>
  <c r="D22" i="2"/>
  <c r="BD21" i="2"/>
  <c r="BA21" i="2"/>
  <c r="S21" i="2" s="1"/>
  <c r="D21" i="2"/>
  <c r="BA16" i="2"/>
  <c r="P16" i="2" s="1"/>
  <c r="D16" i="2"/>
  <c r="BD16" i="2" s="1"/>
  <c r="D15" i="2"/>
  <c r="BA105" i="2" s="1"/>
  <c r="BE12" i="2"/>
  <c r="BB12" i="2"/>
  <c r="BA12" i="2"/>
  <c r="S12" i="2" s="1"/>
  <c r="D12" i="2"/>
  <c r="BD12" i="2" s="1"/>
  <c r="BE11" i="2"/>
  <c r="BD11" i="2"/>
  <c r="BB11" i="2"/>
  <c r="D11" i="2"/>
  <c r="A5" i="2"/>
  <c r="A4" i="2"/>
  <c r="A3" i="2"/>
  <c r="A2" i="2"/>
  <c r="S68" i="5" l="1"/>
  <c r="S64" i="5"/>
  <c r="A269" i="5" s="1"/>
  <c r="BE105" i="3"/>
  <c r="BB68" i="3"/>
  <c r="BE68" i="3"/>
  <c r="BB105" i="3"/>
  <c r="H105" i="3" s="1"/>
  <c r="BF68" i="3"/>
  <c r="BA68" i="3"/>
  <c r="BA236" i="3"/>
  <c r="Q236" i="3" s="1"/>
  <c r="BD236" i="3"/>
  <c r="BA238" i="3"/>
  <c r="Q238" i="3" s="1"/>
  <c r="BD238" i="3"/>
  <c r="Q134" i="3"/>
  <c r="Q130" i="3"/>
  <c r="Q124" i="3"/>
  <c r="Q117" i="3"/>
  <c r="Q110" i="3"/>
  <c r="Q141" i="3"/>
  <c r="Q137" i="3"/>
  <c r="Q135" i="3"/>
  <c r="Q132" i="3"/>
  <c r="Q131" i="3"/>
  <c r="Q128" i="3"/>
  <c r="Q125" i="3"/>
  <c r="Q123" i="3"/>
  <c r="Q121" i="3"/>
  <c r="Q119" i="3"/>
  <c r="Q116" i="3"/>
  <c r="Q115" i="3"/>
  <c r="Q112" i="3"/>
  <c r="Q139" i="3"/>
  <c r="BF64" i="3"/>
  <c r="BB64" i="3"/>
  <c r="BE64" i="3"/>
  <c r="BA64" i="3"/>
  <c r="Q127" i="3"/>
  <c r="Q120" i="3"/>
  <c r="Q113" i="3"/>
  <c r="BD68" i="3"/>
  <c r="BC68" i="3"/>
  <c r="S37" i="3"/>
  <c r="BE37" i="2"/>
  <c r="BB37" i="2"/>
  <c r="BA37" i="2"/>
  <c r="BF37" i="2"/>
  <c r="BE40" i="2"/>
  <c r="BA40" i="2"/>
  <c r="BE42" i="2"/>
  <c r="BA42" i="2"/>
  <c r="BE45" i="2"/>
  <c r="BA45" i="2"/>
  <c r="BF45" i="2"/>
  <c r="BE120" i="2"/>
  <c r="BA120" i="2"/>
  <c r="BB120" i="2"/>
  <c r="BF120" i="2"/>
  <c r="BE128" i="2"/>
  <c r="BA128" i="2"/>
  <c r="BB128" i="2"/>
  <c r="BF128" i="2"/>
  <c r="BE136" i="2"/>
  <c r="BA136" i="2"/>
  <c r="BB136" i="2"/>
  <c r="BF136" i="2"/>
  <c r="BD24" i="2"/>
  <c r="BF29" i="2"/>
  <c r="BF35" i="2"/>
  <c r="BE44" i="2"/>
  <c r="BA44" i="2"/>
  <c r="S44" i="2" s="1"/>
  <c r="BF44" i="2"/>
  <c r="BF67" i="2"/>
  <c r="BB67" i="2"/>
  <c r="BA67" i="2"/>
  <c r="S67" i="2" s="1"/>
  <c r="S76" i="2"/>
  <c r="D78" i="2"/>
  <c r="S80" i="2"/>
  <c r="BE118" i="2"/>
  <c r="BA118" i="2"/>
  <c r="BB118" i="2"/>
  <c r="BF118" i="2"/>
  <c r="BE126" i="2"/>
  <c r="BA126" i="2"/>
  <c r="BB126" i="2"/>
  <c r="BF126" i="2"/>
  <c r="BE134" i="2"/>
  <c r="BA134" i="2"/>
  <c r="BB134" i="2"/>
  <c r="BF134" i="2"/>
  <c r="BE141" i="2"/>
  <c r="BA141" i="2"/>
  <c r="BB141" i="2"/>
  <c r="BF141" i="2"/>
  <c r="D161" i="2"/>
  <c r="L78" i="2"/>
  <c r="BA168" i="2"/>
  <c r="R168" i="2" s="1"/>
  <c r="BD168" i="2"/>
  <c r="BA171" i="2"/>
  <c r="R171" i="2" s="1"/>
  <c r="BD171" i="2"/>
  <c r="Q209" i="2"/>
  <c r="BA214" i="2"/>
  <c r="Q214" i="2" s="1"/>
  <c r="BD214" i="2"/>
  <c r="BA218" i="2"/>
  <c r="Q218" i="2" s="1"/>
  <c r="BD218" i="2"/>
  <c r="BA238" i="2"/>
  <c r="Q238" i="2" s="1"/>
  <c r="BD238" i="2"/>
  <c r="BE139" i="2"/>
  <c r="BA139" i="2"/>
  <c r="BA166" i="2"/>
  <c r="R166" i="2" s="1"/>
  <c r="BD166" i="2"/>
  <c r="BA230" i="2"/>
  <c r="Q230" i="2" s="1"/>
  <c r="BD230" i="2"/>
  <c r="BA234" i="2"/>
  <c r="Q234" i="2" s="1"/>
  <c r="BD234" i="2"/>
  <c r="BA15" i="2"/>
  <c r="P15" i="2" s="1"/>
  <c r="BE28" i="2"/>
  <c r="BA28" i="2"/>
  <c r="S28" i="2" s="1"/>
  <c r="BB29" i="2"/>
  <c r="S29" i="2" s="1"/>
  <c r="BF33" i="2"/>
  <c r="BB35" i="2"/>
  <c r="S35" i="2" s="1"/>
  <c r="BF40" i="2"/>
  <c r="BF42" i="2"/>
  <c r="BB45" i="2"/>
  <c r="BE46" i="2"/>
  <c r="BA46" i="2"/>
  <c r="BF46" i="2"/>
  <c r="BE64" i="2"/>
  <c r="BA64" i="2"/>
  <c r="S64" i="2" s="1"/>
  <c r="BF64" i="2"/>
  <c r="BE67" i="2"/>
  <c r="BD76" i="2"/>
  <c r="BD80" i="2"/>
  <c r="BE122" i="2"/>
  <c r="BA122" i="2"/>
  <c r="BB122" i="2"/>
  <c r="BF122" i="2"/>
  <c r="BE130" i="2"/>
  <c r="BA130" i="2"/>
  <c r="BB130" i="2"/>
  <c r="BF130" i="2"/>
  <c r="BE138" i="2"/>
  <c r="BA138" i="2"/>
  <c r="BB138" i="2"/>
  <c r="BF138" i="2"/>
  <c r="BB139" i="2"/>
  <c r="BF146" i="2"/>
  <c r="BB146" i="2"/>
  <c r="BA146" i="2"/>
  <c r="BA165" i="2"/>
  <c r="R165" i="2" s="1"/>
  <c r="BA186" i="2"/>
  <c r="Q186" i="2" s="1"/>
  <c r="BD186" i="2"/>
  <c r="BE237" i="2"/>
  <c r="BB237" i="2"/>
  <c r="BA11" i="2"/>
  <c r="S11" i="2" s="1"/>
  <c r="BD15" i="2"/>
  <c r="BF28" i="2"/>
  <c r="BE29" i="2"/>
  <c r="BE35" i="2"/>
  <c r="BB40" i="2"/>
  <c r="BE41" i="2"/>
  <c r="BA41" i="2"/>
  <c r="S41" i="2" s="1"/>
  <c r="BB42" i="2"/>
  <c r="BE43" i="2"/>
  <c r="BA43" i="2"/>
  <c r="S43" i="2" s="1"/>
  <c r="BF43" i="2"/>
  <c r="BB46" i="2"/>
  <c r="BA47" i="2"/>
  <c r="S47" i="2" s="1"/>
  <c r="BF47" i="2"/>
  <c r="BE66" i="2"/>
  <c r="BA66" i="2"/>
  <c r="S66" i="2" s="1"/>
  <c r="BF66" i="2"/>
  <c r="E68" i="2"/>
  <c r="M68" i="2"/>
  <c r="S74" i="2"/>
  <c r="BE78" i="2"/>
  <c r="BD83" i="2"/>
  <c r="S87" i="2"/>
  <c r="D88" i="2"/>
  <c r="BE88" i="2"/>
  <c r="G91" i="2"/>
  <c r="BD105" i="2"/>
  <c r="BE124" i="2"/>
  <c r="BA124" i="2"/>
  <c r="Q124" i="2" s="1"/>
  <c r="BB124" i="2"/>
  <c r="BF124" i="2"/>
  <c r="BE132" i="2"/>
  <c r="BA132" i="2"/>
  <c r="Q132" i="2" s="1"/>
  <c r="BB132" i="2"/>
  <c r="BF132" i="2"/>
  <c r="BF139" i="2"/>
  <c r="BA178" i="2"/>
  <c r="BD178" i="2"/>
  <c r="BD188" i="2"/>
  <c r="Q193" i="2"/>
  <c r="BA198" i="2"/>
  <c r="Q198" i="2" s="1"/>
  <c r="BD198" i="2"/>
  <c r="BA202" i="2"/>
  <c r="Q202" i="2" s="1"/>
  <c r="BD202" i="2"/>
  <c r="BC139" i="2"/>
  <c r="BF144" i="2"/>
  <c r="BB144" i="2"/>
  <c r="BA144" i="2"/>
  <c r="Q144" i="2" s="1"/>
  <c r="BE144" i="2"/>
  <c r="BF147" i="2"/>
  <c r="BB147" i="2"/>
  <c r="BE147" i="2"/>
  <c r="BE117" i="2"/>
  <c r="BA117" i="2"/>
  <c r="Q117" i="2" s="1"/>
  <c r="BE119" i="2"/>
  <c r="BA119" i="2"/>
  <c r="Q119" i="2" s="1"/>
  <c r="BE121" i="2"/>
  <c r="BA121" i="2"/>
  <c r="Q121" i="2" s="1"/>
  <c r="BE123" i="2"/>
  <c r="BA123" i="2"/>
  <c r="Q123" i="2" s="1"/>
  <c r="BE125" i="2"/>
  <c r="BA125" i="2"/>
  <c r="Q125" i="2" s="1"/>
  <c r="BE127" i="2"/>
  <c r="BA127" i="2"/>
  <c r="Q127" i="2" s="1"/>
  <c r="BE129" i="2"/>
  <c r="BA129" i="2"/>
  <c r="Q129" i="2" s="1"/>
  <c r="BE131" i="2"/>
  <c r="BA131" i="2"/>
  <c r="Q131" i="2" s="1"/>
  <c r="BE133" i="2"/>
  <c r="BA133" i="2"/>
  <c r="Q133" i="2" s="1"/>
  <c r="BE135" i="2"/>
  <c r="BA135" i="2"/>
  <c r="Q135" i="2" s="1"/>
  <c r="BE137" i="2"/>
  <c r="BA137" i="2"/>
  <c r="Q137" i="2" s="1"/>
  <c r="BF142" i="2"/>
  <c r="BB142" i="2"/>
  <c r="BA142" i="2"/>
  <c r="Q142" i="2" s="1"/>
  <c r="BE142" i="2"/>
  <c r="BA147" i="2"/>
  <c r="Q147" i="2" s="1"/>
  <c r="R153" i="2"/>
  <c r="BA179" i="2"/>
  <c r="Q191" i="2"/>
  <c r="BA194" i="2"/>
  <c r="Q194" i="2" s="1"/>
  <c r="BD194" i="2"/>
  <c r="Q207" i="2"/>
  <c r="BA210" i="2"/>
  <c r="Q210" i="2" s="1"/>
  <c r="BD210" i="2"/>
  <c r="Q223" i="2"/>
  <c r="BA226" i="2"/>
  <c r="Q226" i="2" s="1"/>
  <c r="BD226" i="2"/>
  <c r="D237" i="2"/>
  <c r="BF143" i="2"/>
  <c r="BB143" i="2"/>
  <c r="Q143" i="2" s="1"/>
  <c r="BF145" i="2"/>
  <c r="BB145" i="2"/>
  <c r="Q145" i="2" s="1"/>
  <c r="BE161" i="2"/>
  <c r="Q189" i="2"/>
  <c r="Q197" i="2"/>
  <c r="Q205" i="2"/>
  <c r="Q213" i="2"/>
  <c r="Q221" i="2"/>
  <c r="Q229" i="2"/>
  <c r="BE247" i="1"/>
  <c r="BB247" i="1"/>
  <c r="O247" i="1"/>
  <c r="D247" i="1"/>
  <c r="BE246" i="1"/>
  <c r="BB246" i="1"/>
  <c r="O246" i="1"/>
  <c r="D246" i="1"/>
  <c r="BE245" i="1"/>
  <c r="BB245" i="1"/>
  <c r="O245" i="1"/>
  <c r="D245" i="1"/>
  <c r="BE244" i="1"/>
  <c r="BB244" i="1"/>
  <c r="O244" i="1"/>
  <c r="D244" i="1"/>
  <c r="BE243" i="1"/>
  <c r="BB243" i="1"/>
  <c r="O243" i="1"/>
  <c r="D243" i="1"/>
  <c r="BE242" i="1"/>
  <c r="BB242" i="1"/>
  <c r="O242" i="1"/>
  <c r="D242" i="1"/>
  <c r="P238" i="1"/>
  <c r="O238" i="1"/>
  <c r="N238" i="1"/>
  <c r="M238" i="1"/>
  <c r="L238" i="1"/>
  <c r="K238" i="1"/>
  <c r="BE238" i="1" s="1"/>
  <c r="J238" i="1"/>
  <c r="I238" i="1"/>
  <c r="H238" i="1"/>
  <c r="G238" i="1"/>
  <c r="D238" i="1" s="1"/>
  <c r="F238" i="1"/>
  <c r="E238" i="1"/>
  <c r="BE237" i="1"/>
  <c r="BB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 s="1"/>
  <c r="BD237" i="1" s="1"/>
  <c r="P236" i="1"/>
  <c r="O236" i="1"/>
  <c r="N236" i="1"/>
  <c r="M236" i="1"/>
  <c r="L236" i="1"/>
  <c r="K236" i="1"/>
  <c r="BE236" i="1" s="1"/>
  <c r="J236" i="1"/>
  <c r="I236" i="1"/>
  <c r="H236" i="1"/>
  <c r="G236" i="1"/>
  <c r="D236" i="1" s="1"/>
  <c r="F236" i="1"/>
  <c r="E236" i="1"/>
  <c r="BE235" i="1"/>
  <c r="BB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 s="1"/>
  <c r="BD235" i="1" s="1"/>
  <c r="BE234" i="1"/>
  <c r="BD234" i="1"/>
  <c r="BB234" i="1"/>
  <c r="D234" i="1"/>
  <c r="BA234" i="1" s="1"/>
  <c r="Q234" i="1" s="1"/>
  <c r="BE233" i="1"/>
  <c r="BD233" i="1"/>
  <c r="BB233" i="1"/>
  <c r="BA233" i="1"/>
  <c r="Q233" i="1"/>
  <c r="D233" i="1"/>
  <c r="BE232" i="1"/>
  <c r="BB232" i="1"/>
  <c r="D232" i="1"/>
  <c r="BA232" i="1" s="1"/>
  <c r="Q232" i="1" s="1"/>
  <c r="BE231" i="1"/>
  <c r="BD231" i="1"/>
  <c r="BB231" i="1"/>
  <c r="BA231" i="1"/>
  <c r="Q231" i="1" s="1"/>
  <c r="D231" i="1"/>
  <c r="BE230" i="1"/>
  <c r="BD230" i="1"/>
  <c r="BB230" i="1"/>
  <c r="D230" i="1"/>
  <c r="BA230" i="1" s="1"/>
  <c r="Q230" i="1" s="1"/>
  <c r="BE229" i="1"/>
  <c r="BD229" i="1"/>
  <c r="BB229" i="1"/>
  <c r="BA229" i="1"/>
  <c r="Q229" i="1"/>
  <c r="D229" i="1"/>
  <c r="BE228" i="1"/>
  <c r="BB228" i="1"/>
  <c r="D228" i="1"/>
  <c r="BA228" i="1" s="1"/>
  <c r="Q228" i="1" s="1"/>
  <c r="BE227" i="1"/>
  <c r="BD227" i="1"/>
  <c r="BB227" i="1"/>
  <c r="BA227" i="1"/>
  <c r="Q227" i="1" s="1"/>
  <c r="D227" i="1"/>
  <c r="BE226" i="1"/>
  <c r="BD226" i="1"/>
  <c r="BB226" i="1"/>
  <c r="D226" i="1"/>
  <c r="BA226" i="1" s="1"/>
  <c r="Q226" i="1" s="1"/>
  <c r="BE225" i="1"/>
  <c r="BD225" i="1"/>
  <c r="BB225" i="1"/>
  <c r="BA225" i="1"/>
  <c r="Q225" i="1"/>
  <c r="D225" i="1"/>
  <c r="BE224" i="1"/>
  <c r="BB224" i="1"/>
  <c r="D224" i="1"/>
  <c r="BA224" i="1" s="1"/>
  <c r="Q224" i="1" s="1"/>
  <c r="BE223" i="1"/>
  <c r="BD223" i="1"/>
  <c r="BB223" i="1"/>
  <c r="BA223" i="1"/>
  <c r="Q223" i="1" s="1"/>
  <c r="D223" i="1"/>
  <c r="BE222" i="1"/>
  <c r="BD222" i="1"/>
  <c r="BB222" i="1"/>
  <c r="D222" i="1"/>
  <c r="BA222" i="1" s="1"/>
  <c r="Q222" i="1" s="1"/>
  <c r="BE221" i="1"/>
  <c r="BD221" i="1"/>
  <c r="BB221" i="1"/>
  <c r="BA221" i="1"/>
  <c r="Q221" i="1"/>
  <c r="D221" i="1"/>
  <c r="BE220" i="1"/>
  <c r="BB220" i="1"/>
  <c r="D220" i="1"/>
  <c r="BA220" i="1" s="1"/>
  <c r="Q220" i="1" s="1"/>
  <c r="BE219" i="1"/>
  <c r="BD219" i="1"/>
  <c r="BB219" i="1"/>
  <c r="BA219" i="1"/>
  <c r="Q219" i="1" s="1"/>
  <c r="D219" i="1"/>
  <c r="BE218" i="1"/>
  <c r="BD218" i="1"/>
  <c r="BB218" i="1"/>
  <c r="D218" i="1"/>
  <c r="BA218" i="1" s="1"/>
  <c r="Q218" i="1" s="1"/>
  <c r="BE217" i="1"/>
  <c r="BD217" i="1"/>
  <c r="BB217" i="1"/>
  <c r="BA217" i="1"/>
  <c r="Q217" i="1"/>
  <c r="D217" i="1"/>
  <c r="BE216" i="1"/>
  <c r="BB216" i="1"/>
  <c r="D216" i="1"/>
  <c r="BA216" i="1" s="1"/>
  <c r="Q216" i="1" s="1"/>
  <c r="BE215" i="1"/>
  <c r="BD215" i="1"/>
  <c r="BB215" i="1"/>
  <c r="BA215" i="1"/>
  <c r="Q215" i="1" s="1"/>
  <c r="D215" i="1"/>
  <c r="BE214" i="1"/>
  <c r="BD214" i="1"/>
  <c r="BB214" i="1"/>
  <c r="D214" i="1"/>
  <c r="BA214" i="1" s="1"/>
  <c r="Q214" i="1" s="1"/>
  <c r="BE213" i="1"/>
  <c r="BD213" i="1"/>
  <c r="BB213" i="1"/>
  <c r="BA213" i="1"/>
  <c r="Q213" i="1"/>
  <c r="D213" i="1"/>
  <c r="BE212" i="1"/>
  <c r="BB212" i="1"/>
  <c r="D212" i="1"/>
  <c r="BA212" i="1" s="1"/>
  <c r="Q212" i="1" s="1"/>
  <c r="BE211" i="1"/>
  <c r="BD211" i="1"/>
  <c r="BB211" i="1"/>
  <c r="BA211" i="1"/>
  <c r="Q211" i="1" s="1"/>
  <c r="D211" i="1"/>
  <c r="BE210" i="1"/>
  <c r="BD210" i="1"/>
  <c r="BB210" i="1"/>
  <c r="D210" i="1"/>
  <c r="BA210" i="1" s="1"/>
  <c r="Q210" i="1" s="1"/>
  <c r="BE209" i="1"/>
  <c r="BD209" i="1"/>
  <c r="BB209" i="1"/>
  <c r="BA209" i="1"/>
  <c r="Q209" i="1"/>
  <c r="D209" i="1"/>
  <c r="BE208" i="1"/>
  <c r="BB208" i="1"/>
  <c r="D208" i="1"/>
  <c r="BA208" i="1" s="1"/>
  <c r="Q208" i="1" s="1"/>
  <c r="BE207" i="1"/>
  <c r="BD207" i="1"/>
  <c r="BB207" i="1"/>
  <c r="BA207" i="1"/>
  <c r="Q207" i="1" s="1"/>
  <c r="D207" i="1"/>
  <c r="BE206" i="1"/>
  <c r="BD206" i="1"/>
  <c r="BB206" i="1"/>
  <c r="D206" i="1"/>
  <c r="BA206" i="1" s="1"/>
  <c r="Q206" i="1" s="1"/>
  <c r="BE205" i="1"/>
  <c r="BD205" i="1"/>
  <c r="BB205" i="1"/>
  <c r="BA205" i="1"/>
  <c r="Q205" i="1"/>
  <c r="D205" i="1"/>
  <c r="BE204" i="1"/>
  <c r="BB204" i="1"/>
  <c r="D204" i="1"/>
  <c r="BA204" i="1" s="1"/>
  <c r="Q204" i="1" s="1"/>
  <c r="BE203" i="1"/>
  <c r="BD203" i="1"/>
  <c r="BB203" i="1"/>
  <c r="BA203" i="1"/>
  <c r="Q203" i="1" s="1"/>
  <c r="D203" i="1"/>
  <c r="BE202" i="1"/>
  <c r="BD202" i="1"/>
  <c r="BB202" i="1"/>
  <c r="D202" i="1"/>
  <c r="BA202" i="1" s="1"/>
  <c r="Q202" i="1" s="1"/>
  <c r="BE201" i="1"/>
  <c r="BD201" i="1"/>
  <c r="BB201" i="1"/>
  <c r="BA201" i="1"/>
  <c r="Q201" i="1"/>
  <c r="D201" i="1"/>
  <c r="BE200" i="1"/>
  <c r="BB200" i="1"/>
  <c r="D200" i="1"/>
  <c r="BA200" i="1" s="1"/>
  <c r="Q200" i="1" s="1"/>
  <c r="BE199" i="1"/>
  <c r="BD199" i="1"/>
  <c r="BB199" i="1"/>
  <c r="BA199" i="1"/>
  <c r="Q199" i="1" s="1"/>
  <c r="D199" i="1"/>
  <c r="BE198" i="1"/>
  <c r="BD198" i="1"/>
  <c r="BB198" i="1"/>
  <c r="D198" i="1"/>
  <c r="BA198" i="1" s="1"/>
  <c r="Q198" i="1" s="1"/>
  <c r="BE197" i="1"/>
  <c r="BD197" i="1"/>
  <c r="BB197" i="1"/>
  <c r="BA197" i="1"/>
  <c r="Q197" i="1"/>
  <c r="D197" i="1"/>
  <c r="BE196" i="1"/>
  <c r="BB196" i="1"/>
  <c r="D196" i="1"/>
  <c r="BA196" i="1" s="1"/>
  <c r="Q196" i="1" s="1"/>
  <c r="BE195" i="1"/>
  <c r="BD195" i="1"/>
  <c r="BB195" i="1"/>
  <c r="BA195" i="1"/>
  <c r="Q195" i="1" s="1"/>
  <c r="D195" i="1"/>
  <c r="BE194" i="1"/>
  <c r="BD194" i="1"/>
  <c r="BB194" i="1"/>
  <c r="D194" i="1"/>
  <c r="BA194" i="1" s="1"/>
  <c r="Q194" i="1" s="1"/>
  <c r="BE193" i="1"/>
  <c r="BD193" i="1"/>
  <c r="BB193" i="1"/>
  <c r="BA193" i="1"/>
  <c r="Q193" i="1"/>
  <c r="D193" i="1"/>
  <c r="BE192" i="1"/>
  <c r="BB192" i="1"/>
  <c r="D192" i="1"/>
  <c r="BA192" i="1" s="1"/>
  <c r="Q192" i="1" s="1"/>
  <c r="BE191" i="1"/>
  <c r="BD191" i="1"/>
  <c r="BB191" i="1"/>
  <c r="BA191" i="1"/>
  <c r="Q191" i="1" s="1"/>
  <c r="D191" i="1"/>
  <c r="BE190" i="1"/>
  <c r="BD190" i="1"/>
  <c r="BB190" i="1"/>
  <c r="D190" i="1"/>
  <c r="BA190" i="1" s="1"/>
  <c r="Q190" i="1" s="1"/>
  <c r="BE189" i="1"/>
  <c r="BD189" i="1"/>
  <c r="BB189" i="1"/>
  <c r="BA189" i="1"/>
  <c r="Q189" i="1"/>
  <c r="D189" i="1"/>
  <c r="BE188" i="1"/>
  <c r="BB188" i="1"/>
  <c r="D188" i="1"/>
  <c r="BA188" i="1" s="1"/>
  <c r="Q188" i="1" s="1"/>
  <c r="BE187" i="1"/>
  <c r="BD187" i="1"/>
  <c r="BB187" i="1"/>
  <c r="BA187" i="1"/>
  <c r="Q187" i="1" s="1"/>
  <c r="D187" i="1"/>
  <c r="BE186" i="1"/>
  <c r="BD186" i="1"/>
  <c r="BB186" i="1"/>
  <c r="D186" i="1"/>
  <c r="BA186" i="1" s="1"/>
  <c r="Q186" i="1" s="1"/>
  <c r="BE185" i="1"/>
  <c r="BD185" i="1"/>
  <c r="BB185" i="1"/>
  <c r="BA185" i="1"/>
  <c r="Q185" i="1"/>
  <c r="D185" i="1"/>
  <c r="BE184" i="1"/>
  <c r="BB184" i="1"/>
  <c r="D184" i="1"/>
  <c r="BA184" i="1" s="1"/>
  <c r="Q184" i="1" s="1"/>
  <c r="BE183" i="1"/>
  <c r="BB183" i="1"/>
  <c r="Q183" i="1"/>
  <c r="D183" i="1"/>
  <c r="BD183" i="1" s="1"/>
  <c r="D179" i="1"/>
  <c r="BD178" i="1"/>
  <c r="BA178" i="1"/>
  <c r="D178" i="1"/>
  <c r="BE174" i="1"/>
  <c r="BB174" i="1"/>
  <c r="R174" i="1" s="1"/>
  <c r="D174" i="1"/>
  <c r="BE173" i="1"/>
  <c r="BB173" i="1"/>
  <c r="D173" i="1"/>
  <c r="BA173" i="1" s="1"/>
  <c r="R173" i="1" s="1"/>
  <c r="BE172" i="1"/>
  <c r="BB172" i="1"/>
  <c r="R172" i="1"/>
  <c r="D172" i="1"/>
  <c r="BE171" i="1"/>
  <c r="BD171" i="1"/>
  <c r="BB171" i="1"/>
  <c r="BA171" i="1"/>
  <c r="R171" i="1" s="1"/>
  <c r="D171" i="1"/>
  <c r="BE170" i="1"/>
  <c r="BD170" i="1"/>
  <c r="BB170" i="1"/>
  <c r="D170" i="1"/>
  <c r="BA170" i="1" s="1"/>
  <c r="R170" i="1" s="1"/>
  <c r="BE169" i="1"/>
  <c r="BB169" i="1"/>
  <c r="R169" i="1"/>
  <c r="D169" i="1"/>
  <c r="BE168" i="1"/>
  <c r="BD168" i="1"/>
  <c r="BB168" i="1"/>
  <c r="BA168" i="1"/>
  <c r="R168" i="1" s="1"/>
  <c r="D168" i="1"/>
  <c r="BE167" i="1"/>
  <c r="BB167" i="1"/>
  <c r="R167" i="1" s="1"/>
  <c r="D167" i="1"/>
  <c r="BE166" i="1"/>
  <c r="BD166" i="1"/>
  <c r="BB166" i="1"/>
  <c r="D166" i="1"/>
  <c r="BA166" i="1" s="1"/>
  <c r="R166" i="1" s="1"/>
  <c r="BE165" i="1"/>
  <c r="BD165" i="1"/>
  <c r="BB165" i="1"/>
  <c r="BA165" i="1"/>
  <c r="R165" i="1" s="1"/>
  <c r="D165" i="1"/>
  <c r="BE164" i="1"/>
  <c r="BD164" i="1"/>
  <c r="BB164" i="1"/>
  <c r="R164" i="1"/>
  <c r="D164" i="1"/>
  <c r="BA164" i="1" s="1"/>
  <c r="BE163" i="1"/>
  <c r="BB163" i="1"/>
  <c r="BA163" i="1"/>
  <c r="R163" i="1" s="1"/>
  <c r="D163" i="1"/>
  <c r="BD163" i="1" s="1"/>
  <c r="BE162" i="1"/>
  <c r="BD162" i="1"/>
  <c r="BB162" i="1"/>
  <c r="D162" i="1"/>
  <c r="BA162" i="1" s="1"/>
  <c r="R162" i="1" s="1"/>
  <c r="BB161" i="1"/>
  <c r="BA161" i="1"/>
  <c r="R161" i="1" s="1"/>
  <c r="Q161" i="1"/>
  <c r="P161" i="1"/>
  <c r="BE161" i="1" s="1"/>
  <c r="O161" i="1"/>
  <c r="N161" i="1"/>
  <c r="K161" i="1"/>
  <c r="J161" i="1"/>
  <c r="D161" i="1"/>
  <c r="BD161" i="1" s="1"/>
  <c r="BE160" i="1"/>
  <c r="BB160" i="1"/>
  <c r="R160" i="1"/>
  <c r="D160" i="1"/>
  <c r="BE159" i="1"/>
  <c r="BB159" i="1"/>
  <c r="R159" i="1"/>
  <c r="D159" i="1"/>
  <c r="BE158" i="1"/>
  <c r="BB158" i="1"/>
  <c r="BA158" i="1"/>
  <c r="R158" i="1" s="1"/>
  <c r="D158" i="1"/>
  <c r="BD158" i="1" s="1"/>
  <c r="BE157" i="1"/>
  <c r="BB157" i="1"/>
  <c r="R157" i="1" s="1"/>
  <c r="D157" i="1"/>
  <c r="BE156" i="1"/>
  <c r="BD156" i="1"/>
  <c r="BB156" i="1"/>
  <c r="D156" i="1"/>
  <c r="BA156" i="1" s="1"/>
  <c r="R156" i="1" s="1"/>
  <c r="BE155" i="1"/>
  <c r="BB155" i="1"/>
  <c r="R155" i="1"/>
  <c r="D155" i="1"/>
  <c r="BE154" i="1"/>
  <c r="BB154" i="1"/>
  <c r="R154" i="1"/>
  <c r="D154" i="1"/>
  <c r="BE153" i="1"/>
  <c r="BB153" i="1"/>
  <c r="BA153" i="1"/>
  <c r="R153" i="1" s="1"/>
  <c r="D153" i="1"/>
  <c r="BD153" i="1" s="1"/>
  <c r="BE152" i="1"/>
  <c r="BB152" i="1"/>
  <c r="R152" i="1" s="1"/>
  <c r="D152" i="1"/>
  <c r="BE151" i="1"/>
  <c r="BD151" i="1"/>
  <c r="BB151" i="1"/>
  <c r="D151" i="1"/>
  <c r="BA151" i="1" s="1"/>
  <c r="R151" i="1" s="1"/>
  <c r="BD147" i="1"/>
  <c r="BC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D146" i="1"/>
  <c r="BC146" i="1"/>
  <c r="D146" i="1"/>
  <c r="BD145" i="1"/>
  <c r="BC145" i="1"/>
  <c r="D145" i="1"/>
  <c r="BD144" i="1"/>
  <c r="BC144" i="1"/>
  <c r="D144" i="1"/>
  <c r="BD143" i="1"/>
  <c r="BC143" i="1"/>
  <c r="D143" i="1"/>
  <c r="BD142" i="1"/>
  <c r="BC142" i="1"/>
  <c r="D142" i="1"/>
  <c r="BD141" i="1"/>
  <c r="BC141" i="1"/>
  <c r="D141" i="1"/>
  <c r="BD139" i="1"/>
  <c r="BC139" i="1"/>
  <c r="P139" i="1"/>
  <c r="O139" i="1"/>
  <c r="N139" i="1"/>
  <c r="M139" i="1"/>
  <c r="L139" i="1"/>
  <c r="K139" i="1"/>
  <c r="J139" i="1"/>
  <c r="I139" i="1"/>
  <c r="H139" i="1"/>
  <c r="D139" i="1" s="1"/>
  <c r="G139" i="1"/>
  <c r="F139" i="1"/>
  <c r="E139" i="1"/>
  <c r="BD138" i="1"/>
  <c r="BC138" i="1"/>
  <c r="D138" i="1"/>
  <c r="BD137" i="1"/>
  <c r="BC137" i="1"/>
  <c r="D137" i="1"/>
  <c r="BD136" i="1"/>
  <c r="BC136" i="1"/>
  <c r="D136" i="1"/>
  <c r="BD135" i="1"/>
  <c r="BC135" i="1"/>
  <c r="D135" i="1"/>
  <c r="BD134" i="1"/>
  <c r="BC134" i="1"/>
  <c r="D134" i="1"/>
  <c r="BD133" i="1"/>
  <c r="BC133" i="1"/>
  <c r="D133" i="1"/>
  <c r="BD132" i="1"/>
  <c r="BC132" i="1"/>
  <c r="D132" i="1"/>
  <c r="BD131" i="1"/>
  <c r="BC131" i="1"/>
  <c r="D131" i="1"/>
  <c r="BD130" i="1"/>
  <c r="BC130" i="1"/>
  <c r="D130" i="1"/>
  <c r="BD129" i="1"/>
  <c r="BC129" i="1"/>
  <c r="D129" i="1"/>
  <c r="BD128" i="1"/>
  <c r="BC128" i="1"/>
  <c r="D128" i="1"/>
  <c r="BD127" i="1"/>
  <c r="BC127" i="1"/>
  <c r="D127" i="1"/>
  <c r="BD126" i="1"/>
  <c r="BC126" i="1"/>
  <c r="D126" i="1"/>
  <c r="BD125" i="1"/>
  <c r="BC125" i="1"/>
  <c r="BB125" i="1"/>
  <c r="BA125" i="1"/>
  <c r="Q125" i="1"/>
  <c r="D125" i="1"/>
  <c r="BF124" i="1"/>
  <c r="BE124" i="1"/>
  <c r="BD124" i="1"/>
  <c r="BC124" i="1"/>
  <c r="BB124" i="1"/>
  <c r="BA124" i="1"/>
  <c r="Q124" i="1"/>
  <c r="D124" i="1"/>
  <c r="BF123" i="1"/>
  <c r="BE123" i="1"/>
  <c r="BD123" i="1"/>
  <c r="BC123" i="1"/>
  <c r="BB123" i="1"/>
  <c r="BA123" i="1"/>
  <c r="Q123" i="1"/>
  <c r="D123" i="1"/>
  <c r="BF122" i="1"/>
  <c r="BE122" i="1"/>
  <c r="BD122" i="1"/>
  <c r="BC122" i="1"/>
  <c r="BB122" i="1"/>
  <c r="BA122" i="1"/>
  <c r="Q122" i="1"/>
  <c r="D122" i="1"/>
  <c r="BF121" i="1"/>
  <c r="BE121" i="1"/>
  <c r="BD121" i="1"/>
  <c r="BC121" i="1"/>
  <c r="BB121" i="1"/>
  <c r="BA121" i="1"/>
  <c r="Q121" i="1"/>
  <c r="D121" i="1"/>
  <c r="BF120" i="1"/>
  <c r="BE120" i="1"/>
  <c r="BD120" i="1"/>
  <c r="BC120" i="1"/>
  <c r="BB120" i="1"/>
  <c r="BA120" i="1"/>
  <c r="Q120" i="1"/>
  <c r="D120" i="1"/>
  <c r="BF119" i="1"/>
  <c r="BE119" i="1"/>
  <c r="BD119" i="1"/>
  <c r="BC119" i="1"/>
  <c r="BB119" i="1"/>
  <c r="BA119" i="1"/>
  <c r="Q119" i="1"/>
  <c r="D119" i="1"/>
  <c r="BF118" i="1"/>
  <c r="BE118" i="1"/>
  <c r="BD118" i="1"/>
  <c r="BC118" i="1"/>
  <c r="BB118" i="1"/>
  <c r="BA118" i="1"/>
  <c r="Q118" i="1"/>
  <c r="D118" i="1"/>
  <c r="BF117" i="1"/>
  <c r="BE117" i="1"/>
  <c r="BD117" i="1"/>
  <c r="BC117" i="1"/>
  <c r="BB117" i="1"/>
  <c r="BA117" i="1"/>
  <c r="Q117" i="1"/>
  <c r="D117" i="1"/>
  <c r="BF116" i="1"/>
  <c r="BE116" i="1"/>
  <c r="BD116" i="1"/>
  <c r="BC116" i="1"/>
  <c r="BB116" i="1"/>
  <c r="BA116" i="1"/>
  <c r="Q116" i="1"/>
  <c r="D116" i="1"/>
  <c r="BF115" i="1"/>
  <c r="BE115" i="1"/>
  <c r="BD115" i="1"/>
  <c r="BC115" i="1"/>
  <c r="BB115" i="1"/>
  <c r="BA115" i="1"/>
  <c r="Q115" i="1"/>
  <c r="D115" i="1"/>
  <c r="BF114" i="1"/>
  <c r="BE114" i="1"/>
  <c r="BD114" i="1"/>
  <c r="BC114" i="1"/>
  <c r="BB114" i="1"/>
  <c r="BA114" i="1"/>
  <c r="Q114" i="1"/>
  <c r="D114" i="1"/>
  <c r="BF113" i="1"/>
  <c r="BE113" i="1"/>
  <c r="BD113" i="1"/>
  <c r="BC113" i="1"/>
  <c r="BB113" i="1"/>
  <c r="BA113" i="1"/>
  <c r="Q113" i="1"/>
  <c r="D113" i="1"/>
  <c r="BF112" i="1"/>
  <c r="BE112" i="1"/>
  <c r="BD112" i="1"/>
  <c r="BC112" i="1"/>
  <c r="BB112" i="1"/>
  <c r="BA112" i="1"/>
  <c r="Q112" i="1"/>
  <c r="D112" i="1"/>
  <c r="BF111" i="1"/>
  <c r="BE111" i="1"/>
  <c r="BD111" i="1"/>
  <c r="BC111" i="1"/>
  <c r="BB111" i="1"/>
  <c r="BA111" i="1"/>
  <c r="Q111" i="1"/>
  <c r="D111" i="1"/>
  <c r="BF110" i="1"/>
  <c r="BE110" i="1"/>
  <c r="BD110" i="1"/>
  <c r="BC110" i="1"/>
  <c r="BB110" i="1"/>
  <c r="BA110" i="1"/>
  <c r="Q110" i="1"/>
  <c r="D110" i="1"/>
  <c r="D106" i="1"/>
  <c r="BD105" i="1"/>
  <c r="D105" i="1"/>
  <c r="BE101" i="1"/>
  <c r="BA101" i="1"/>
  <c r="G101" i="1"/>
  <c r="BE100" i="1"/>
  <c r="BA100" i="1"/>
  <c r="G100" i="1" s="1"/>
  <c r="BE99" i="1"/>
  <c r="BA99" i="1"/>
  <c r="G99" i="1"/>
  <c r="BE98" i="1"/>
  <c r="BA98" i="1"/>
  <c r="G98" i="1"/>
  <c r="BE97" i="1"/>
  <c r="BA97" i="1"/>
  <c r="G97" i="1"/>
  <c r="BE96" i="1"/>
  <c r="BA96" i="1"/>
  <c r="G96" i="1" s="1"/>
  <c r="BE95" i="1"/>
  <c r="BA95" i="1"/>
  <c r="G95" i="1"/>
  <c r="BE94" i="1"/>
  <c r="BA94" i="1"/>
  <c r="G94" i="1"/>
  <c r="BE93" i="1"/>
  <c r="BA93" i="1"/>
  <c r="G93" i="1"/>
  <c r="BE92" i="1"/>
  <c r="BD92" i="1"/>
  <c r="BB92" i="1"/>
  <c r="BA92" i="1"/>
  <c r="G92" i="1"/>
  <c r="BE91" i="1"/>
  <c r="BD91" i="1"/>
  <c r="BB91" i="1"/>
  <c r="BA91" i="1"/>
  <c r="G91" i="1"/>
  <c r="R88" i="1"/>
  <c r="Q88" i="1"/>
  <c r="P88" i="1"/>
  <c r="O88" i="1"/>
  <c r="N88" i="1"/>
  <c r="M88" i="1"/>
  <c r="BE88" i="1" s="1"/>
  <c r="L88" i="1"/>
  <c r="K88" i="1"/>
  <c r="J88" i="1"/>
  <c r="I88" i="1"/>
  <c r="H88" i="1"/>
  <c r="G88" i="1"/>
  <c r="F88" i="1"/>
  <c r="E88" i="1"/>
  <c r="D88" i="1"/>
  <c r="BA88" i="1" s="1"/>
  <c r="BE87" i="1"/>
  <c r="BB87" i="1"/>
  <c r="BA87" i="1"/>
  <c r="S87" i="1" s="1"/>
  <c r="D87" i="1"/>
  <c r="BD87" i="1" s="1"/>
  <c r="BE86" i="1"/>
  <c r="BB86" i="1"/>
  <c r="D86" i="1"/>
  <c r="BD86" i="1" s="1"/>
  <c r="BE85" i="1"/>
  <c r="BB85" i="1"/>
  <c r="BA85" i="1"/>
  <c r="S85" i="1" s="1"/>
  <c r="D85" i="1"/>
  <c r="BD85" i="1" s="1"/>
  <c r="BE84" i="1"/>
  <c r="BB84" i="1"/>
  <c r="D84" i="1"/>
  <c r="BD84" i="1" s="1"/>
  <c r="BE83" i="1"/>
  <c r="BB83" i="1"/>
  <c r="BA83" i="1"/>
  <c r="S83" i="1" s="1"/>
  <c r="D83" i="1"/>
  <c r="BD83" i="1" s="1"/>
  <c r="BE82" i="1"/>
  <c r="BB82" i="1"/>
  <c r="D82" i="1"/>
  <c r="BA82" i="1" s="1"/>
  <c r="S82" i="1" s="1"/>
  <c r="BE80" i="1"/>
  <c r="BB80" i="1"/>
  <c r="BA80" i="1"/>
  <c r="S80" i="1" s="1"/>
  <c r="D80" i="1"/>
  <c r="BD80" i="1" s="1"/>
  <c r="BE79" i="1"/>
  <c r="BB79" i="1"/>
  <c r="D79" i="1"/>
  <c r="BD79" i="1" s="1"/>
  <c r="R78" i="1"/>
  <c r="Q78" i="1"/>
  <c r="P78" i="1"/>
  <c r="O78" i="1"/>
  <c r="N78" i="1"/>
  <c r="M78" i="1"/>
  <c r="BE78" i="1" s="1"/>
  <c r="L78" i="1"/>
  <c r="K78" i="1"/>
  <c r="J78" i="1"/>
  <c r="I78" i="1"/>
  <c r="H78" i="1"/>
  <c r="G78" i="1"/>
  <c r="F78" i="1"/>
  <c r="E78" i="1"/>
  <c r="D78" i="1"/>
  <c r="BD78" i="1" s="1"/>
  <c r="D77" i="1"/>
  <c r="BD77" i="1" s="1"/>
  <c r="BE76" i="1"/>
  <c r="BB76" i="1"/>
  <c r="BA76" i="1"/>
  <c r="S76" i="1" s="1"/>
  <c r="D76" i="1"/>
  <c r="BD76" i="1" s="1"/>
  <c r="BE75" i="1"/>
  <c r="BB75" i="1"/>
  <c r="D75" i="1"/>
  <c r="BA75" i="1" s="1"/>
  <c r="S75" i="1" s="1"/>
  <c r="BE74" i="1"/>
  <c r="BB74" i="1"/>
  <c r="BA74" i="1"/>
  <c r="S74" i="1" s="1"/>
  <c r="D74" i="1"/>
  <c r="BD74" i="1" s="1"/>
  <c r="BE73" i="1"/>
  <c r="BB73" i="1"/>
  <c r="D73" i="1"/>
  <c r="BD73" i="1" s="1"/>
  <c r="BE72" i="1"/>
  <c r="BB72" i="1"/>
  <c r="BA72" i="1"/>
  <c r="S72" i="1" s="1"/>
  <c r="D72" i="1"/>
  <c r="BD72" i="1" s="1"/>
  <c r="BD67" i="1"/>
  <c r="BC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D67" i="1" s="1"/>
  <c r="E67" i="1"/>
  <c r="BF66" i="1"/>
  <c r="BE66" i="1"/>
  <c r="BD66" i="1"/>
  <c r="BC66" i="1"/>
  <c r="BB66" i="1"/>
  <c r="BA66" i="1"/>
  <c r="S66" i="1" s="1"/>
  <c r="D66" i="1"/>
  <c r="R64" i="1"/>
  <c r="R68" i="1" s="1"/>
  <c r="Q64" i="1"/>
  <c r="Q68" i="1" s="1"/>
  <c r="P64" i="1"/>
  <c r="P68" i="1" s="1"/>
  <c r="O64" i="1"/>
  <c r="O68" i="1" s="1"/>
  <c r="N64" i="1"/>
  <c r="N68" i="1" s="1"/>
  <c r="M64" i="1"/>
  <c r="BD64" i="1" s="1"/>
  <c r="L64" i="1"/>
  <c r="L68" i="1" s="1"/>
  <c r="K64" i="1"/>
  <c r="K68" i="1" s="1"/>
  <c r="J64" i="1"/>
  <c r="J68" i="1" s="1"/>
  <c r="I64" i="1"/>
  <c r="I68" i="1" s="1"/>
  <c r="H64" i="1"/>
  <c r="H68" i="1" s="1"/>
  <c r="G64" i="1"/>
  <c r="G68" i="1" s="1"/>
  <c r="F64" i="1"/>
  <c r="F68" i="1" s="1"/>
  <c r="E64" i="1"/>
  <c r="E68" i="1" s="1"/>
  <c r="BD63" i="1"/>
  <c r="BC63" i="1"/>
  <c r="D63" i="1"/>
  <c r="BF63" i="1" s="1"/>
  <c r="BD62" i="1"/>
  <c r="BC62" i="1"/>
  <c r="D62" i="1"/>
  <c r="BF62" i="1" s="1"/>
  <c r="BD61" i="1"/>
  <c r="BC61" i="1"/>
  <c r="D61" i="1"/>
  <c r="BF61" i="1" s="1"/>
  <c r="BD60" i="1"/>
  <c r="BC60" i="1"/>
  <c r="D60" i="1"/>
  <c r="BF60" i="1" s="1"/>
  <c r="BD59" i="1"/>
  <c r="BC59" i="1"/>
  <c r="D59" i="1"/>
  <c r="BF59" i="1" s="1"/>
  <c r="BD58" i="1"/>
  <c r="BC58" i="1"/>
  <c r="D58" i="1"/>
  <c r="BF58" i="1" s="1"/>
  <c r="BD57" i="1"/>
  <c r="BC57" i="1"/>
  <c r="D57" i="1"/>
  <c r="BF57" i="1" s="1"/>
  <c r="BD56" i="1"/>
  <c r="BC56" i="1"/>
  <c r="D56" i="1"/>
  <c r="BF56" i="1" s="1"/>
  <c r="BD55" i="1"/>
  <c r="BC55" i="1"/>
  <c r="D55" i="1"/>
  <c r="BF55" i="1" s="1"/>
  <c r="BD54" i="1"/>
  <c r="BC54" i="1"/>
  <c r="D54" i="1"/>
  <c r="BF54" i="1" s="1"/>
  <c r="BD53" i="1"/>
  <c r="BC53" i="1"/>
  <c r="D53" i="1"/>
  <c r="BF53" i="1" s="1"/>
  <c r="BD52" i="1"/>
  <c r="BC52" i="1"/>
  <c r="D52" i="1"/>
  <c r="BF52" i="1" s="1"/>
  <c r="BD51" i="1"/>
  <c r="BC51" i="1"/>
  <c r="D51" i="1"/>
  <c r="BF51" i="1" s="1"/>
  <c r="BD50" i="1"/>
  <c r="BC50" i="1"/>
  <c r="D50" i="1"/>
  <c r="BF50" i="1" s="1"/>
  <c r="BD49" i="1"/>
  <c r="BC49" i="1"/>
  <c r="D49" i="1"/>
  <c r="BF49" i="1" s="1"/>
  <c r="BD48" i="1"/>
  <c r="BC48" i="1"/>
  <c r="D48" i="1"/>
  <c r="BF48" i="1" s="1"/>
  <c r="BB47" i="1"/>
  <c r="BA47" i="1"/>
  <c r="S47" i="1" s="1"/>
  <c r="D47" i="1"/>
  <c r="BF47" i="1" s="1"/>
  <c r="BF46" i="1"/>
  <c r="BE46" i="1"/>
  <c r="BD46" i="1"/>
  <c r="BC46" i="1"/>
  <c r="BB46" i="1"/>
  <c r="BA46" i="1"/>
  <c r="S46" i="1" s="1"/>
  <c r="D46" i="1"/>
  <c r="BF45" i="1"/>
  <c r="BE45" i="1"/>
  <c r="BD45" i="1"/>
  <c r="BC45" i="1"/>
  <c r="BB45" i="1"/>
  <c r="BA45" i="1"/>
  <c r="S45" i="1" s="1"/>
  <c r="D45" i="1"/>
  <c r="BF44" i="1"/>
  <c r="BE44" i="1"/>
  <c r="BD44" i="1"/>
  <c r="BC44" i="1"/>
  <c r="BB44" i="1"/>
  <c r="BA44" i="1"/>
  <c r="S44" i="1" s="1"/>
  <c r="D44" i="1"/>
  <c r="BF43" i="1"/>
  <c r="BE43" i="1"/>
  <c r="BD43" i="1"/>
  <c r="BC43" i="1"/>
  <c r="BB43" i="1"/>
  <c r="BA43" i="1"/>
  <c r="S43" i="1" s="1"/>
  <c r="D43" i="1"/>
  <c r="BF42" i="1"/>
  <c r="BE42" i="1"/>
  <c r="BD42" i="1"/>
  <c r="BC42" i="1"/>
  <c r="BB42" i="1"/>
  <c r="BA42" i="1"/>
  <c r="S42" i="1" s="1"/>
  <c r="D42" i="1"/>
  <c r="BF41" i="1"/>
  <c r="BE41" i="1"/>
  <c r="BD41" i="1"/>
  <c r="BC41" i="1"/>
  <c r="BB41" i="1"/>
  <c r="BA41" i="1"/>
  <c r="S41" i="1" s="1"/>
  <c r="D41" i="1"/>
  <c r="BF40" i="1"/>
  <c r="BE40" i="1"/>
  <c r="BD40" i="1"/>
  <c r="BC40" i="1"/>
  <c r="BB40" i="1"/>
  <c r="BA40" i="1"/>
  <c r="S40" i="1" s="1"/>
  <c r="D40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D37" i="1" s="1"/>
  <c r="E37" i="1"/>
  <c r="D36" i="1"/>
  <c r="BB36" i="1" s="1"/>
  <c r="BB35" i="1"/>
  <c r="BA35" i="1"/>
  <c r="S35" i="1" s="1"/>
  <c r="D35" i="1"/>
  <c r="BF35" i="1" s="1"/>
  <c r="D34" i="1"/>
  <c r="BB34" i="1" s="1"/>
  <c r="BB33" i="1"/>
  <c r="BA33" i="1"/>
  <c r="S33" i="1" s="1"/>
  <c r="D33" i="1"/>
  <c r="BF33" i="1" s="1"/>
  <c r="D32" i="1"/>
  <c r="BB32" i="1" s="1"/>
  <c r="BD31" i="1"/>
  <c r="BC31" i="1"/>
  <c r="D31" i="1"/>
  <c r="BF31" i="1" s="1"/>
  <c r="BD30" i="1"/>
  <c r="BC30" i="1"/>
  <c r="D30" i="1"/>
  <c r="BF30" i="1" s="1"/>
  <c r="BB29" i="1"/>
  <c r="BA29" i="1"/>
  <c r="S29" i="1" s="1"/>
  <c r="D29" i="1"/>
  <c r="BF29" i="1" s="1"/>
  <c r="BF28" i="1"/>
  <c r="BE28" i="1"/>
  <c r="BD28" i="1"/>
  <c r="BC28" i="1"/>
  <c r="BB28" i="1"/>
  <c r="BA28" i="1"/>
  <c r="S28" i="1" s="1"/>
  <c r="D28" i="1"/>
  <c r="D27" i="1"/>
  <c r="BB27" i="1" s="1"/>
  <c r="BD26" i="1"/>
  <c r="BC26" i="1"/>
  <c r="D26" i="1"/>
  <c r="BF26" i="1" s="1"/>
  <c r="R24" i="1"/>
  <c r="Q24" i="1"/>
  <c r="O24" i="1"/>
  <c r="N24" i="1"/>
  <c r="M24" i="1"/>
  <c r="BD24" i="1" s="1"/>
  <c r="L24" i="1"/>
  <c r="K24" i="1"/>
  <c r="J24" i="1"/>
  <c r="I24" i="1"/>
  <c r="H24" i="1"/>
  <c r="G24" i="1"/>
  <c r="F24" i="1"/>
  <c r="E24" i="1"/>
  <c r="D24" i="1" s="1"/>
  <c r="BD23" i="1"/>
  <c r="BA23" i="1"/>
  <c r="S23" i="1"/>
  <c r="D23" i="1"/>
  <c r="BD22" i="1"/>
  <c r="BA22" i="1"/>
  <c r="S22" i="1"/>
  <c r="D22" i="1"/>
  <c r="BD21" i="1"/>
  <c r="BA21" i="1"/>
  <c r="S21" i="1"/>
  <c r="D21" i="1"/>
  <c r="BD16" i="1"/>
  <c r="BA16" i="1"/>
  <c r="P16" i="1"/>
  <c r="D16" i="1"/>
  <c r="BD15" i="1"/>
  <c r="BA15" i="1"/>
  <c r="P15" i="1"/>
  <c r="D15" i="1"/>
  <c r="BE12" i="1"/>
  <c r="BB12" i="1"/>
  <c r="D12" i="1"/>
  <c r="BA12" i="1" s="1"/>
  <c r="S12" i="1" s="1"/>
  <c r="BE11" i="1"/>
  <c r="BB11" i="1"/>
  <c r="BA11" i="1"/>
  <c r="S11" i="1"/>
  <c r="D11" i="1"/>
  <c r="A5" i="1"/>
  <c r="A4" i="1"/>
  <c r="A3" i="1"/>
  <c r="A2" i="1"/>
  <c r="A269" i="3" l="1"/>
  <c r="S64" i="3"/>
  <c r="S68" i="3"/>
  <c r="Q139" i="2"/>
  <c r="BA78" i="2"/>
  <c r="S78" i="2" s="1"/>
  <c r="BD78" i="2"/>
  <c r="S45" i="2"/>
  <c r="S40" i="2"/>
  <c r="BA88" i="2"/>
  <c r="S88" i="2" s="1"/>
  <c r="BD88" i="2"/>
  <c r="Q138" i="2"/>
  <c r="Q130" i="2"/>
  <c r="Q122" i="2"/>
  <c r="Q141" i="2"/>
  <c r="Q134" i="2"/>
  <c r="Q126" i="2"/>
  <c r="Q118" i="2"/>
  <c r="Q136" i="2"/>
  <c r="Q128" i="2"/>
  <c r="Q120" i="2"/>
  <c r="BD237" i="2"/>
  <c r="BA237" i="2"/>
  <c r="Q237" i="2" s="1"/>
  <c r="BD68" i="2"/>
  <c r="BC68" i="2"/>
  <c r="S46" i="2"/>
  <c r="BA161" i="2"/>
  <c r="R161" i="2" s="1"/>
  <c r="BD161" i="2"/>
  <c r="S42" i="2"/>
  <c r="D68" i="2"/>
  <c r="Q146" i="2"/>
  <c r="S37" i="2"/>
  <c r="BB37" i="1"/>
  <c r="BE37" i="1"/>
  <c r="BA37" i="1"/>
  <c r="S37" i="1" s="1"/>
  <c r="BF37" i="1"/>
  <c r="BA238" i="1"/>
  <c r="BD238" i="1"/>
  <c r="D68" i="1"/>
  <c r="BA236" i="1"/>
  <c r="BD236" i="1"/>
  <c r="BF67" i="1"/>
  <c r="BB67" i="1"/>
  <c r="BE67" i="1"/>
  <c r="BA67" i="1"/>
  <c r="S67" i="1" s="1"/>
  <c r="S88" i="1"/>
  <c r="BF139" i="1"/>
  <c r="BB139" i="1"/>
  <c r="BE139" i="1"/>
  <c r="BA139" i="1"/>
  <c r="Q139" i="1" s="1"/>
  <c r="BE27" i="1"/>
  <c r="BE32" i="1"/>
  <c r="D64" i="1"/>
  <c r="BD75" i="1"/>
  <c r="BA78" i="1"/>
  <c r="BD82" i="1"/>
  <c r="BD12" i="1"/>
  <c r="BF27" i="1"/>
  <c r="BF32" i="1"/>
  <c r="BF127" i="1"/>
  <c r="BB127" i="1"/>
  <c r="BE127" i="1"/>
  <c r="BA127" i="1"/>
  <c r="BF130" i="1"/>
  <c r="BB130" i="1"/>
  <c r="BE130" i="1"/>
  <c r="BA130" i="1"/>
  <c r="BF132" i="1"/>
  <c r="BB132" i="1"/>
  <c r="BE132" i="1"/>
  <c r="BA132" i="1"/>
  <c r="BF134" i="1"/>
  <c r="BB134" i="1"/>
  <c r="BE134" i="1"/>
  <c r="BA134" i="1"/>
  <c r="BF136" i="1"/>
  <c r="BB136" i="1"/>
  <c r="BE136" i="1"/>
  <c r="BA136" i="1"/>
  <c r="BF138" i="1"/>
  <c r="BB138" i="1"/>
  <c r="BE138" i="1"/>
  <c r="BA138" i="1"/>
  <c r="BF143" i="1"/>
  <c r="BB143" i="1"/>
  <c r="BE143" i="1"/>
  <c r="BA143" i="1"/>
  <c r="BF147" i="1"/>
  <c r="BB147" i="1"/>
  <c r="BE147" i="1"/>
  <c r="BA147" i="1"/>
  <c r="BA24" i="1"/>
  <c r="S24" i="1" s="1"/>
  <c r="BE26" i="1"/>
  <c r="BA27" i="1"/>
  <c r="S27" i="1" s="1"/>
  <c r="BA30" i="1"/>
  <c r="BE31" i="1"/>
  <c r="BA32" i="1"/>
  <c r="S32" i="1" s="1"/>
  <c r="BE47" i="1"/>
  <c r="BA48" i="1"/>
  <c r="BE48" i="1"/>
  <c r="BA49" i="1"/>
  <c r="S49" i="1" s="1"/>
  <c r="BE49" i="1"/>
  <c r="BA50" i="1"/>
  <c r="BE50" i="1"/>
  <c r="BA51" i="1"/>
  <c r="BE51" i="1"/>
  <c r="BA52" i="1"/>
  <c r="BE52" i="1"/>
  <c r="BA53" i="1"/>
  <c r="S53" i="1" s="1"/>
  <c r="BE53" i="1"/>
  <c r="BA54" i="1"/>
  <c r="BE54" i="1"/>
  <c r="BA55" i="1"/>
  <c r="BE55" i="1"/>
  <c r="BA56" i="1"/>
  <c r="BE56" i="1"/>
  <c r="BA57" i="1"/>
  <c r="S57" i="1" s="1"/>
  <c r="BE57" i="1"/>
  <c r="BA58" i="1"/>
  <c r="BE58" i="1"/>
  <c r="BA59" i="1"/>
  <c r="BE59" i="1"/>
  <c r="BA60" i="1"/>
  <c r="BE60" i="1"/>
  <c r="BA61" i="1"/>
  <c r="S61" i="1" s="1"/>
  <c r="BE61" i="1"/>
  <c r="BA62" i="1"/>
  <c r="BE62" i="1"/>
  <c r="BA63" i="1"/>
  <c r="BE63" i="1"/>
  <c r="BC64" i="1"/>
  <c r="BA73" i="1"/>
  <c r="S73" i="1" s="1"/>
  <c r="BA77" i="1"/>
  <c r="S77" i="1" s="1"/>
  <c r="BA79" i="1"/>
  <c r="S79" i="1" s="1"/>
  <c r="BA84" i="1"/>
  <c r="S84" i="1" s="1"/>
  <c r="BA86" i="1"/>
  <c r="S86" i="1" s="1"/>
  <c r="BD88" i="1"/>
  <c r="BA105" i="1"/>
  <c r="BD184" i="1"/>
  <c r="BD188" i="1"/>
  <c r="BD192" i="1"/>
  <c r="BD196" i="1"/>
  <c r="BD200" i="1"/>
  <c r="BD204" i="1"/>
  <c r="BD208" i="1"/>
  <c r="BD212" i="1"/>
  <c r="BD216" i="1"/>
  <c r="BD220" i="1"/>
  <c r="BD224" i="1"/>
  <c r="BD228" i="1"/>
  <c r="BD232" i="1"/>
  <c r="BA237" i="1"/>
  <c r="Q237" i="1" s="1"/>
  <c r="BB238" i="1"/>
  <c r="BE34" i="1"/>
  <c r="BE36" i="1"/>
  <c r="BF34" i="1"/>
  <c r="BF36" i="1"/>
  <c r="M68" i="1"/>
  <c r="BB78" i="1"/>
  <c r="BB88" i="1"/>
  <c r="BF126" i="1"/>
  <c r="BB126" i="1"/>
  <c r="BE126" i="1"/>
  <c r="BA126" i="1"/>
  <c r="Q126" i="1" s="1"/>
  <c r="BF128" i="1"/>
  <c r="BB128" i="1"/>
  <c r="BE128" i="1"/>
  <c r="BA128" i="1"/>
  <c r="Q128" i="1" s="1"/>
  <c r="BF129" i="1"/>
  <c r="BB129" i="1"/>
  <c r="BE129" i="1"/>
  <c r="BA129" i="1"/>
  <c r="Q129" i="1" s="1"/>
  <c r="BF131" i="1"/>
  <c r="BB131" i="1"/>
  <c r="BE131" i="1"/>
  <c r="BA131" i="1"/>
  <c r="Q131" i="1" s="1"/>
  <c r="BF133" i="1"/>
  <c r="BB133" i="1"/>
  <c r="BE133" i="1"/>
  <c r="BA133" i="1"/>
  <c r="Q133" i="1" s="1"/>
  <c r="BF135" i="1"/>
  <c r="BB135" i="1"/>
  <c r="BE135" i="1"/>
  <c r="BA135" i="1"/>
  <c r="Q135" i="1" s="1"/>
  <c r="BF137" i="1"/>
  <c r="BB137" i="1"/>
  <c r="BE137" i="1"/>
  <c r="BA137" i="1"/>
  <c r="Q137" i="1" s="1"/>
  <c r="BF141" i="1"/>
  <c r="BB141" i="1"/>
  <c r="BE141" i="1"/>
  <c r="BA141" i="1"/>
  <c r="Q141" i="1" s="1"/>
  <c r="BF142" i="1"/>
  <c r="BB142" i="1"/>
  <c r="BE142" i="1"/>
  <c r="BA142" i="1"/>
  <c r="Q142" i="1" s="1"/>
  <c r="BF144" i="1"/>
  <c r="BB144" i="1"/>
  <c r="BE144" i="1"/>
  <c r="BA144" i="1"/>
  <c r="Q144" i="1" s="1"/>
  <c r="BF145" i="1"/>
  <c r="BB145" i="1"/>
  <c r="BE145" i="1"/>
  <c r="BA145" i="1"/>
  <c r="Q145" i="1" s="1"/>
  <c r="BF146" i="1"/>
  <c r="BB146" i="1"/>
  <c r="BE146" i="1"/>
  <c r="BA146" i="1"/>
  <c r="Q146" i="1" s="1"/>
  <c r="BA26" i="1"/>
  <c r="S26" i="1" s="1"/>
  <c r="BE29" i="1"/>
  <c r="BE30" i="1"/>
  <c r="BA31" i="1"/>
  <c r="S31" i="1" s="1"/>
  <c r="BE33" i="1"/>
  <c r="BA34" i="1"/>
  <c r="S34" i="1" s="1"/>
  <c r="BE35" i="1"/>
  <c r="BA36" i="1"/>
  <c r="S36" i="1" s="1"/>
  <c r="BD11" i="1"/>
  <c r="BB26" i="1"/>
  <c r="BB30" i="1"/>
  <c r="BB31" i="1"/>
  <c r="BB48" i="1"/>
  <c r="BB49" i="1"/>
  <c r="BB50" i="1"/>
  <c r="BB51" i="1"/>
  <c r="BB52" i="1"/>
  <c r="BB53" i="1"/>
  <c r="BB54" i="1"/>
  <c r="BB55" i="1"/>
  <c r="BB56" i="1"/>
  <c r="BB57" i="1"/>
  <c r="BB58" i="1"/>
  <c r="BB59" i="1"/>
  <c r="BB60" i="1"/>
  <c r="BB61" i="1"/>
  <c r="BB62" i="1"/>
  <c r="BB63" i="1"/>
  <c r="BF125" i="1"/>
  <c r="BE125" i="1"/>
  <c r="BD173" i="1"/>
  <c r="BD179" i="1"/>
  <c r="BA179" i="1"/>
  <c r="BA235" i="1"/>
  <c r="Q235" i="1" s="1"/>
  <c r="BB236" i="1"/>
  <c r="N247" i="4"/>
  <c r="M247" i="4"/>
  <c r="L247" i="4"/>
  <c r="K247" i="4"/>
  <c r="J247" i="4"/>
  <c r="I247" i="4"/>
  <c r="H247" i="4"/>
  <c r="G247" i="4"/>
  <c r="F247" i="4"/>
  <c r="E247" i="4"/>
  <c r="N246" i="4"/>
  <c r="M246" i="4"/>
  <c r="L246" i="4"/>
  <c r="K246" i="4"/>
  <c r="J246" i="4"/>
  <c r="I246" i="4"/>
  <c r="H246" i="4"/>
  <c r="G246" i="4"/>
  <c r="F246" i="4"/>
  <c r="E246" i="4"/>
  <c r="N245" i="4"/>
  <c r="M245" i="4"/>
  <c r="L245" i="4"/>
  <c r="K245" i="4"/>
  <c r="J245" i="4"/>
  <c r="I245" i="4"/>
  <c r="H245" i="4"/>
  <c r="G245" i="4"/>
  <c r="F245" i="4"/>
  <c r="E245" i="4"/>
  <c r="N244" i="4"/>
  <c r="M244" i="4"/>
  <c r="L244" i="4"/>
  <c r="K244" i="4"/>
  <c r="J244" i="4"/>
  <c r="I244" i="4"/>
  <c r="H244" i="4"/>
  <c r="G244" i="4"/>
  <c r="F244" i="4"/>
  <c r="E244" i="4"/>
  <c r="N243" i="4"/>
  <c r="M243" i="4"/>
  <c r="L243" i="4"/>
  <c r="K243" i="4"/>
  <c r="J243" i="4"/>
  <c r="I243" i="4"/>
  <c r="H243" i="4"/>
  <c r="G243" i="4"/>
  <c r="F243" i="4"/>
  <c r="E243" i="4"/>
  <c r="N242" i="4"/>
  <c r="M242" i="4"/>
  <c r="L242" i="4"/>
  <c r="K242" i="4"/>
  <c r="J242" i="4"/>
  <c r="I242" i="4"/>
  <c r="H242" i="4"/>
  <c r="G242" i="4"/>
  <c r="F242" i="4"/>
  <c r="E242" i="4"/>
  <c r="P234" i="4"/>
  <c r="O234" i="4"/>
  <c r="N234" i="4"/>
  <c r="M234" i="4"/>
  <c r="L234" i="4"/>
  <c r="K234" i="4"/>
  <c r="J234" i="4"/>
  <c r="I234" i="4"/>
  <c r="H234" i="4"/>
  <c r="G234" i="4"/>
  <c r="F234" i="4"/>
  <c r="E234" i="4"/>
  <c r="P233" i="4"/>
  <c r="O233" i="4"/>
  <c r="N233" i="4"/>
  <c r="M233" i="4"/>
  <c r="L233" i="4"/>
  <c r="K233" i="4"/>
  <c r="J233" i="4"/>
  <c r="I233" i="4"/>
  <c r="H233" i="4"/>
  <c r="G233" i="4"/>
  <c r="F233" i="4"/>
  <c r="E233" i="4"/>
  <c r="P232" i="4"/>
  <c r="O232" i="4"/>
  <c r="N232" i="4"/>
  <c r="M232" i="4"/>
  <c r="L232" i="4"/>
  <c r="K232" i="4"/>
  <c r="J232" i="4"/>
  <c r="I232" i="4"/>
  <c r="H232" i="4"/>
  <c r="G232" i="4"/>
  <c r="F232" i="4"/>
  <c r="E232" i="4"/>
  <c r="P231" i="4"/>
  <c r="O231" i="4"/>
  <c r="N231" i="4"/>
  <c r="M231" i="4"/>
  <c r="L231" i="4"/>
  <c r="K231" i="4"/>
  <c r="J231" i="4"/>
  <c r="I231" i="4"/>
  <c r="H231" i="4"/>
  <c r="G231" i="4"/>
  <c r="F231" i="4"/>
  <c r="E231" i="4"/>
  <c r="P230" i="4"/>
  <c r="O230" i="4"/>
  <c r="N230" i="4"/>
  <c r="M230" i="4"/>
  <c r="L230" i="4"/>
  <c r="K230" i="4"/>
  <c r="J230" i="4"/>
  <c r="I230" i="4"/>
  <c r="H230" i="4"/>
  <c r="G230" i="4"/>
  <c r="F230" i="4"/>
  <c r="E230" i="4"/>
  <c r="P229" i="4"/>
  <c r="O229" i="4"/>
  <c r="N229" i="4"/>
  <c r="M229" i="4"/>
  <c r="L229" i="4"/>
  <c r="K229" i="4"/>
  <c r="J229" i="4"/>
  <c r="I229" i="4"/>
  <c r="H229" i="4"/>
  <c r="G229" i="4"/>
  <c r="F229" i="4"/>
  <c r="E229" i="4"/>
  <c r="P228" i="4"/>
  <c r="O228" i="4"/>
  <c r="N228" i="4"/>
  <c r="M228" i="4"/>
  <c r="L228" i="4"/>
  <c r="K228" i="4"/>
  <c r="J228" i="4"/>
  <c r="I228" i="4"/>
  <c r="H228" i="4"/>
  <c r="G228" i="4"/>
  <c r="F228" i="4"/>
  <c r="E228" i="4"/>
  <c r="P227" i="4"/>
  <c r="O227" i="4"/>
  <c r="N227" i="4"/>
  <c r="M227" i="4"/>
  <c r="L227" i="4"/>
  <c r="K227" i="4"/>
  <c r="J227" i="4"/>
  <c r="I227" i="4"/>
  <c r="H227" i="4"/>
  <c r="G227" i="4"/>
  <c r="F227" i="4"/>
  <c r="E227" i="4"/>
  <c r="P226" i="4"/>
  <c r="O226" i="4"/>
  <c r="N226" i="4"/>
  <c r="M226" i="4"/>
  <c r="L226" i="4"/>
  <c r="K226" i="4"/>
  <c r="J226" i="4"/>
  <c r="I226" i="4"/>
  <c r="H226" i="4"/>
  <c r="G226" i="4"/>
  <c r="F226" i="4"/>
  <c r="E226" i="4"/>
  <c r="P225" i="4"/>
  <c r="O225" i="4"/>
  <c r="N225" i="4"/>
  <c r="M225" i="4"/>
  <c r="L225" i="4"/>
  <c r="K225" i="4"/>
  <c r="J225" i="4"/>
  <c r="I225" i="4"/>
  <c r="H225" i="4"/>
  <c r="G225" i="4"/>
  <c r="F225" i="4"/>
  <c r="E225" i="4"/>
  <c r="P224" i="4"/>
  <c r="O224" i="4"/>
  <c r="N224" i="4"/>
  <c r="M224" i="4"/>
  <c r="L224" i="4"/>
  <c r="K224" i="4"/>
  <c r="J224" i="4"/>
  <c r="I224" i="4"/>
  <c r="H224" i="4"/>
  <c r="G224" i="4"/>
  <c r="F224" i="4"/>
  <c r="E224" i="4"/>
  <c r="P223" i="4"/>
  <c r="O223" i="4"/>
  <c r="N223" i="4"/>
  <c r="M223" i="4"/>
  <c r="L223" i="4"/>
  <c r="K223" i="4"/>
  <c r="J223" i="4"/>
  <c r="I223" i="4"/>
  <c r="H223" i="4"/>
  <c r="G223" i="4"/>
  <c r="F223" i="4"/>
  <c r="E223" i="4"/>
  <c r="P222" i="4"/>
  <c r="O222" i="4"/>
  <c r="N222" i="4"/>
  <c r="M222" i="4"/>
  <c r="L222" i="4"/>
  <c r="K222" i="4"/>
  <c r="J222" i="4"/>
  <c r="I222" i="4"/>
  <c r="H222" i="4"/>
  <c r="G222" i="4"/>
  <c r="F222" i="4"/>
  <c r="E222" i="4"/>
  <c r="P221" i="4"/>
  <c r="O221" i="4"/>
  <c r="N221" i="4"/>
  <c r="M221" i="4"/>
  <c r="L221" i="4"/>
  <c r="K221" i="4"/>
  <c r="J221" i="4"/>
  <c r="I221" i="4"/>
  <c r="H221" i="4"/>
  <c r="G221" i="4"/>
  <c r="F221" i="4"/>
  <c r="E221" i="4"/>
  <c r="P220" i="4"/>
  <c r="O220" i="4"/>
  <c r="N220" i="4"/>
  <c r="M220" i="4"/>
  <c r="L220" i="4"/>
  <c r="K220" i="4"/>
  <c r="J220" i="4"/>
  <c r="I220" i="4"/>
  <c r="H220" i="4"/>
  <c r="G220" i="4"/>
  <c r="F220" i="4"/>
  <c r="E220" i="4"/>
  <c r="P219" i="4"/>
  <c r="O219" i="4"/>
  <c r="N219" i="4"/>
  <c r="M219" i="4"/>
  <c r="L219" i="4"/>
  <c r="K219" i="4"/>
  <c r="J219" i="4"/>
  <c r="I219" i="4"/>
  <c r="H219" i="4"/>
  <c r="G219" i="4"/>
  <c r="F219" i="4"/>
  <c r="E219" i="4"/>
  <c r="P218" i="4"/>
  <c r="O218" i="4"/>
  <c r="N218" i="4"/>
  <c r="M218" i="4"/>
  <c r="L218" i="4"/>
  <c r="K218" i="4"/>
  <c r="J218" i="4"/>
  <c r="I218" i="4"/>
  <c r="H218" i="4"/>
  <c r="G218" i="4"/>
  <c r="F218" i="4"/>
  <c r="E218" i="4"/>
  <c r="P217" i="4"/>
  <c r="O217" i="4"/>
  <c r="N217" i="4"/>
  <c r="M217" i="4"/>
  <c r="L217" i="4"/>
  <c r="K217" i="4"/>
  <c r="J217" i="4"/>
  <c r="I217" i="4"/>
  <c r="H217" i="4"/>
  <c r="G217" i="4"/>
  <c r="F217" i="4"/>
  <c r="E217" i="4"/>
  <c r="P216" i="4"/>
  <c r="O216" i="4"/>
  <c r="N216" i="4"/>
  <c r="M216" i="4"/>
  <c r="L216" i="4"/>
  <c r="K216" i="4"/>
  <c r="BE216" i="4" s="1"/>
  <c r="J216" i="4"/>
  <c r="I216" i="4"/>
  <c r="H216" i="4"/>
  <c r="G216" i="4"/>
  <c r="F216" i="4"/>
  <c r="E216" i="4"/>
  <c r="P215" i="4"/>
  <c r="O215" i="4"/>
  <c r="N215" i="4"/>
  <c r="M215" i="4"/>
  <c r="L215" i="4"/>
  <c r="K215" i="4"/>
  <c r="J215" i="4"/>
  <c r="I215" i="4"/>
  <c r="H215" i="4"/>
  <c r="G215" i="4"/>
  <c r="F215" i="4"/>
  <c r="E215" i="4"/>
  <c r="P214" i="4"/>
  <c r="O214" i="4"/>
  <c r="N214" i="4"/>
  <c r="M214" i="4"/>
  <c r="L214" i="4"/>
  <c r="K214" i="4"/>
  <c r="J214" i="4"/>
  <c r="I214" i="4"/>
  <c r="H214" i="4"/>
  <c r="G214" i="4"/>
  <c r="F214" i="4"/>
  <c r="E214" i="4"/>
  <c r="P213" i="4"/>
  <c r="O213" i="4"/>
  <c r="N213" i="4"/>
  <c r="M213" i="4"/>
  <c r="L213" i="4"/>
  <c r="K213" i="4"/>
  <c r="J213" i="4"/>
  <c r="I213" i="4"/>
  <c r="H213" i="4"/>
  <c r="G213" i="4"/>
  <c r="F213" i="4"/>
  <c r="E213" i="4"/>
  <c r="P212" i="4"/>
  <c r="O212" i="4"/>
  <c r="N212" i="4"/>
  <c r="M212" i="4"/>
  <c r="L212" i="4"/>
  <c r="K212" i="4"/>
  <c r="J212" i="4"/>
  <c r="I212" i="4"/>
  <c r="H212" i="4"/>
  <c r="G212" i="4"/>
  <c r="F212" i="4"/>
  <c r="E212" i="4"/>
  <c r="P211" i="4"/>
  <c r="O211" i="4"/>
  <c r="N211" i="4"/>
  <c r="M211" i="4"/>
  <c r="L211" i="4"/>
  <c r="K211" i="4"/>
  <c r="J211" i="4"/>
  <c r="I211" i="4"/>
  <c r="H211" i="4"/>
  <c r="G211" i="4"/>
  <c r="F211" i="4"/>
  <c r="E211" i="4"/>
  <c r="P210" i="4"/>
  <c r="O210" i="4"/>
  <c r="N210" i="4"/>
  <c r="M210" i="4"/>
  <c r="L210" i="4"/>
  <c r="K210" i="4"/>
  <c r="J210" i="4"/>
  <c r="I210" i="4"/>
  <c r="H210" i="4"/>
  <c r="G210" i="4"/>
  <c r="F210" i="4"/>
  <c r="E210" i="4"/>
  <c r="P209" i="4"/>
  <c r="O209" i="4"/>
  <c r="N209" i="4"/>
  <c r="M209" i="4"/>
  <c r="L209" i="4"/>
  <c r="K209" i="4"/>
  <c r="J209" i="4"/>
  <c r="I209" i="4"/>
  <c r="H209" i="4"/>
  <c r="G209" i="4"/>
  <c r="F209" i="4"/>
  <c r="E209" i="4"/>
  <c r="P208" i="4"/>
  <c r="O208" i="4"/>
  <c r="N208" i="4"/>
  <c r="M208" i="4"/>
  <c r="L208" i="4"/>
  <c r="K208" i="4"/>
  <c r="J208" i="4"/>
  <c r="I208" i="4"/>
  <c r="H208" i="4"/>
  <c r="G208" i="4"/>
  <c r="F208" i="4"/>
  <c r="E208" i="4"/>
  <c r="P207" i="4"/>
  <c r="O207" i="4"/>
  <c r="N207" i="4"/>
  <c r="M207" i="4"/>
  <c r="L207" i="4"/>
  <c r="K207" i="4"/>
  <c r="J207" i="4"/>
  <c r="I207" i="4"/>
  <c r="H207" i="4"/>
  <c r="G207" i="4"/>
  <c r="F207" i="4"/>
  <c r="E207" i="4"/>
  <c r="P206" i="4"/>
  <c r="O206" i="4"/>
  <c r="N206" i="4"/>
  <c r="M206" i="4"/>
  <c r="L206" i="4"/>
  <c r="K206" i="4"/>
  <c r="J206" i="4"/>
  <c r="I206" i="4"/>
  <c r="H206" i="4"/>
  <c r="G206" i="4"/>
  <c r="F206" i="4"/>
  <c r="E206" i="4"/>
  <c r="P205" i="4"/>
  <c r="O205" i="4"/>
  <c r="N205" i="4"/>
  <c r="M205" i="4"/>
  <c r="L205" i="4"/>
  <c r="K205" i="4"/>
  <c r="J205" i="4"/>
  <c r="I205" i="4"/>
  <c r="H205" i="4"/>
  <c r="G205" i="4"/>
  <c r="F205" i="4"/>
  <c r="E205" i="4"/>
  <c r="P204" i="4"/>
  <c r="O204" i="4"/>
  <c r="N204" i="4"/>
  <c r="M204" i="4"/>
  <c r="L204" i="4"/>
  <c r="K204" i="4"/>
  <c r="J204" i="4"/>
  <c r="I204" i="4"/>
  <c r="H204" i="4"/>
  <c r="G204" i="4"/>
  <c r="F204" i="4"/>
  <c r="E204" i="4"/>
  <c r="P203" i="4"/>
  <c r="O203" i="4"/>
  <c r="N203" i="4"/>
  <c r="M203" i="4"/>
  <c r="L203" i="4"/>
  <c r="K203" i="4"/>
  <c r="J203" i="4"/>
  <c r="I203" i="4"/>
  <c r="H203" i="4"/>
  <c r="G203" i="4"/>
  <c r="F203" i="4"/>
  <c r="E203" i="4"/>
  <c r="P202" i="4"/>
  <c r="O202" i="4"/>
  <c r="N202" i="4"/>
  <c r="M202" i="4"/>
  <c r="L202" i="4"/>
  <c r="K202" i="4"/>
  <c r="J202" i="4"/>
  <c r="I202" i="4"/>
  <c r="H202" i="4"/>
  <c r="G202" i="4"/>
  <c r="F202" i="4"/>
  <c r="E202" i="4"/>
  <c r="P201" i="4"/>
  <c r="O201" i="4"/>
  <c r="N201" i="4"/>
  <c r="M201" i="4"/>
  <c r="L201" i="4"/>
  <c r="K201" i="4"/>
  <c r="J201" i="4"/>
  <c r="I201" i="4"/>
  <c r="H201" i="4"/>
  <c r="G201" i="4"/>
  <c r="F201" i="4"/>
  <c r="E201" i="4"/>
  <c r="P200" i="4"/>
  <c r="O200" i="4"/>
  <c r="N200" i="4"/>
  <c r="M200" i="4"/>
  <c r="L200" i="4"/>
  <c r="K200" i="4"/>
  <c r="J200" i="4"/>
  <c r="I200" i="4"/>
  <c r="H200" i="4"/>
  <c r="G200" i="4"/>
  <c r="F200" i="4"/>
  <c r="E200" i="4"/>
  <c r="P199" i="4"/>
  <c r="O199" i="4"/>
  <c r="N199" i="4"/>
  <c r="M199" i="4"/>
  <c r="L199" i="4"/>
  <c r="K199" i="4"/>
  <c r="J199" i="4"/>
  <c r="I199" i="4"/>
  <c r="H199" i="4"/>
  <c r="G199" i="4"/>
  <c r="F199" i="4"/>
  <c r="E199" i="4"/>
  <c r="P198" i="4"/>
  <c r="O198" i="4"/>
  <c r="N198" i="4"/>
  <c r="M198" i="4"/>
  <c r="L198" i="4"/>
  <c r="K198" i="4"/>
  <c r="J198" i="4"/>
  <c r="I198" i="4"/>
  <c r="H198" i="4"/>
  <c r="G198" i="4"/>
  <c r="F198" i="4"/>
  <c r="E198" i="4"/>
  <c r="P197" i="4"/>
  <c r="O197" i="4"/>
  <c r="N197" i="4"/>
  <c r="M197" i="4"/>
  <c r="L197" i="4"/>
  <c r="K197" i="4"/>
  <c r="J197" i="4"/>
  <c r="I197" i="4"/>
  <c r="H197" i="4"/>
  <c r="G197" i="4"/>
  <c r="F197" i="4"/>
  <c r="E197" i="4"/>
  <c r="P196" i="4"/>
  <c r="O196" i="4"/>
  <c r="N196" i="4"/>
  <c r="M196" i="4"/>
  <c r="L196" i="4"/>
  <c r="K196" i="4"/>
  <c r="J196" i="4"/>
  <c r="I196" i="4"/>
  <c r="H196" i="4"/>
  <c r="G196" i="4"/>
  <c r="F196" i="4"/>
  <c r="E196" i="4"/>
  <c r="P195" i="4"/>
  <c r="O195" i="4"/>
  <c r="N195" i="4"/>
  <c r="M195" i="4"/>
  <c r="L195" i="4"/>
  <c r="K195" i="4"/>
  <c r="J195" i="4"/>
  <c r="I195" i="4"/>
  <c r="H195" i="4"/>
  <c r="G195" i="4"/>
  <c r="F195" i="4"/>
  <c r="E195" i="4"/>
  <c r="P194" i="4"/>
  <c r="O194" i="4"/>
  <c r="N194" i="4"/>
  <c r="M194" i="4"/>
  <c r="L194" i="4"/>
  <c r="K194" i="4"/>
  <c r="J194" i="4"/>
  <c r="I194" i="4"/>
  <c r="H194" i="4"/>
  <c r="G194" i="4"/>
  <c r="F194" i="4"/>
  <c r="E194" i="4"/>
  <c r="P193" i="4"/>
  <c r="O193" i="4"/>
  <c r="N193" i="4"/>
  <c r="M193" i="4"/>
  <c r="L193" i="4"/>
  <c r="K193" i="4"/>
  <c r="J193" i="4"/>
  <c r="I193" i="4"/>
  <c r="H193" i="4"/>
  <c r="G193" i="4"/>
  <c r="F193" i="4"/>
  <c r="E193" i="4"/>
  <c r="P192" i="4"/>
  <c r="O192" i="4"/>
  <c r="N192" i="4"/>
  <c r="M192" i="4"/>
  <c r="L192" i="4"/>
  <c r="K192" i="4"/>
  <c r="J192" i="4"/>
  <c r="I192" i="4"/>
  <c r="H192" i="4"/>
  <c r="G192" i="4"/>
  <c r="F192" i="4"/>
  <c r="E192" i="4"/>
  <c r="P191" i="4"/>
  <c r="O191" i="4"/>
  <c r="N191" i="4"/>
  <c r="M191" i="4"/>
  <c r="L191" i="4"/>
  <c r="K191" i="4"/>
  <c r="J191" i="4"/>
  <c r="I191" i="4"/>
  <c r="H191" i="4"/>
  <c r="G191" i="4"/>
  <c r="F191" i="4"/>
  <c r="E191" i="4"/>
  <c r="P190" i="4"/>
  <c r="O190" i="4"/>
  <c r="N190" i="4"/>
  <c r="M190" i="4"/>
  <c r="L190" i="4"/>
  <c r="K190" i="4"/>
  <c r="J190" i="4"/>
  <c r="I190" i="4"/>
  <c r="H190" i="4"/>
  <c r="G190" i="4"/>
  <c r="F190" i="4"/>
  <c r="E190" i="4"/>
  <c r="P189" i="4"/>
  <c r="O189" i="4"/>
  <c r="N189" i="4"/>
  <c r="M189" i="4"/>
  <c r="L189" i="4"/>
  <c r="K189" i="4"/>
  <c r="J189" i="4"/>
  <c r="I189" i="4"/>
  <c r="H189" i="4"/>
  <c r="G189" i="4"/>
  <c r="F189" i="4"/>
  <c r="E189" i="4"/>
  <c r="P188" i="4"/>
  <c r="O188" i="4"/>
  <c r="N188" i="4"/>
  <c r="M188" i="4"/>
  <c r="L188" i="4"/>
  <c r="K188" i="4"/>
  <c r="J188" i="4"/>
  <c r="I188" i="4"/>
  <c r="H188" i="4"/>
  <c r="G188" i="4"/>
  <c r="F188" i="4"/>
  <c r="E188" i="4"/>
  <c r="P187" i="4"/>
  <c r="O187" i="4"/>
  <c r="N187" i="4"/>
  <c r="M187" i="4"/>
  <c r="L187" i="4"/>
  <c r="K187" i="4"/>
  <c r="J187" i="4"/>
  <c r="I187" i="4"/>
  <c r="H187" i="4"/>
  <c r="G187" i="4"/>
  <c r="F187" i="4"/>
  <c r="E187" i="4"/>
  <c r="P186" i="4"/>
  <c r="O186" i="4"/>
  <c r="O238" i="4" s="1"/>
  <c r="N186" i="4"/>
  <c r="N238" i="4" s="1"/>
  <c r="M186" i="4"/>
  <c r="M238" i="4" s="1"/>
  <c r="L186" i="4"/>
  <c r="L238" i="4" s="1"/>
  <c r="K186" i="4"/>
  <c r="J186" i="4"/>
  <c r="J238" i="4" s="1"/>
  <c r="I186" i="4"/>
  <c r="I238" i="4" s="1"/>
  <c r="H186" i="4"/>
  <c r="H238" i="4" s="1"/>
  <c r="G186" i="4"/>
  <c r="G238" i="4" s="1"/>
  <c r="F186" i="4"/>
  <c r="F238" i="4" s="1"/>
  <c r="E186" i="4"/>
  <c r="E238" i="4" s="1"/>
  <c r="P185" i="4"/>
  <c r="P237" i="4" s="1"/>
  <c r="O185" i="4"/>
  <c r="O237" i="4" s="1"/>
  <c r="N185" i="4"/>
  <c r="N237" i="4" s="1"/>
  <c r="M185" i="4"/>
  <c r="M237" i="4" s="1"/>
  <c r="L185" i="4"/>
  <c r="L237" i="4" s="1"/>
  <c r="K185" i="4"/>
  <c r="K237" i="4" s="1"/>
  <c r="J185" i="4"/>
  <c r="J237" i="4" s="1"/>
  <c r="I185" i="4"/>
  <c r="H185" i="4"/>
  <c r="H237" i="4" s="1"/>
  <c r="G185" i="4"/>
  <c r="G237" i="4" s="1"/>
  <c r="F185" i="4"/>
  <c r="F237" i="4" s="1"/>
  <c r="E185" i="4"/>
  <c r="E237" i="4" s="1"/>
  <c r="P184" i="4"/>
  <c r="P236" i="4" s="1"/>
  <c r="O184" i="4"/>
  <c r="O236" i="4" s="1"/>
  <c r="N184" i="4"/>
  <c r="N236" i="4" s="1"/>
  <c r="M184" i="4"/>
  <c r="M236" i="4" s="1"/>
  <c r="L184" i="4"/>
  <c r="K184" i="4"/>
  <c r="K236" i="4" s="1"/>
  <c r="J184" i="4"/>
  <c r="J236" i="4" s="1"/>
  <c r="I184" i="4"/>
  <c r="I236" i="4" s="1"/>
  <c r="H184" i="4"/>
  <c r="H236" i="4" s="1"/>
  <c r="G184" i="4"/>
  <c r="G236" i="4" s="1"/>
  <c r="F184" i="4"/>
  <c r="F236" i="4" s="1"/>
  <c r="E184" i="4"/>
  <c r="E236" i="4" s="1"/>
  <c r="P183" i="4"/>
  <c r="P235" i="4" s="1"/>
  <c r="O183" i="4"/>
  <c r="O235" i="4" s="1"/>
  <c r="N183" i="4"/>
  <c r="N235" i="4" s="1"/>
  <c r="M183" i="4"/>
  <c r="M235" i="4" s="1"/>
  <c r="L183" i="4"/>
  <c r="L235" i="4" s="1"/>
  <c r="K183" i="4"/>
  <c r="J183" i="4"/>
  <c r="J235" i="4" s="1"/>
  <c r="I183" i="4"/>
  <c r="I235" i="4" s="1"/>
  <c r="H183" i="4"/>
  <c r="H235" i="4" s="1"/>
  <c r="G183" i="4"/>
  <c r="G235" i="4" s="1"/>
  <c r="F183" i="4"/>
  <c r="F235" i="4" s="1"/>
  <c r="E183" i="4"/>
  <c r="H179" i="4"/>
  <c r="G179" i="4"/>
  <c r="F179" i="4"/>
  <c r="E179" i="4"/>
  <c r="H178" i="4"/>
  <c r="G178" i="4"/>
  <c r="F178" i="4"/>
  <c r="E178" i="4"/>
  <c r="Q174" i="4"/>
  <c r="P174" i="4"/>
  <c r="O174" i="4"/>
  <c r="N174" i="4"/>
  <c r="M174" i="4"/>
  <c r="L174" i="4"/>
  <c r="K174" i="4"/>
  <c r="D174" i="4" s="1"/>
  <c r="J174" i="4"/>
  <c r="I174" i="4"/>
  <c r="H174" i="4"/>
  <c r="G174" i="4"/>
  <c r="F174" i="4"/>
  <c r="E174" i="4"/>
  <c r="Q173" i="4"/>
  <c r="P173" i="4"/>
  <c r="O173" i="4"/>
  <c r="N173" i="4"/>
  <c r="M173" i="4"/>
  <c r="L173" i="4"/>
  <c r="K173" i="4"/>
  <c r="J173" i="4"/>
  <c r="I173" i="4"/>
  <c r="H173" i="4"/>
  <c r="G173" i="4"/>
  <c r="F173" i="4"/>
  <c r="E173" i="4"/>
  <c r="Q172" i="4"/>
  <c r="P172" i="4"/>
  <c r="O172" i="4"/>
  <c r="N172" i="4"/>
  <c r="M172" i="4"/>
  <c r="L172" i="4"/>
  <c r="K172" i="4"/>
  <c r="D172" i="4" s="1"/>
  <c r="J172" i="4"/>
  <c r="I172" i="4"/>
  <c r="H172" i="4"/>
  <c r="G172" i="4"/>
  <c r="F172" i="4"/>
  <c r="E172" i="4"/>
  <c r="Q171" i="4"/>
  <c r="P171" i="4"/>
  <c r="O171" i="4"/>
  <c r="N171" i="4"/>
  <c r="M171" i="4"/>
  <c r="L171" i="4"/>
  <c r="K171" i="4"/>
  <c r="J171" i="4"/>
  <c r="I171" i="4"/>
  <c r="H171" i="4"/>
  <c r="G171" i="4"/>
  <c r="F171" i="4"/>
  <c r="E171" i="4"/>
  <c r="Q170" i="4"/>
  <c r="P170" i="4"/>
  <c r="O170" i="4"/>
  <c r="N170" i="4"/>
  <c r="M170" i="4"/>
  <c r="L170" i="4"/>
  <c r="K170" i="4"/>
  <c r="J170" i="4"/>
  <c r="I170" i="4"/>
  <c r="H170" i="4"/>
  <c r="G170" i="4"/>
  <c r="F170" i="4"/>
  <c r="E170" i="4"/>
  <c r="Q169" i="4"/>
  <c r="P169" i="4"/>
  <c r="O169" i="4"/>
  <c r="N169" i="4"/>
  <c r="M169" i="4"/>
  <c r="L169" i="4"/>
  <c r="K169" i="4"/>
  <c r="J169" i="4"/>
  <c r="I169" i="4"/>
  <c r="H169" i="4"/>
  <c r="G169" i="4"/>
  <c r="F169" i="4"/>
  <c r="E169" i="4"/>
  <c r="Q168" i="4"/>
  <c r="P168" i="4"/>
  <c r="O168" i="4"/>
  <c r="N168" i="4"/>
  <c r="M168" i="4"/>
  <c r="L168" i="4"/>
  <c r="K168" i="4"/>
  <c r="J168" i="4"/>
  <c r="I168" i="4"/>
  <c r="H168" i="4"/>
  <c r="G168" i="4"/>
  <c r="F168" i="4"/>
  <c r="E168" i="4"/>
  <c r="Q167" i="4"/>
  <c r="P167" i="4"/>
  <c r="O167" i="4"/>
  <c r="N167" i="4"/>
  <c r="M167" i="4"/>
  <c r="L167" i="4"/>
  <c r="K167" i="4"/>
  <c r="J167" i="4"/>
  <c r="I167" i="4"/>
  <c r="H167" i="4"/>
  <c r="G167" i="4"/>
  <c r="F167" i="4"/>
  <c r="E167" i="4"/>
  <c r="Q166" i="4"/>
  <c r="P166" i="4"/>
  <c r="O166" i="4"/>
  <c r="N166" i="4"/>
  <c r="M166" i="4"/>
  <c r="L166" i="4"/>
  <c r="K166" i="4"/>
  <c r="J166" i="4"/>
  <c r="I166" i="4"/>
  <c r="H166" i="4"/>
  <c r="G166" i="4"/>
  <c r="F166" i="4"/>
  <c r="E166" i="4"/>
  <c r="Q165" i="4"/>
  <c r="P165" i="4"/>
  <c r="O165" i="4"/>
  <c r="N165" i="4"/>
  <c r="M165" i="4"/>
  <c r="L165" i="4"/>
  <c r="K165" i="4"/>
  <c r="J165" i="4"/>
  <c r="I165" i="4"/>
  <c r="H165" i="4"/>
  <c r="G165" i="4"/>
  <c r="F165" i="4"/>
  <c r="E165" i="4"/>
  <c r="Q164" i="4"/>
  <c r="P164" i="4"/>
  <c r="O164" i="4"/>
  <c r="N164" i="4"/>
  <c r="M164" i="4"/>
  <c r="L164" i="4"/>
  <c r="K164" i="4"/>
  <c r="J164" i="4"/>
  <c r="I164" i="4"/>
  <c r="H164" i="4"/>
  <c r="G164" i="4"/>
  <c r="F164" i="4"/>
  <c r="E164" i="4"/>
  <c r="Q163" i="4"/>
  <c r="P163" i="4"/>
  <c r="O163" i="4"/>
  <c r="N163" i="4"/>
  <c r="M163" i="4"/>
  <c r="L163" i="4"/>
  <c r="K163" i="4"/>
  <c r="J163" i="4"/>
  <c r="I163" i="4"/>
  <c r="H163" i="4"/>
  <c r="G163" i="4"/>
  <c r="F163" i="4"/>
  <c r="E163" i="4"/>
  <c r="Q162" i="4"/>
  <c r="P162" i="4"/>
  <c r="O162" i="4"/>
  <c r="N162" i="4"/>
  <c r="M162" i="4"/>
  <c r="L162" i="4"/>
  <c r="K162" i="4"/>
  <c r="J162" i="4"/>
  <c r="I162" i="4"/>
  <c r="H162" i="4"/>
  <c r="G162" i="4"/>
  <c r="F162" i="4"/>
  <c r="E162" i="4"/>
  <c r="Q161" i="4"/>
  <c r="P161" i="4"/>
  <c r="O161" i="4"/>
  <c r="N161" i="4"/>
  <c r="M161" i="4"/>
  <c r="L161" i="4"/>
  <c r="K161" i="4"/>
  <c r="J161" i="4"/>
  <c r="I161" i="4"/>
  <c r="H161" i="4"/>
  <c r="G161" i="4"/>
  <c r="F161" i="4"/>
  <c r="E161" i="4"/>
  <c r="Q160" i="4"/>
  <c r="P160" i="4"/>
  <c r="O160" i="4"/>
  <c r="N160" i="4"/>
  <c r="M160" i="4"/>
  <c r="L160" i="4"/>
  <c r="K160" i="4"/>
  <c r="J160" i="4"/>
  <c r="I160" i="4"/>
  <c r="H160" i="4"/>
  <c r="G160" i="4"/>
  <c r="F160" i="4"/>
  <c r="E160" i="4"/>
  <c r="Q159" i="4"/>
  <c r="P159" i="4"/>
  <c r="O159" i="4"/>
  <c r="N159" i="4"/>
  <c r="M159" i="4"/>
  <c r="L159" i="4"/>
  <c r="K159" i="4"/>
  <c r="J159" i="4"/>
  <c r="I159" i="4"/>
  <c r="H159" i="4"/>
  <c r="G159" i="4"/>
  <c r="F159" i="4"/>
  <c r="E159" i="4"/>
  <c r="Q158" i="4"/>
  <c r="P158" i="4"/>
  <c r="O158" i="4"/>
  <c r="N158" i="4"/>
  <c r="M158" i="4"/>
  <c r="L158" i="4"/>
  <c r="K158" i="4"/>
  <c r="J158" i="4"/>
  <c r="I158" i="4"/>
  <c r="H158" i="4"/>
  <c r="G158" i="4"/>
  <c r="F158" i="4"/>
  <c r="E158" i="4"/>
  <c r="Q157" i="4"/>
  <c r="P157" i="4"/>
  <c r="O157" i="4"/>
  <c r="N157" i="4"/>
  <c r="M157" i="4"/>
  <c r="L157" i="4"/>
  <c r="K157" i="4"/>
  <c r="J157" i="4"/>
  <c r="I157" i="4"/>
  <c r="H157" i="4"/>
  <c r="G157" i="4"/>
  <c r="F157" i="4"/>
  <c r="E157" i="4"/>
  <c r="D157" i="4" s="1"/>
  <c r="Q156" i="4"/>
  <c r="P156" i="4"/>
  <c r="O156" i="4"/>
  <c r="N156" i="4"/>
  <c r="M156" i="4"/>
  <c r="L156" i="4"/>
  <c r="K156" i="4"/>
  <c r="J156" i="4"/>
  <c r="I156" i="4"/>
  <c r="H156" i="4"/>
  <c r="G156" i="4"/>
  <c r="F156" i="4"/>
  <c r="E156" i="4"/>
  <c r="Q155" i="4"/>
  <c r="P155" i="4"/>
  <c r="O155" i="4"/>
  <c r="N155" i="4"/>
  <c r="M155" i="4"/>
  <c r="L155" i="4"/>
  <c r="K155" i="4"/>
  <c r="J155" i="4"/>
  <c r="I155" i="4"/>
  <c r="H155" i="4"/>
  <c r="G155" i="4"/>
  <c r="F155" i="4"/>
  <c r="E155" i="4"/>
  <c r="D155" i="4" s="1"/>
  <c r="Q154" i="4"/>
  <c r="P154" i="4"/>
  <c r="O154" i="4"/>
  <c r="N154" i="4"/>
  <c r="M154" i="4"/>
  <c r="L154" i="4"/>
  <c r="K154" i="4"/>
  <c r="J154" i="4"/>
  <c r="I154" i="4"/>
  <c r="H154" i="4"/>
  <c r="G154" i="4"/>
  <c r="F154" i="4"/>
  <c r="E154" i="4"/>
  <c r="Q153" i="4"/>
  <c r="P153" i="4"/>
  <c r="O153" i="4"/>
  <c r="N153" i="4"/>
  <c r="M153" i="4"/>
  <c r="L153" i="4"/>
  <c r="K153" i="4"/>
  <c r="J153" i="4"/>
  <c r="I153" i="4"/>
  <c r="H153" i="4"/>
  <c r="G153" i="4"/>
  <c r="F153" i="4"/>
  <c r="E153" i="4"/>
  <c r="Q152" i="4"/>
  <c r="P152" i="4"/>
  <c r="O152" i="4"/>
  <c r="N152" i="4"/>
  <c r="M152" i="4"/>
  <c r="L152" i="4"/>
  <c r="K152" i="4"/>
  <c r="J152" i="4"/>
  <c r="I152" i="4"/>
  <c r="H152" i="4"/>
  <c r="G152" i="4"/>
  <c r="F152" i="4"/>
  <c r="E152" i="4"/>
  <c r="Q151" i="4"/>
  <c r="P151" i="4"/>
  <c r="O151" i="4"/>
  <c r="N151" i="4"/>
  <c r="M151" i="4"/>
  <c r="L151" i="4"/>
  <c r="K151" i="4"/>
  <c r="J151" i="4"/>
  <c r="I151" i="4"/>
  <c r="H151" i="4"/>
  <c r="G151" i="4"/>
  <c r="F151" i="4"/>
  <c r="E151" i="4"/>
  <c r="P146" i="4"/>
  <c r="O146" i="4"/>
  <c r="N146" i="4"/>
  <c r="M146" i="4"/>
  <c r="L146" i="4"/>
  <c r="K146" i="4"/>
  <c r="BC146" i="4" s="1"/>
  <c r="J146" i="4"/>
  <c r="I146" i="4"/>
  <c r="H146" i="4"/>
  <c r="G146" i="4"/>
  <c r="F146" i="4"/>
  <c r="E146" i="4"/>
  <c r="P145" i="4"/>
  <c r="O145" i="4"/>
  <c r="N145" i="4"/>
  <c r="M145" i="4"/>
  <c r="L145" i="4"/>
  <c r="K145" i="4"/>
  <c r="BD145" i="4" s="1"/>
  <c r="J145" i="4"/>
  <c r="I145" i="4"/>
  <c r="H145" i="4"/>
  <c r="G145" i="4"/>
  <c r="F145" i="4"/>
  <c r="E145" i="4"/>
  <c r="P144" i="4"/>
  <c r="O144" i="4"/>
  <c r="N144" i="4"/>
  <c r="M144" i="4"/>
  <c r="L144" i="4"/>
  <c r="K144" i="4"/>
  <c r="BD144" i="4" s="1"/>
  <c r="J144" i="4"/>
  <c r="I144" i="4"/>
  <c r="H144" i="4"/>
  <c r="G144" i="4"/>
  <c r="F144" i="4"/>
  <c r="E144" i="4"/>
  <c r="P143" i="4"/>
  <c r="O143" i="4"/>
  <c r="N143" i="4"/>
  <c r="M143" i="4"/>
  <c r="L143" i="4"/>
  <c r="K143" i="4"/>
  <c r="BD143" i="4" s="1"/>
  <c r="J143" i="4"/>
  <c r="I143" i="4"/>
  <c r="H143" i="4"/>
  <c r="G143" i="4"/>
  <c r="F143" i="4"/>
  <c r="E143" i="4"/>
  <c r="P142" i="4"/>
  <c r="O142" i="4"/>
  <c r="N142" i="4"/>
  <c r="M142" i="4"/>
  <c r="L142" i="4"/>
  <c r="K142" i="4"/>
  <c r="BD142" i="4" s="1"/>
  <c r="J142" i="4"/>
  <c r="I142" i="4"/>
  <c r="H142" i="4"/>
  <c r="G142" i="4"/>
  <c r="F142" i="4"/>
  <c r="E142" i="4"/>
  <c r="P141" i="4"/>
  <c r="P147" i="4" s="1"/>
  <c r="O141" i="4"/>
  <c r="O147" i="4" s="1"/>
  <c r="N141" i="4"/>
  <c r="N147" i="4" s="1"/>
  <c r="M141" i="4"/>
  <c r="M147" i="4" s="1"/>
  <c r="L141" i="4"/>
  <c r="L147" i="4" s="1"/>
  <c r="K141" i="4"/>
  <c r="BD141" i="4" s="1"/>
  <c r="J141" i="4"/>
  <c r="J147" i="4" s="1"/>
  <c r="I141" i="4"/>
  <c r="I147" i="4" s="1"/>
  <c r="H141" i="4"/>
  <c r="H147" i="4" s="1"/>
  <c r="G141" i="4"/>
  <c r="G147" i="4" s="1"/>
  <c r="F141" i="4"/>
  <c r="F147" i="4" s="1"/>
  <c r="E141" i="4"/>
  <c r="E147" i="4" s="1"/>
  <c r="P138" i="4"/>
  <c r="O138" i="4"/>
  <c r="N138" i="4"/>
  <c r="M138" i="4"/>
  <c r="L138" i="4"/>
  <c r="K138" i="4"/>
  <c r="BC138" i="4" s="1"/>
  <c r="J138" i="4"/>
  <c r="I138" i="4"/>
  <c r="H138" i="4"/>
  <c r="G138" i="4"/>
  <c r="F138" i="4"/>
  <c r="E138" i="4"/>
  <c r="P137" i="4"/>
  <c r="O137" i="4"/>
  <c r="N137" i="4"/>
  <c r="M137" i="4"/>
  <c r="L137" i="4"/>
  <c r="K137" i="4"/>
  <c r="BC137" i="4" s="1"/>
  <c r="J137" i="4"/>
  <c r="I137" i="4"/>
  <c r="H137" i="4"/>
  <c r="G137" i="4"/>
  <c r="F137" i="4"/>
  <c r="E137" i="4"/>
  <c r="P136" i="4"/>
  <c r="O136" i="4"/>
  <c r="N136" i="4"/>
  <c r="M136" i="4"/>
  <c r="L136" i="4"/>
  <c r="K136" i="4"/>
  <c r="BD136" i="4" s="1"/>
  <c r="J136" i="4"/>
  <c r="I136" i="4"/>
  <c r="H136" i="4"/>
  <c r="G136" i="4"/>
  <c r="F136" i="4"/>
  <c r="E136" i="4"/>
  <c r="P135" i="4"/>
  <c r="O135" i="4"/>
  <c r="N135" i="4"/>
  <c r="M135" i="4"/>
  <c r="L135" i="4"/>
  <c r="K135" i="4"/>
  <c r="BD135" i="4" s="1"/>
  <c r="J135" i="4"/>
  <c r="I135" i="4"/>
  <c r="H135" i="4"/>
  <c r="G135" i="4"/>
  <c r="F135" i="4"/>
  <c r="E135" i="4"/>
  <c r="P134" i="4"/>
  <c r="O134" i="4"/>
  <c r="N134" i="4"/>
  <c r="M134" i="4"/>
  <c r="L134" i="4"/>
  <c r="K134" i="4"/>
  <c r="BC134" i="4" s="1"/>
  <c r="J134" i="4"/>
  <c r="I134" i="4"/>
  <c r="H134" i="4"/>
  <c r="G134" i="4"/>
  <c r="F134" i="4"/>
  <c r="E134" i="4"/>
  <c r="P133" i="4"/>
  <c r="O133" i="4"/>
  <c r="N133" i="4"/>
  <c r="M133" i="4"/>
  <c r="L133" i="4"/>
  <c r="K133" i="4"/>
  <c r="BC133" i="4" s="1"/>
  <c r="J133" i="4"/>
  <c r="I133" i="4"/>
  <c r="H133" i="4"/>
  <c r="G133" i="4"/>
  <c r="F133" i="4"/>
  <c r="E133" i="4"/>
  <c r="P132" i="4"/>
  <c r="O132" i="4"/>
  <c r="N132" i="4"/>
  <c r="M132" i="4"/>
  <c r="L132" i="4"/>
  <c r="K132" i="4"/>
  <c r="BD132" i="4" s="1"/>
  <c r="J132" i="4"/>
  <c r="I132" i="4"/>
  <c r="H132" i="4"/>
  <c r="G132" i="4"/>
  <c r="F132" i="4"/>
  <c r="E132" i="4"/>
  <c r="P131" i="4"/>
  <c r="O131" i="4"/>
  <c r="N131" i="4"/>
  <c r="M131" i="4"/>
  <c r="L131" i="4"/>
  <c r="K131" i="4"/>
  <c r="BC131" i="4" s="1"/>
  <c r="J131" i="4"/>
  <c r="I131" i="4"/>
  <c r="H131" i="4"/>
  <c r="G131" i="4"/>
  <c r="F131" i="4"/>
  <c r="E131" i="4"/>
  <c r="P130" i="4"/>
  <c r="O130" i="4"/>
  <c r="N130" i="4"/>
  <c r="M130" i="4"/>
  <c r="L130" i="4"/>
  <c r="K130" i="4"/>
  <c r="BD130" i="4" s="1"/>
  <c r="J130" i="4"/>
  <c r="I130" i="4"/>
  <c r="H130" i="4"/>
  <c r="G130" i="4"/>
  <c r="F130" i="4"/>
  <c r="E130" i="4"/>
  <c r="P129" i="4"/>
  <c r="O129" i="4"/>
  <c r="N129" i="4"/>
  <c r="M129" i="4"/>
  <c r="L129" i="4"/>
  <c r="K129" i="4"/>
  <c r="J129" i="4"/>
  <c r="I129" i="4"/>
  <c r="H129" i="4"/>
  <c r="G129" i="4"/>
  <c r="F129" i="4"/>
  <c r="E129" i="4"/>
  <c r="P128" i="4"/>
  <c r="O128" i="4"/>
  <c r="N128" i="4"/>
  <c r="M128" i="4"/>
  <c r="L128" i="4"/>
  <c r="K128" i="4"/>
  <c r="BC128" i="4" s="1"/>
  <c r="J128" i="4"/>
  <c r="I128" i="4"/>
  <c r="H128" i="4"/>
  <c r="G128" i="4"/>
  <c r="F128" i="4"/>
  <c r="E128" i="4"/>
  <c r="P127" i="4"/>
  <c r="O127" i="4"/>
  <c r="N127" i="4"/>
  <c r="M127" i="4"/>
  <c r="L127" i="4"/>
  <c r="K127" i="4"/>
  <c r="BD127" i="4" s="1"/>
  <c r="J127" i="4"/>
  <c r="I127" i="4"/>
  <c r="H127" i="4"/>
  <c r="G127" i="4"/>
  <c r="F127" i="4"/>
  <c r="E127" i="4"/>
  <c r="P126" i="4"/>
  <c r="O126" i="4"/>
  <c r="N126" i="4"/>
  <c r="M126" i="4"/>
  <c r="L126" i="4"/>
  <c r="K126" i="4"/>
  <c r="BC126" i="4" s="1"/>
  <c r="J126" i="4"/>
  <c r="I126" i="4"/>
  <c r="H126" i="4"/>
  <c r="G126" i="4"/>
  <c r="F126" i="4"/>
  <c r="E126" i="4"/>
  <c r="P125" i="4"/>
  <c r="O125" i="4"/>
  <c r="N125" i="4"/>
  <c r="M125" i="4"/>
  <c r="L125" i="4"/>
  <c r="K125" i="4"/>
  <c r="BD125" i="4" s="1"/>
  <c r="J125" i="4"/>
  <c r="I125" i="4"/>
  <c r="H125" i="4"/>
  <c r="G125" i="4"/>
  <c r="F125" i="4"/>
  <c r="E125" i="4"/>
  <c r="P124" i="4"/>
  <c r="O124" i="4"/>
  <c r="N124" i="4"/>
  <c r="M124" i="4"/>
  <c r="L124" i="4"/>
  <c r="K124" i="4"/>
  <c r="J124" i="4"/>
  <c r="I124" i="4"/>
  <c r="H124" i="4"/>
  <c r="G124" i="4"/>
  <c r="F124" i="4"/>
  <c r="E124" i="4"/>
  <c r="P123" i="4"/>
  <c r="O123" i="4"/>
  <c r="N123" i="4"/>
  <c r="M123" i="4"/>
  <c r="L123" i="4"/>
  <c r="K123" i="4"/>
  <c r="J123" i="4"/>
  <c r="I123" i="4"/>
  <c r="H123" i="4"/>
  <c r="G123" i="4"/>
  <c r="F123" i="4"/>
  <c r="E123" i="4"/>
  <c r="D123" i="4" s="1"/>
  <c r="BA123" i="4" s="1"/>
  <c r="P122" i="4"/>
  <c r="O122" i="4"/>
  <c r="N122" i="4"/>
  <c r="M122" i="4"/>
  <c r="L122" i="4"/>
  <c r="K122" i="4"/>
  <c r="BD122" i="4" s="1"/>
  <c r="J122" i="4"/>
  <c r="I122" i="4"/>
  <c r="H122" i="4"/>
  <c r="G122" i="4"/>
  <c r="F122" i="4"/>
  <c r="E122" i="4"/>
  <c r="D122" i="4" s="1"/>
  <c r="P121" i="4"/>
  <c r="O121" i="4"/>
  <c r="N121" i="4"/>
  <c r="M121" i="4"/>
  <c r="L121" i="4"/>
  <c r="K121" i="4"/>
  <c r="BD121" i="4" s="1"/>
  <c r="J121" i="4"/>
  <c r="I121" i="4"/>
  <c r="H121" i="4"/>
  <c r="G121" i="4"/>
  <c r="F121" i="4"/>
  <c r="E121" i="4"/>
  <c r="P120" i="4"/>
  <c r="O120" i="4"/>
  <c r="N120" i="4"/>
  <c r="M120" i="4"/>
  <c r="L120" i="4"/>
  <c r="K120" i="4"/>
  <c r="BD120" i="4" s="1"/>
  <c r="J120" i="4"/>
  <c r="I120" i="4"/>
  <c r="H120" i="4"/>
  <c r="G120" i="4"/>
  <c r="F120" i="4"/>
  <c r="E120" i="4"/>
  <c r="P119" i="4"/>
  <c r="O119" i="4"/>
  <c r="N119" i="4"/>
  <c r="M119" i="4"/>
  <c r="L119" i="4"/>
  <c r="K119" i="4"/>
  <c r="BD119" i="4" s="1"/>
  <c r="J119" i="4"/>
  <c r="I119" i="4"/>
  <c r="H119" i="4"/>
  <c r="G119" i="4"/>
  <c r="F119" i="4"/>
  <c r="E119" i="4"/>
  <c r="P118" i="4"/>
  <c r="O118" i="4"/>
  <c r="N118" i="4"/>
  <c r="M118" i="4"/>
  <c r="L118" i="4"/>
  <c r="K118" i="4"/>
  <c r="BD118" i="4" s="1"/>
  <c r="J118" i="4"/>
  <c r="I118" i="4"/>
  <c r="H118" i="4"/>
  <c r="G118" i="4"/>
  <c r="F118" i="4"/>
  <c r="E118" i="4"/>
  <c r="P117" i="4"/>
  <c r="O117" i="4"/>
  <c r="N117" i="4"/>
  <c r="M117" i="4"/>
  <c r="L117" i="4"/>
  <c r="K117" i="4"/>
  <c r="BD117" i="4" s="1"/>
  <c r="J117" i="4"/>
  <c r="I117" i="4"/>
  <c r="H117" i="4"/>
  <c r="G117" i="4"/>
  <c r="F117" i="4"/>
  <c r="E117" i="4"/>
  <c r="P116" i="4"/>
  <c r="O116" i="4"/>
  <c r="N116" i="4"/>
  <c r="M116" i="4"/>
  <c r="L116" i="4"/>
  <c r="K116" i="4"/>
  <c r="BD116" i="4" s="1"/>
  <c r="J116" i="4"/>
  <c r="I116" i="4"/>
  <c r="H116" i="4"/>
  <c r="G116" i="4"/>
  <c r="F116" i="4"/>
  <c r="E116" i="4"/>
  <c r="P115" i="4"/>
  <c r="O115" i="4"/>
  <c r="N115" i="4"/>
  <c r="M115" i="4"/>
  <c r="L115" i="4"/>
  <c r="K115" i="4"/>
  <c r="BC115" i="4" s="1"/>
  <c r="J115" i="4"/>
  <c r="I115" i="4"/>
  <c r="H115" i="4"/>
  <c r="G115" i="4"/>
  <c r="F115" i="4"/>
  <c r="E115" i="4"/>
  <c r="P114" i="4"/>
  <c r="O114" i="4"/>
  <c r="N114" i="4"/>
  <c r="M114" i="4"/>
  <c r="L114" i="4"/>
  <c r="K114" i="4"/>
  <c r="J114" i="4"/>
  <c r="I114" i="4"/>
  <c r="H114" i="4"/>
  <c r="G114" i="4"/>
  <c r="F114" i="4"/>
  <c r="E114" i="4"/>
  <c r="P113" i="4"/>
  <c r="O113" i="4"/>
  <c r="N113" i="4"/>
  <c r="M113" i="4"/>
  <c r="L113" i="4"/>
  <c r="K113" i="4"/>
  <c r="BC113" i="4" s="1"/>
  <c r="J113" i="4"/>
  <c r="I113" i="4"/>
  <c r="H113" i="4"/>
  <c r="G113" i="4"/>
  <c r="F113" i="4"/>
  <c r="E113" i="4"/>
  <c r="P112" i="4"/>
  <c r="O112" i="4"/>
  <c r="N112" i="4"/>
  <c r="M112" i="4"/>
  <c r="L112" i="4"/>
  <c r="K112" i="4"/>
  <c r="BC112" i="4" s="1"/>
  <c r="J112" i="4"/>
  <c r="I112" i="4"/>
  <c r="H112" i="4"/>
  <c r="G112" i="4"/>
  <c r="F112" i="4"/>
  <c r="E112" i="4"/>
  <c r="P111" i="4"/>
  <c r="O111" i="4"/>
  <c r="N111" i="4"/>
  <c r="M111" i="4"/>
  <c r="L111" i="4"/>
  <c r="K111" i="4"/>
  <c r="BC111" i="4" s="1"/>
  <c r="J111" i="4"/>
  <c r="I111" i="4"/>
  <c r="H111" i="4"/>
  <c r="G111" i="4"/>
  <c r="F111" i="4"/>
  <c r="E111" i="4"/>
  <c r="P110" i="4"/>
  <c r="P139" i="4" s="1"/>
  <c r="O110" i="4"/>
  <c r="O139" i="4" s="1"/>
  <c r="N110" i="4"/>
  <c r="N139" i="4" s="1"/>
  <c r="M110" i="4"/>
  <c r="M139" i="4" s="1"/>
  <c r="L110" i="4"/>
  <c r="L139" i="4" s="1"/>
  <c r="K110" i="4"/>
  <c r="K139" i="4" s="1"/>
  <c r="J110" i="4"/>
  <c r="J139" i="4" s="1"/>
  <c r="I110" i="4"/>
  <c r="I139" i="4" s="1"/>
  <c r="H110" i="4"/>
  <c r="H139" i="4" s="1"/>
  <c r="G110" i="4"/>
  <c r="G139" i="4" s="1"/>
  <c r="F110" i="4"/>
  <c r="F139" i="4" s="1"/>
  <c r="E110" i="4"/>
  <c r="E139" i="4" s="1"/>
  <c r="G106" i="4"/>
  <c r="F106" i="4"/>
  <c r="E106" i="4"/>
  <c r="G105" i="4"/>
  <c r="F105" i="4"/>
  <c r="E105" i="4"/>
  <c r="F101" i="4"/>
  <c r="E101" i="4"/>
  <c r="D101" i="4"/>
  <c r="F100" i="4"/>
  <c r="E100" i="4"/>
  <c r="D100" i="4"/>
  <c r="F99" i="4"/>
  <c r="E99" i="4"/>
  <c r="D99" i="4"/>
  <c r="F98" i="4"/>
  <c r="E98" i="4"/>
  <c r="D98" i="4"/>
  <c r="F97" i="4"/>
  <c r="E97" i="4"/>
  <c r="D97" i="4"/>
  <c r="F96" i="4"/>
  <c r="E96" i="4"/>
  <c r="D96" i="4"/>
  <c r="F95" i="4"/>
  <c r="E95" i="4"/>
  <c r="D95" i="4"/>
  <c r="F94" i="4"/>
  <c r="E94" i="4"/>
  <c r="D94" i="4"/>
  <c r="F93" i="4"/>
  <c r="E93" i="4"/>
  <c r="D93" i="4"/>
  <c r="F92" i="4"/>
  <c r="E92" i="4"/>
  <c r="D92" i="4"/>
  <c r="F91" i="4"/>
  <c r="E91" i="4"/>
  <c r="D91" i="4"/>
  <c r="R88" i="4"/>
  <c r="Q88" i="4"/>
  <c r="P88" i="4"/>
  <c r="O88" i="4"/>
  <c r="N88" i="4"/>
  <c r="M88" i="4"/>
  <c r="L88" i="4"/>
  <c r="K88" i="4"/>
  <c r="J88" i="4"/>
  <c r="I88" i="4"/>
  <c r="H88" i="4"/>
  <c r="G88" i="4"/>
  <c r="F88" i="4"/>
  <c r="E88" i="4"/>
  <c r="R87" i="4"/>
  <c r="Q87" i="4"/>
  <c r="P87" i="4"/>
  <c r="O87" i="4"/>
  <c r="N87" i="4"/>
  <c r="M87" i="4"/>
  <c r="L87" i="4"/>
  <c r="K87" i="4"/>
  <c r="J87" i="4"/>
  <c r="I87" i="4"/>
  <c r="H87" i="4"/>
  <c r="G87" i="4"/>
  <c r="F87" i="4"/>
  <c r="E87" i="4"/>
  <c r="R86" i="4"/>
  <c r="Q86" i="4"/>
  <c r="P86" i="4"/>
  <c r="O86" i="4"/>
  <c r="N86" i="4"/>
  <c r="M86" i="4"/>
  <c r="L86" i="4"/>
  <c r="K86" i="4"/>
  <c r="J86" i="4"/>
  <c r="I86" i="4"/>
  <c r="H86" i="4"/>
  <c r="G86" i="4"/>
  <c r="F86" i="4"/>
  <c r="E86" i="4"/>
  <c r="R85" i="4"/>
  <c r="Q85" i="4"/>
  <c r="P85" i="4"/>
  <c r="O85" i="4"/>
  <c r="N85" i="4"/>
  <c r="M85" i="4"/>
  <c r="L85" i="4"/>
  <c r="K85" i="4"/>
  <c r="J85" i="4"/>
  <c r="I85" i="4"/>
  <c r="H85" i="4"/>
  <c r="G85" i="4"/>
  <c r="F85" i="4"/>
  <c r="E85" i="4"/>
  <c r="R84" i="4"/>
  <c r="Q84" i="4"/>
  <c r="P84" i="4"/>
  <c r="O84" i="4"/>
  <c r="N84" i="4"/>
  <c r="M84" i="4"/>
  <c r="L84" i="4"/>
  <c r="K84" i="4"/>
  <c r="J84" i="4"/>
  <c r="I84" i="4"/>
  <c r="H84" i="4"/>
  <c r="G84" i="4"/>
  <c r="F84" i="4"/>
  <c r="E84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R82" i="4"/>
  <c r="Q82" i="4"/>
  <c r="P82" i="4"/>
  <c r="O82" i="4"/>
  <c r="N82" i="4"/>
  <c r="M82" i="4"/>
  <c r="L82" i="4"/>
  <c r="K82" i="4"/>
  <c r="J82" i="4"/>
  <c r="I82" i="4"/>
  <c r="H82" i="4"/>
  <c r="G82" i="4"/>
  <c r="F82" i="4"/>
  <c r="E82" i="4"/>
  <c r="R81" i="4"/>
  <c r="Q81" i="4"/>
  <c r="P81" i="4"/>
  <c r="O81" i="4"/>
  <c r="N81" i="4"/>
  <c r="M81" i="4"/>
  <c r="L81" i="4"/>
  <c r="K81" i="4"/>
  <c r="J81" i="4"/>
  <c r="I81" i="4"/>
  <c r="H81" i="4"/>
  <c r="G81" i="4"/>
  <c r="F81" i="4"/>
  <c r="E81" i="4"/>
  <c r="R80" i="4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R79" i="4"/>
  <c r="Q79" i="4"/>
  <c r="P79" i="4"/>
  <c r="O79" i="4"/>
  <c r="N79" i="4"/>
  <c r="M79" i="4"/>
  <c r="L79" i="4"/>
  <c r="K79" i="4"/>
  <c r="J79" i="4"/>
  <c r="I79" i="4"/>
  <c r="H79" i="4"/>
  <c r="G79" i="4"/>
  <c r="F79" i="4"/>
  <c r="E79" i="4"/>
  <c r="R78" i="4"/>
  <c r="Q78" i="4"/>
  <c r="P78" i="4"/>
  <c r="O78" i="4"/>
  <c r="N78" i="4"/>
  <c r="M78" i="4"/>
  <c r="L78" i="4"/>
  <c r="K78" i="4"/>
  <c r="J78" i="4"/>
  <c r="I78" i="4"/>
  <c r="H78" i="4"/>
  <c r="G78" i="4"/>
  <c r="F78" i="4"/>
  <c r="E78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R66" i="4"/>
  <c r="R67" i="4" s="1"/>
  <c r="Q66" i="4"/>
  <c r="Q67" i="4" s="1"/>
  <c r="P66" i="4"/>
  <c r="P67" i="4" s="1"/>
  <c r="O66" i="4"/>
  <c r="O67" i="4" s="1"/>
  <c r="N66" i="4"/>
  <c r="N67" i="4" s="1"/>
  <c r="M66" i="4"/>
  <c r="M67" i="4" s="1"/>
  <c r="L66" i="4"/>
  <c r="L67" i="4" s="1"/>
  <c r="K66" i="4"/>
  <c r="K67" i="4" s="1"/>
  <c r="J66" i="4"/>
  <c r="J67" i="4" s="1"/>
  <c r="I66" i="4"/>
  <c r="H66" i="4"/>
  <c r="H67" i="4" s="1"/>
  <c r="G66" i="4"/>
  <c r="F66" i="4"/>
  <c r="F67" i="4" s="1"/>
  <c r="E66" i="4"/>
  <c r="E67" i="4" s="1"/>
  <c r="R63" i="4"/>
  <c r="Q63" i="4"/>
  <c r="P63" i="4"/>
  <c r="O63" i="4"/>
  <c r="N63" i="4"/>
  <c r="M63" i="4"/>
  <c r="BC63" i="4" s="1"/>
  <c r="L63" i="4"/>
  <c r="K63" i="4"/>
  <c r="J63" i="4"/>
  <c r="I63" i="4"/>
  <c r="H63" i="4"/>
  <c r="G63" i="4"/>
  <c r="F63" i="4"/>
  <c r="E63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E62" i="4"/>
  <c r="R61" i="4"/>
  <c r="Q61" i="4"/>
  <c r="P61" i="4"/>
  <c r="O61" i="4"/>
  <c r="N61" i="4"/>
  <c r="M61" i="4"/>
  <c r="BC61" i="4" s="1"/>
  <c r="L61" i="4"/>
  <c r="K61" i="4"/>
  <c r="J61" i="4"/>
  <c r="I61" i="4"/>
  <c r="H61" i="4"/>
  <c r="G61" i="4"/>
  <c r="F61" i="4"/>
  <c r="E61" i="4"/>
  <c r="R60" i="4"/>
  <c r="Q60" i="4"/>
  <c r="P60" i="4"/>
  <c r="O60" i="4"/>
  <c r="N60" i="4"/>
  <c r="M60" i="4"/>
  <c r="BC60" i="4" s="1"/>
  <c r="L60" i="4"/>
  <c r="K60" i="4"/>
  <c r="J60" i="4"/>
  <c r="I60" i="4"/>
  <c r="H60" i="4"/>
  <c r="G60" i="4"/>
  <c r="F60" i="4"/>
  <c r="E60" i="4"/>
  <c r="R59" i="4"/>
  <c r="Q59" i="4"/>
  <c r="P59" i="4"/>
  <c r="O59" i="4"/>
  <c r="N59" i="4"/>
  <c r="M59" i="4"/>
  <c r="BD59" i="4" s="1"/>
  <c r="L59" i="4"/>
  <c r="K59" i="4"/>
  <c r="J59" i="4"/>
  <c r="I59" i="4"/>
  <c r="H59" i="4"/>
  <c r="G59" i="4"/>
  <c r="F59" i="4"/>
  <c r="E59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R57" i="4"/>
  <c r="Q57" i="4"/>
  <c r="P57" i="4"/>
  <c r="O57" i="4"/>
  <c r="N57" i="4"/>
  <c r="M57" i="4"/>
  <c r="BD57" i="4" s="1"/>
  <c r="L57" i="4"/>
  <c r="K57" i="4"/>
  <c r="J57" i="4"/>
  <c r="I57" i="4"/>
  <c r="H57" i="4"/>
  <c r="G57" i="4"/>
  <c r="F57" i="4"/>
  <c r="E57" i="4"/>
  <c r="R56" i="4"/>
  <c r="Q56" i="4"/>
  <c r="P56" i="4"/>
  <c r="O56" i="4"/>
  <c r="N56" i="4"/>
  <c r="M56" i="4"/>
  <c r="BC56" i="4" s="1"/>
  <c r="L56" i="4"/>
  <c r="K56" i="4"/>
  <c r="J56" i="4"/>
  <c r="I56" i="4"/>
  <c r="H56" i="4"/>
  <c r="G56" i="4"/>
  <c r="F56" i="4"/>
  <c r="E56" i="4"/>
  <c r="R55" i="4"/>
  <c r="Q55" i="4"/>
  <c r="P55" i="4"/>
  <c r="O55" i="4"/>
  <c r="N55" i="4"/>
  <c r="M55" i="4"/>
  <c r="BC55" i="4" s="1"/>
  <c r="L55" i="4"/>
  <c r="K55" i="4"/>
  <c r="J55" i="4"/>
  <c r="I55" i="4"/>
  <c r="H55" i="4"/>
  <c r="G55" i="4"/>
  <c r="F55" i="4"/>
  <c r="E55" i="4"/>
  <c r="R54" i="4"/>
  <c r="Q54" i="4"/>
  <c r="P54" i="4"/>
  <c r="O54" i="4"/>
  <c r="N54" i="4"/>
  <c r="M54" i="4"/>
  <c r="BD54" i="4" s="1"/>
  <c r="L54" i="4"/>
  <c r="K54" i="4"/>
  <c r="J54" i="4"/>
  <c r="I54" i="4"/>
  <c r="H54" i="4"/>
  <c r="G54" i="4"/>
  <c r="F54" i="4"/>
  <c r="E54" i="4"/>
  <c r="R53" i="4"/>
  <c r="Q53" i="4"/>
  <c r="P53" i="4"/>
  <c r="O53" i="4"/>
  <c r="N53" i="4"/>
  <c r="M53" i="4"/>
  <c r="BC53" i="4" s="1"/>
  <c r="L53" i="4"/>
  <c r="K53" i="4"/>
  <c r="J53" i="4"/>
  <c r="I53" i="4"/>
  <c r="H53" i="4"/>
  <c r="G53" i="4"/>
  <c r="F53" i="4"/>
  <c r="E53" i="4"/>
  <c r="R52" i="4"/>
  <c r="Q52" i="4"/>
  <c r="P52" i="4"/>
  <c r="O52" i="4"/>
  <c r="N52" i="4"/>
  <c r="M52" i="4"/>
  <c r="BC52" i="4" s="1"/>
  <c r="L52" i="4"/>
  <c r="K52" i="4"/>
  <c r="J52" i="4"/>
  <c r="I52" i="4"/>
  <c r="H52" i="4"/>
  <c r="G52" i="4"/>
  <c r="F52" i="4"/>
  <c r="E52" i="4"/>
  <c r="R51" i="4"/>
  <c r="Q51" i="4"/>
  <c r="P51" i="4"/>
  <c r="O51" i="4"/>
  <c r="N51" i="4"/>
  <c r="M51" i="4"/>
  <c r="BD51" i="4" s="1"/>
  <c r="L51" i="4"/>
  <c r="K51" i="4"/>
  <c r="J51" i="4"/>
  <c r="I51" i="4"/>
  <c r="H51" i="4"/>
  <c r="G51" i="4"/>
  <c r="F51" i="4"/>
  <c r="E51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R49" i="4"/>
  <c r="Q49" i="4"/>
  <c r="P49" i="4"/>
  <c r="O49" i="4"/>
  <c r="N49" i="4"/>
  <c r="M49" i="4"/>
  <c r="BC49" i="4" s="1"/>
  <c r="L49" i="4"/>
  <c r="K49" i="4"/>
  <c r="J49" i="4"/>
  <c r="I49" i="4"/>
  <c r="H49" i="4"/>
  <c r="G49" i="4"/>
  <c r="F49" i="4"/>
  <c r="E49" i="4"/>
  <c r="R48" i="4"/>
  <c r="Q48" i="4"/>
  <c r="P48" i="4"/>
  <c r="O48" i="4"/>
  <c r="N48" i="4"/>
  <c r="M48" i="4"/>
  <c r="BD48" i="4" s="1"/>
  <c r="L48" i="4"/>
  <c r="K48" i="4"/>
  <c r="J48" i="4"/>
  <c r="I48" i="4"/>
  <c r="H48" i="4"/>
  <c r="G48" i="4"/>
  <c r="F48" i="4"/>
  <c r="E48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R46" i="4"/>
  <c r="Q46" i="4"/>
  <c r="P46" i="4"/>
  <c r="O46" i="4"/>
  <c r="N46" i="4"/>
  <c r="M46" i="4"/>
  <c r="BD46" i="4" s="1"/>
  <c r="L46" i="4"/>
  <c r="K46" i="4"/>
  <c r="J46" i="4"/>
  <c r="I46" i="4"/>
  <c r="H46" i="4"/>
  <c r="G46" i="4"/>
  <c r="F46" i="4"/>
  <c r="E46" i="4"/>
  <c r="R45" i="4"/>
  <c r="Q45" i="4"/>
  <c r="P45" i="4"/>
  <c r="O45" i="4"/>
  <c r="N45" i="4"/>
  <c r="M45" i="4"/>
  <c r="BD45" i="4" s="1"/>
  <c r="L45" i="4"/>
  <c r="K45" i="4"/>
  <c r="J45" i="4"/>
  <c r="I45" i="4"/>
  <c r="H45" i="4"/>
  <c r="G45" i="4"/>
  <c r="F45" i="4"/>
  <c r="E45" i="4"/>
  <c r="R44" i="4"/>
  <c r="Q44" i="4"/>
  <c r="P44" i="4"/>
  <c r="O44" i="4"/>
  <c r="N44" i="4"/>
  <c r="M44" i="4"/>
  <c r="BC44" i="4" s="1"/>
  <c r="L44" i="4"/>
  <c r="K44" i="4"/>
  <c r="J44" i="4"/>
  <c r="I44" i="4"/>
  <c r="H44" i="4"/>
  <c r="G44" i="4"/>
  <c r="F44" i="4"/>
  <c r="E44" i="4"/>
  <c r="R43" i="4"/>
  <c r="Q43" i="4"/>
  <c r="P43" i="4"/>
  <c r="O43" i="4"/>
  <c r="N43" i="4"/>
  <c r="M43" i="4"/>
  <c r="BC43" i="4" s="1"/>
  <c r="L43" i="4"/>
  <c r="K43" i="4"/>
  <c r="J43" i="4"/>
  <c r="I43" i="4"/>
  <c r="H43" i="4"/>
  <c r="G43" i="4"/>
  <c r="F43" i="4"/>
  <c r="E43" i="4"/>
  <c r="R42" i="4"/>
  <c r="Q42" i="4"/>
  <c r="P42" i="4"/>
  <c r="O42" i="4"/>
  <c r="N42" i="4"/>
  <c r="M42" i="4"/>
  <c r="BD42" i="4" s="1"/>
  <c r="L42" i="4"/>
  <c r="K42" i="4"/>
  <c r="J42" i="4"/>
  <c r="I42" i="4"/>
  <c r="H42" i="4"/>
  <c r="G42" i="4"/>
  <c r="F42" i="4"/>
  <c r="E42" i="4"/>
  <c r="R41" i="4"/>
  <c r="Q41" i="4"/>
  <c r="P41" i="4"/>
  <c r="O41" i="4"/>
  <c r="N41" i="4"/>
  <c r="M41" i="4"/>
  <c r="BD41" i="4" s="1"/>
  <c r="L41" i="4"/>
  <c r="K41" i="4"/>
  <c r="J41" i="4"/>
  <c r="I41" i="4"/>
  <c r="H41" i="4"/>
  <c r="G41" i="4"/>
  <c r="F41" i="4"/>
  <c r="E41" i="4"/>
  <c r="R40" i="4"/>
  <c r="R64" i="4" s="1"/>
  <c r="Q40" i="4"/>
  <c r="P40" i="4"/>
  <c r="O40" i="4"/>
  <c r="N40" i="4"/>
  <c r="N64" i="4" s="1"/>
  <c r="M40" i="4"/>
  <c r="L40" i="4"/>
  <c r="K40" i="4"/>
  <c r="J40" i="4"/>
  <c r="J64" i="4" s="1"/>
  <c r="I40" i="4"/>
  <c r="H40" i="4"/>
  <c r="G40" i="4"/>
  <c r="F40" i="4"/>
  <c r="F64" i="4" s="1"/>
  <c r="E40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R31" i="4"/>
  <c r="Q31" i="4"/>
  <c r="P31" i="4"/>
  <c r="O31" i="4"/>
  <c r="N31" i="4"/>
  <c r="M31" i="4"/>
  <c r="BD31" i="4" s="1"/>
  <c r="L31" i="4"/>
  <c r="K31" i="4"/>
  <c r="J31" i="4"/>
  <c r="I31" i="4"/>
  <c r="H31" i="4"/>
  <c r="G31" i="4"/>
  <c r="F31" i="4"/>
  <c r="E31" i="4"/>
  <c r="R30" i="4"/>
  <c r="Q30" i="4"/>
  <c r="P30" i="4"/>
  <c r="O30" i="4"/>
  <c r="N30" i="4"/>
  <c r="M30" i="4"/>
  <c r="BC30" i="4" s="1"/>
  <c r="L30" i="4"/>
  <c r="K30" i="4"/>
  <c r="J30" i="4"/>
  <c r="I30" i="4"/>
  <c r="H30" i="4"/>
  <c r="G30" i="4"/>
  <c r="F30" i="4"/>
  <c r="E30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R28" i="4"/>
  <c r="Q28" i="4"/>
  <c r="P28" i="4"/>
  <c r="O28" i="4"/>
  <c r="N28" i="4"/>
  <c r="M28" i="4"/>
  <c r="BD28" i="4" s="1"/>
  <c r="L28" i="4"/>
  <c r="K28" i="4"/>
  <c r="J28" i="4"/>
  <c r="I28" i="4"/>
  <c r="H28" i="4"/>
  <c r="G28" i="4"/>
  <c r="F28" i="4"/>
  <c r="E28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R26" i="4"/>
  <c r="Q26" i="4"/>
  <c r="P26" i="4"/>
  <c r="P37" i="4" s="1"/>
  <c r="O26" i="4"/>
  <c r="N26" i="4"/>
  <c r="M26" i="4"/>
  <c r="BD26" i="4" s="1"/>
  <c r="L26" i="4"/>
  <c r="L37" i="4" s="1"/>
  <c r="K26" i="4"/>
  <c r="J26" i="4"/>
  <c r="I26" i="4"/>
  <c r="H26" i="4"/>
  <c r="H37" i="4" s="1"/>
  <c r="G26" i="4"/>
  <c r="F26" i="4"/>
  <c r="E26" i="4"/>
  <c r="R23" i="4"/>
  <c r="Q23" i="4"/>
  <c r="P23" i="4"/>
  <c r="O23" i="4"/>
  <c r="N23" i="4"/>
  <c r="M23" i="4"/>
  <c r="BA23" i="4" s="1"/>
  <c r="S23" i="4" s="1"/>
  <c r="L23" i="4"/>
  <c r="K23" i="4"/>
  <c r="J23" i="4"/>
  <c r="I23" i="4"/>
  <c r="H23" i="4"/>
  <c r="G23" i="4"/>
  <c r="F23" i="4"/>
  <c r="E23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R21" i="4"/>
  <c r="Q21" i="4"/>
  <c r="P21" i="4"/>
  <c r="O21" i="4"/>
  <c r="N21" i="4"/>
  <c r="M21" i="4"/>
  <c r="BD21" i="4" s="1"/>
  <c r="L21" i="4"/>
  <c r="K21" i="4"/>
  <c r="J21" i="4"/>
  <c r="I21" i="4"/>
  <c r="I24" i="4" s="1"/>
  <c r="H21" i="4"/>
  <c r="G21" i="4"/>
  <c r="G24" i="4" s="1"/>
  <c r="F21" i="4"/>
  <c r="F24" i="4" s="1"/>
  <c r="E21" i="4"/>
  <c r="O16" i="4"/>
  <c r="N16" i="4"/>
  <c r="M16" i="4"/>
  <c r="L16" i="4"/>
  <c r="K16" i="4"/>
  <c r="J16" i="4"/>
  <c r="I16" i="4"/>
  <c r="H16" i="4"/>
  <c r="G16" i="4"/>
  <c r="F16" i="4"/>
  <c r="E16" i="4"/>
  <c r="O15" i="4"/>
  <c r="N15" i="4"/>
  <c r="M15" i="4"/>
  <c r="L15" i="4"/>
  <c r="K15" i="4"/>
  <c r="J15" i="4"/>
  <c r="I15" i="4"/>
  <c r="H15" i="4"/>
  <c r="G15" i="4"/>
  <c r="F15" i="4"/>
  <c r="E15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E12" i="4"/>
  <c r="E11" i="4"/>
  <c r="I237" i="4"/>
  <c r="L236" i="4"/>
  <c r="D173" i="4"/>
  <c r="D156" i="4"/>
  <c r="BB74" i="4"/>
  <c r="I67" i="4"/>
  <c r="BD44" i="4"/>
  <c r="BD30" i="4"/>
  <c r="H24" i="4"/>
  <c r="E24" i="4"/>
  <c r="A5" i="4"/>
  <c r="A4" i="4"/>
  <c r="A3" i="4"/>
  <c r="A2" i="4"/>
  <c r="L24" i="4" l="1"/>
  <c r="BE96" i="4"/>
  <c r="BA98" i="4"/>
  <c r="G98" i="4" s="1"/>
  <c r="BD53" i="4"/>
  <c r="BC59" i="4"/>
  <c r="BB72" i="4"/>
  <c r="BE74" i="4"/>
  <c r="BB76" i="4"/>
  <c r="BE80" i="4"/>
  <c r="BB82" i="4"/>
  <c r="BE84" i="4"/>
  <c r="BB86" i="4"/>
  <c r="BB152" i="4"/>
  <c r="R152" i="4" s="1"/>
  <c r="D161" i="4"/>
  <c r="BA161" i="4" s="1"/>
  <c r="BD92" i="4"/>
  <c r="BD111" i="4"/>
  <c r="BA21" i="4"/>
  <c r="S21" i="4" s="1"/>
  <c r="BD60" i="4"/>
  <c r="BB80" i="4"/>
  <c r="BD137" i="4"/>
  <c r="BC125" i="4"/>
  <c r="BE159" i="4"/>
  <c r="BB189" i="4"/>
  <c r="BC51" i="4"/>
  <c r="BD63" i="4"/>
  <c r="BE86" i="4"/>
  <c r="BC26" i="4"/>
  <c r="BD49" i="4"/>
  <c r="BD55" i="4"/>
  <c r="D63" i="4"/>
  <c r="BA63" i="4" s="1"/>
  <c r="BE72" i="4"/>
  <c r="BE12" i="4"/>
  <c r="D27" i="4"/>
  <c r="BE27" i="4" s="1"/>
  <c r="D28" i="4"/>
  <c r="BE28" i="4" s="1"/>
  <c r="BB83" i="4"/>
  <c r="D134" i="4"/>
  <c r="BE134" i="4" s="1"/>
  <c r="BE151" i="4"/>
  <c r="BE154" i="4"/>
  <c r="BE158" i="4"/>
  <c r="D160" i="4"/>
  <c r="BB163" i="4"/>
  <c r="BB166" i="4"/>
  <c r="BE167" i="4"/>
  <c r="D168" i="4"/>
  <c r="BA168" i="4" s="1"/>
  <c r="BB170" i="4"/>
  <c r="BB171" i="4"/>
  <c r="BB174" i="4"/>
  <c r="R174" i="4" s="1"/>
  <c r="BE183" i="4"/>
  <c r="BE236" i="4"/>
  <c r="BE186" i="4"/>
  <c r="BB188" i="4"/>
  <c r="BE189" i="4"/>
  <c r="BE191" i="4"/>
  <c r="BB193" i="4"/>
  <c r="BE194" i="4"/>
  <c r="BB195" i="4"/>
  <c r="BE196" i="4"/>
  <c r="BB197" i="4"/>
  <c r="BE198" i="4"/>
  <c r="BB199" i="4"/>
  <c r="BE200" i="4"/>
  <c r="BB201" i="4"/>
  <c r="BE202" i="4"/>
  <c r="BB203" i="4"/>
  <c r="BE204" i="4"/>
  <c r="BB205" i="4"/>
  <c r="BE206" i="4"/>
  <c r="BB207" i="4"/>
  <c r="BE208" i="4"/>
  <c r="BB209" i="4"/>
  <c r="BE210" i="4"/>
  <c r="BB211" i="4"/>
  <c r="BE212" i="4"/>
  <c r="BB213" i="4"/>
  <c r="BE214" i="4"/>
  <c r="BB215" i="4"/>
  <c r="BE218" i="4"/>
  <c r="BE219" i="4"/>
  <c r="D221" i="4"/>
  <c r="BD221" i="4" s="1"/>
  <c r="BB221" i="4"/>
  <c r="BE222" i="4"/>
  <c r="BB223" i="4"/>
  <c r="BE224" i="4"/>
  <c r="D225" i="4"/>
  <c r="BD225" i="4" s="1"/>
  <c r="BE226" i="4"/>
  <c r="BE228" i="4"/>
  <c r="BE230" i="4"/>
  <c r="BE232" i="4"/>
  <c r="BE234" i="4"/>
  <c r="BB244" i="4"/>
  <c r="O244" i="4" s="1"/>
  <c r="D247" i="4"/>
  <c r="BE247" i="4" s="1"/>
  <c r="BD23" i="4"/>
  <c r="BD43" i="4"/>
  <c r="BD52" i="4"/>
  <c r="BC66" i="4"/>
  <c r="BE76" i="4"/>
  <c r="BD115" i="4"/>
  <c r="BD128" i="4"/>
  <c r="BC41" i="4"/>
  <c r="BC57" i="4"/>
  <c r="BC118" i="4"/>
  <c r="BD131" i="4"/>
  <c r="BB151" i="4"/>
  <c r="D171" i="4"/>
  <c r="BD171" i="4" s="1"/>
  <c r="BC28" i="4"/>
  <c r="BC45" i="4"/>
  <c r="BD61" i="4"/>
  <c r="BB84" i="4"/>
  <c r="BC122" i="4"/>
  <c r="BD134" i="4"/>
  <c r="BC144" i="4"/>
  <c r="BE174" i="4"/>
  <c r="BB230" i="4"/>
  <c r="BC116" i="4"/>
  <c r="BC132" i="4"/>
  <c r="BE163" i="4"/>
  <c r="BB191" i="4"/>
  <c r="BB218" i="4"/>
  <c r="BB226" i="4"/>
  <c r="D130" i="4"/>
  <c r="BE130" i="4" s="1"/>
  <c r="BC135" i="4"/>
  <c r="BC141" i="4"/>
  <c r="BB183" i="4"/>
  <c r="Q183" i="4" s="1"/>
  <c r="BB232" i="4"/>
  <c r="K235" i="4"/>
  <c r="BB235" i="4" s="1"/>
  <c r="BC110" i="4"/>
  <c r="BC120" i="4"/>
  <c r="BC127" i="4"/>
  <c r="BA156" i="4"/>
  <c r="BD114" i="4"/>
  <c r="BD123" i="4"/>
  <c r="BC124" i="4"/>
  <c r="BD126" i="4"/>
  <c r="BD129" i="4"/>
  <c r="BD133" i="4"/>
  <c r="BC136" i="4"/>
  <c r="BD112" i="4"/>
  <c r="BC119" i="4"/>
  <c r="BD113" i="4"/>
  <c r="BC117" i="4"/>
  <c r="BC123" i="4"/>
  <c r="BC130" i="4"/>
  <c r="BC142" i="4"/>
  <c r="BC145" i="4"/>
  <c r="K147" i="4"/>
  <c r="BD147" i="4" s="1"/>
  <c r="BB185" i="4"/>
  <c r="BB228" i="4"/>
  <c r="K238" i="4"/>
  <c r="D238" i="4" s="1"/>
  <c r="BA238" i="4" s="1"/>
  <c r="BD110" i="4"/>
  <c r="BD124" i="4"/>
  <c r="BD146" i="4"/>
  <c r="BB234" i="4"/>
  <c r="D12" i="4"/>
  <c r="BD12" i="4" s="1"/>
  <c r="D22" i="4"/>
  <c r="O24" i="4"/>
  <c r="D30" i="4"/>
  <c r="BF30" i="4" s="1"/>
  <c r="D35" i="4"/>
  <c r="BB35" i="4" s="1"/>
  <c r="D42" i="4"/>
  <c r="BA42" i="4" s="1"/>
  <c r="D47" i="4"/>
  <c r="BE47" i="4" s="1"/>
  <c r="D54" i="4"/>
  <c r="BB54" i="4" s="1"/>
  <c r="D55" i="4"/>
  <c r="BF55" i="4" s="1"/>
  <c r="BB73" i="4"/>
  <c r="BB79" i="4"/>
  <c r="BE83" i="4"/>
  <c r="BE85" i="4"/>
  <c r="BB87" i="4"/>
  <c r="BB91" i="4"/>
  <c r="BE93" i="4"/>
  <c r="BA95" i="4"/>
  <c r="G95" i="4" s="1"/>
  <c r="BA101" i="4"/>
  <c r="G101" i="4" s="1"/>
  <c r="D106" i="4"/>
  <c r="D114" i="4"/>
  <c r="BE114" i="4" s="1"/>
  <c r="D117" i="4"/>
  <c r="BA117" i="4" s="1"/>
  <c r="D131" i="4"/>
  <c r="BA131" i="4" s="1"/>
  <c r="BB154" i="4"/>
  <c r="R154" i="4" s="1"/>
  <c r="BB158" i="4"/>
  <c r="D159" i="4"/>
  <c r="BB162" i="4"/>
  <c r="D163" i="4"/>
  <c r="BA163" i="4" s="1"/>
  <c r="BB165" i="4"/>
  <c r="BE166" i="4"/>
  <c r="D167" i="4"/>
  <c r="BE170" i="4"/>
  <c r="D187" i="4"/>
  <c r="BD187" i="4" s="1"/>
  <c r="D188" i="4"/>
  <c r="BA188" i="4" s="1"/>
  <c r="D193" i="4"/>
  <c r="BD193" i="4" s="1"/>
  <c r="D220" i="4"/>
  <c r="BA220" i="4" s="1"/>
  <c r="D242" i="4"/>
  <c r="BE242" i="4" s="1"/>
  <c r="D243" i="4"/>
  <c r="BE243" i="4" s="1"/>
  <c r="D246" i="4"/>
  <c r="BE246" i="4" s="1"/>
  <c r="BD62" i="4"/>
  <c r="BE75" i="4"/>
  <c r="BB75" i="4"/>
  <c r="BD66" i="4"/>
  <c r="BA93" i="4"/>
  <c r="G93" i="4" s="1"/>
  <c r="BD156" i="4"/>
  <c r="BE162" i="4"/>
  <c r="D237" i="4"/>
  <c r="BD237" i="4" s="1"/>
  <c r="BD91" i="4"/>
  <c r="D62" i="4"/>
  <c r="BB62" i="4" s="1"/>
  <c r="BC114" i="4"/>
  <c r="BC121" i="4"/>
  <c r="BC129" i="4"/>
  <c r="BD138" i="4"/>
  <c r="BC143" i="4"/>
  <c r="D158" i="4"/>
  <c r="BA158" i="4" s="1"/>
  <c r="D185" i="4"/>
  <c r="BD185" i="4" s="1"/>
  <c r="BE11" i="4"/>
  <c r="K24" i="4"/>
  <c r="D41" i="4"/>
  <c r="BE41" i="4" s="1"/>
  <c r="BE101" i="4"/>
  <c r="D118" i="4"/>
  <c r="BE118" i="4" s="1"/>
  <c r="BE237" i="4"/>
  <c r="D217" i="4"/>
  <c r="BD217" i="4" s="1"/>
  <c r="BD50" i="4"/>
  <c r="BC50" i="4"/>
  <c r="BD58" i="4"/>
  <c r="BC58" i="4"/>
  <c r="BD67" i="4"/>
  <c r="BB105" i="2"/>
  <c r="H105" i="2" s="1"/>
  <c r="BE68" i="2"/>
  <c r="BA68" i="2"/>
  <c r="S68" i="2" s="1"/>
  <c r="BB68" i="2"/>
  <c r="BF68" i="2"/>
  <c r="BE105" i="2"/>
  <c r="BB85" i="4"/>
  <c r="BB12" i="4"/>
  <c r="A269" i="2"/>
  <c r="D21" i="4"/>
  <c r="M24" i="4"/>
  <c r="Q24" i="4"/>
  <c r="BA91" i="4"/>
  <c r="BE97" i="4"/>
  <c r="D105" i="4"/>
  <c r="BE188" i="4"/>
  <c r="BB194" i="4"/>
  <c r="BB196" i="4"/>
  <c r="BB198" i="4"/>
  <c r="BB200" i="4"/>
  <c r="BE201" i="4"/>
  <c r="BE203" i="4"/>
  <c r="BE205" i="4"/>
  <c r="BE207" i="4"/>
  <c r="BE209" i="4"/>
  <c r="BE211" i="4"/>
  <c r="BE213" i="4"/>
  <c r="BE215" i="4"/>
  <c r="BE223" i="4"/>
  <c r="BB224" i="4"/>
  <c r="J24" i="4"/>
  <c r="N24" i="4"/>
  <c r="R24" i="4"/>
  <c r="BB92" i="4"/>
  <c r="D111" i="4"/>
  <c r="BA111" i="4" s="1"/>
  <c r="D112" i="4"/>
  <c r="BA112" i="4" s="1"/>
  <c r="D113" i="4"/>
  <c r="BB113" i="4" s="1"/>
  <c r="D119" i="4"/>
  <c r="BA119" i="4" s="1"/>
  <c r="D121" i="4"/>
  <c r="BB121" i="4" s="1"/>
  <c r="BE122" i="4"/>
  <c r="D124" i="4"/>
  <c r="BA124" i="4" s="1"/>
  <c r="D125" i="4"/>
  <c r="BA125" i="4" s="1"/>
  <c r="D126" i="4"/>
  <c r="BA126" i="4" s="1"/>
  <c r="D127" i="4"/>
  <c r="BA127" i="4" s="1"/>
  <c r="D128" i="4"/>
  <c r="BA128" i="4" s="1"/>
  <c r="D129" i="4"/>
  <c r="BF129" i="4" s="1"/>
  <c r="D133" i="4"/>
  <c r="BA133" i="4" s="1"/>
  <c r="D135" i="4"/>
  <c r="BA135" i="4" s="1"/>
  <c r="D136" i="4"/>
  <c r="BA136" i="4" s="1"/>
  <c r="D137" i="4"/>
  <c r="BF137" i="4" s="1"/>
  <c r="D138" i="4"/>
  <c r="BE138" i="4" s="1"/>
  <c r="D142" i="4"/>
  <c r="BA142" i="4" s="1"/>
  <c r="D143" i="4"/>
  <c r="BA143" i="4" s="1"/>
  <c r="D144" i="4"/>
  <c r="BA144" i="4" s="1"/>
  <c r="D145" i="4"/>
  <c r="BA145" i="4" s="1"/>
  <c r="D146" i="4"/>
  <c r="BA146" i="4" s="1"/>
  <c r="D152" i="4"/>
  <c r="D154" i="4"/>
  <c r="BB161" i="4"/>
  <c r="D162" i="4"/>
  <c r="BA162" i="4" s="1"/>
  <c r="BE165" i="4"/>
  <c r="D166" i="4"/>
  <c r="BD166" i="4" s="1"/>
  <c r="D169" i="4"/>
  <c r="BE173" i="4"/>
  <c r="D178" i="4"/>
  <c r="BD178" i="4" s="1"/>
  <c r="D179" i="4"/>
  <c r="BD179" i="4" s="1"/>
  <c r="D183" i="4"/>
  <c r="BD183" i="4" s="1"/>
  <c r="D200" i="4"/>
  <c r="BA200" i="4" s="1"/>
  <c r="Q200" i="4" s="1"/>
  <c r="D201" i="4"/>
  <c r="BD201" i="4" s="1"/>
  <c r="D202" i="4"/>
  <c r="BA202" i="4" s="1"/>
  <c r="D203" i="4"/>
  <c r="BA203" i="4" s="1"/>
  <c r="D204" i="4"/>
  <c r="BA204" i="4" s="1"/>
  <c r="D205" i="4"/>
  <c r="BA205" i="4" s="1"/>
  <c r="D206" i="4"/>
  <c r="BD206" i="4" s="1"/>
  <c r="D207" i="4"/>
  <c r="BA207" i="4" s="1"/>
  <c r="D208" i="4"/>
  <c r="BA208" i="4" s="1"/>
  <c r="D209" i="4"/>
  <c r="BA209" i="4" s="1"/>
  <c r="D210" i="4"/>
  <c r="BD210" i="4" s="1"/>
  <c r="D211" i="4"/>
  <c r="BA211" i="4" s="1"/>
  <c r="D212" i="4"/>
  <c r="BA212" i="4" s="1"/>
  <c r="D213" i="4"/>
  <c r="BA213" i="4" s="1"/>
  <c r="D214" i="4"/>
  <c r="BD214" i="4" s="1"/>
  <c r="D215" i="4"/>
  <c r="BD215" i="4" s="1"/>
  <c r="D216" i="4"/>
  <c r="BA216" i="4" s="1"/>
  <c r="D218" i="4"/>
  <c r="BA218" i="4" s="1"/>
  <c r="D219" i="4"/>
  <c r="BD219" i="4" s="1"/>
  <c r="D222" i="4"/>
  <c r="BD222" i="4" s="1"/>
  <c r="D223" i="4"/>
  <c r="BA223" i="4" s="1"/>
  <c r="D224" i="4"/>
  <c r="BA224" i="4" s="1"/>
  <c r="D226" i="4"/>
  <c r="BD226" i="4" s="1"/>
  <c r="D227" i="4"/>
  <c r="BD227" i="4" s="1"/>
  <c r="D228" i="4"/>
  <c r="BD228" i="4" s="1"/>
  <c r="D229" i="4"/>
  <c r="BA229" i="4" s="1"/>
  <c r="D230" i="4"/>
  <c r="BD230" i="4" s="1"/>
  <c r="D231" i="4"/>
  <c r="BD231" i="4" s="1"/>
  <c r="D232" i="4"/>
  <c r="BA232" i="4" s="1"/>
  <c r="D233" i="4"/>
  <c r="BA233" i="4" s="1"/>
  <c r="D234" i="4"/>
  <c r="BD234" i="4" s="1"/>
  <c r="BB243" i="4"/>
  <c r="O243" i="4" s="1"/>
  <c r="D244" i="4"/>
  <c r="BE244" i="4" s="1"/>
  <c r="BB245" i="4"/>
  <c r="O245" i="4" s="1"/>
  <c r="BB247" i="4"/>
  <c r="O247" i="4" s="1"/>
  <c r="D23" i="4"/>
  <c r="BE95" i="4"/>
  <c r="BB159" i="4"/>
  <c r="R159" i="4" s="1"/>
  <c r="BB167" i="4"/>
  <c r="R167" i="4" s="1"/>
  <c r="BE171" i="4"/>
  <c r="BE185" i="4"/>
  <c r="BE193" i="4"/>
  <c r="BE195" i="4"/>
  <c r="BE197" i="4"/>
  <c r="BE199" i="4"/>
  <c r="BB202" i="4"/>
  <c r="BB204" i="4"/>
  <c r="BB206" i="4"/>
  <c r="BB208" i="4"/>
  <c r="BB210" i="4"/>
  <c r="BB212" i="4"/>
  <c r="BB214" i="4"/>
  <c r="BB216" i="4"/>
  <c r="BB219" i="4"/>
  <c r="BE221" i="4"/>
  <c r="BB222" i="4"/>
  <c r="BF68" i="1"/>
  <c r="BB68" i="1"/>
  <c r="BE68" i="1"/>
  <c r="BA68" i="1"/>
  <c r="S68" i="1" s="1"/>
  <c r="BB105" i="1"/>
  <c r="BD168" i="4"/>
  <c r="D11" i="4"/>
  <c r="BA11" i="4" s="1"/>
  <c r="D66" i="4"/>
  <c r="BA66" i="4" s="1"/>
  <c r="BE82" i="4"/>
  <c r="BA99" i="4"/>
  <c r="G99" i="4" s="1"/>
  <c r="BE99" i="4"/>
  <c r="D115" i="4"/>
  <c r="BA115" i="4" s="1"/>
  <c r="D116" i="4"/>
  <c r="BA116" i="4" s="1"/>
  <c r="D132" i="4"/>
  <c r="BA132" i="4" s="1"/>
  <c r="BB155" i="4"/>
  <c r="R155" i="4" s="1"/>
  <c r="BE155" i="4"/>
  <c r="D164" i="4"/>
  <c r="BD164" i="4" s="1"/>
  <c r="BB164" i="4"/>
  <c r="BB184" i="4"/>
  <c r="BE184" i="4"/>
  <c r="P238" i="4"/>
  <c r="BB186" i="4"/>
  <c r="BB187" i="4"/>
  <c r="BE187" i="4"/>
  <c r="BB190" i="4"/>
  <c r="BE190" i="4"/>
  <c r="BB192" i="4"/>
  <c r="BE192" i="4"/>
  <c r="BB217" i="4"/>
  <c r="BE217" i="4"/>
  <c r="BB220" i="4"/>
  <c r="BE220" i="4"/>
  <c r="BB225" i="4"/>
  <c r="BE225" i="4"/>
  <c r="BB227" i="4"/>
  <c r="BE227" i="4"/>
  <c r="BB229" i="4"/>
  <c r="BE229" i="4"/>
  <c r="BB231" i="4"/>
  <c r="BE231" i="4"/>
  <c r="BB233" i="4"/>
  <c r="BE233" i="4"/>
  <c r="BD68" i="1"/>
  <c r="BC68" i="1"/>
  <c r="BC67" i="4"/>
  <c r="D151" i="4"/>
  <c r="BA151" i="4" s="1"/>
  <c r="BE152" i="4"/>
  <c r="BE153" i="4"/>
  <c r="BB153" i="4"/>
  <c r="BB156" i="4"/>
  <c r="BB157" i="4"/>
  <c r="R157" i="4" s="1"/>
  <c r="BE157" i="4"/>
  <c r="BE160" i="4"/>
  <c r="BE164" i="4"/>
  <c r="BE168" i="4"/>
  <c r="BE172" i="4"/>
  <c r="D189" i="4"/>
  <c r="BD189" i="4" s="1"/>
  <c r="D190" i="4"/>
  <c r="BD190" i="4" s="1"/>
  <c r="D191" i="4"/>
  <c r="BD191" i="4" s="1"/>
  <c r="D192" i="4"/>
  <c r="BA192" i="4" s="1"/>
  <c r="D194" i="4"/>
  <c r="BD194" i="4" s="1"/>
  <c r="D195" i="4"/>
  <c r="BA195" i="4" s="1"/>
  <c r="D196" i="4"/>
  <c r="BA196" i="4" s="1"/>
  <c r="D197" i="4"/>
  <c r="BA197" i="4" s="1"/>
  <c r="D198" i="4"/>
  <c r="BA198" i="4" s="1"/>
  <c r="D199" i="4"/>
  <c r="BD199" i="4" s="1"/>
  <c r="BE105" i="1"/>
  <c r="S63" i="1"/>
  <c r="S59" i="1"/>
  <c r="S55" i="1"/>
  <c r="S51" i="1"/>
  <c r="BF64" i="1"/>
  <c r="BB64" i="1"/>
  <c r="BE64" i="1"/>
  <c r="BA64" i="1"/>
  <c r="S64" i="1" s="1"/>
  <c r="D16" i="4"/>
  <c r="BD16" i="4" s="1"/>
  <c r="F37" i="4"/>
  <c r="J37" i="4"/>
  <c r="N37" i="4"/>
  <c r="R37" i="4"/>
  <c r="H64" i="4"/>
  <c r="H68" i="4" s="1"/>
  <c r="L64" i="4"/>
  <c r="L68" i="4" s="1"/>
  <c r="P64" i="4"/>
  <c r="P68" i="4" s="1"/>
  <c r="D48" i="4"/>
  <c r="BB48" i="4" s="1"/>
  <c r="BA92" i="4"/>
  <c r="BE94" i="4"/>
  <c r="BA96" i="4"/>
  <c r="G96" i="4" s="1"/>
  <c r="BE98" i="4"/>
  <c r="BE100" i="4"/>
  <c r="BB242" i="4"/>
  <c r="O242" i="4" s="1"/>
  <c r="D245" i="4"/>
  <c r="BE245" i="4" s="1"/>
  <c r="BB246" i="4"/>
  <c r="O246" i="4" s="1"/>
  <c r="S62" i="1"/>
  <c r="S60" i="1"/>
  <c r="S58" i="1"/>
  <c r="S56" i="1"/>
  <c r="S54" i="1"/>
  <c r="S52" i="1"/>
  <c r="S50" i="1"/>
  <c r="S48" i="1"/>
  <c r="S30" i="1"/>
  <c r="Q147" i="1"/>
  <c r="Q143" i="1"/>
  <c r="Q138" i="1"/>
  <c r="Q136" i="1"/>
  <c r="Q134" i="1"/>
  <c r="Q132" i="1"/>
  <c r="Q130" i="1"/>
  <c r="Q127" i="1"/>
  <c r="S78" i="1"/>
  <c r="BD139" i="4"/>
  <c r="D15" i="4"/>
  <c r="BD15" i="4" s="1"/>
  <c r="G37" i="4"/>
  <c r="K37" i="4"/>
  <c r="O37" i="4"/>
  <c r="E37" i="4"/>
  <c r="I37" i="4"/>
  <c r="M37" i="4"/>
  <c r="D29" i="4"/>
  <c r="BA29" i="4" s="1"/>
  <c r="D31" i="4"/>
  <c r="BF31" i="4" s="1"/>
  <c r="Q37" i="4"/>
  <c r="D32" i="4"/>
  <c r="BA32" i="4" s="1"/>
  <c r="D33" i="4"/>
  <c r="BA33" i="4" s="1"/>
  <c r="D34" i="4"/>
  <c r="BF34" i="4" s="1"/>
  <c r="D36" i="4"/>
  <c r="BE36" i="4" s="1"/>
  <c r="E64" i="4"/>
  <c r="I64" i="4"/>
  <c r="I68" i="4" s="1"/>
  <c r="M64" i="4"/>
  <c r="M68" i="4" s="1"/>
  <c r="Q64" i="4"/>
  <c r="Q68" i="4" s="1"/>
  <c r="G64" i="4"/>
  <c r="K64" i="4"/>
  <c r="K68" i="4" s="1"/>
  <c r="O64" i="4"/>
  <c r="O68" i="4" s="1"/>
  <c r="D43" i="4"/>
  <c r="BE43" i="4" s="1"/>
  <c r="D44" i="4"/>
  <c r="BA44" i="4" s="1"/>
  <c r="D45" i="4"/>
  <c r="BE45" i="4" s="1"/>
  <c r="D46" i="4"/>
  <c r="BF46" i="4" s="1"/>
  <c r="D49" i="4"/>
  <c r="BF49" i="4" s="1"/>
  <c r="D50" i="4"/>
  <c r="BB50" i="4" s="1"/>
  <c r="D51" i="4"/>
  <c r="BE51" i="4" s="1"/>
  <c r="D52" i="4"/>
  <c r="BB52" i="4" s="1"/>
  <c r="D53" i="4"/>
  <c r="BA53" i="4" s="1"/>
  <c r="D56" i="4"/>
  <c r="BB56" i="4" s="1"/>
  <c r="D57" i="4"/>
  <c r="BA57" i="4" s="1"/>
  <c r="D58" i="4"/>
  <c r="BB58" i="4" s="1"/>
  <c r="D59" i="4"/>
  <c r="BF59" i="4" s="1"/>
  <c r="D60" i="4"/>
  <c r="BB60" i="4" s="1"/>
  <c r="D61" i="4"/>
  <c r="BF61" i="4" s="1"/>
  <c r="D72" i="4"/>
  <c r="BA72" i="4" s="1"/>
  <c r="S72" i="4" s="1"/>
  <c r="D73" i="4"/>
  <c r="BA73" i="4" s="1"/>
  <c r="D74" i="4"/>
  <c r="BA74" i="4" s="1"/>
  <c r="S74" i="4" s="1"/>
  <c r="D75" i="4"/>
  <c r="BA75" i="4" s="1"/>
  <c r="D76" i="4"/>
  <c r="BA76" i="4" s="1"/>
  <c r="S76" i="4" s="1"/>
  <c r="D77" i="4"/>
  <c r="BD77" i="4" s="1"/>
  <c r="D79" i="4"/>
  <c r="BD79" i="4" s="1"/>
  <c r="D80" i="4"/>
  <c r="BD80" i="4" s="1"/>
  <c r="D82" i="4"/>
  <c r="BA82" i="4" s="1"/>
  <c r="S82" i="4" s="1"/>
  <c r="D83" i="4"/>
  <c r="BA83" i="4" s="1"/>
  <c r="S83" i="4" s="1"/>
  <c r="D84" i="4"/>
  <c r="BD84" i="4" s="1"/>
  <c r="D85" i="4"/>
  <c r="BD85" i="4" s="1"/>
  <c r="D86" i="4"/>
  <c r="BA86" i="4" s="1"/>
  <c r="S86" i="4" s="1"/>
  <c r="D87" i="4"/>
  <c r="BA87" i="4" s="1"/>
  <c r="D88" i="4"/>
  <c r="BD88" i="4" s="1"/>
  <c r="D120" i="4"/>
  <c r="BA120" i="4" s="1"/>
  <c r="D153" i="4"/>
  <c r="BD153" i="4" s="1"/>
  <c r="Q236" i="1"/>
  <c r="Q238" i="1"/>
  <c r="BA234" i="4"/>
  <c r="BD197" i="4"/>
  <c r="D184" i="4"/>
  <c r="BA184" i="4" s="1"/>
  <c r="D186" i="4"/>
  <c r="BA186" i="4" s="1"/>
  <c r="Q186" i="4" s="1"/>
  <c r="D236" i="4"/>
  <c r="BA236" i="4" s="1"/>
  <c r="BA225" i="4"/>
  <c r="E235" i="4"/>
  <c r="BB237" i="4"/>
  <c r="BB236" i="4"/>
  <c r="BA166" i="4"/>
  <c r="BE156" i="4"/>
  <c r="BB168" i="4"/>
  <c r="BB173" i="4"/>
  <c r="BB160" i="4"/>
  <c r="R160" i="4" s="1"/>
  <c r="D165" i="4"/>
  <c r="BE169" i="4"/>
  <c r="BB172" i="4"/>
  <c r="R172" i="4" s="1"/>
  <c r="BB169" i="4"/>
  <c r="R169" i="4" s="1"/>
  <c r="D170" i="4"/>
  <c r="D141" i="4"/>
  <c r="BA141" i="4" s="1"/>
  <c r="D139" i="4"/>
  <c r="BF139" i="4" s="1"/>
  <c r="D110" i="4"/>
  <c r="BB110" i="4" s="1"/>
  <c r="BC139" i="4"/>
  <c r="BA100" i="4"/>
  <c r="G100" i="4" s="1"/>
  <c r="BE91" i="4"/>
  <c r="BE92" i="4"/>
  <c r="BA94" i="4"/>
  <c r="G94" i="4" s="1"/>
  <c r="BA97" i="4"/>
  <c r="G97" i="4" s="1"/>
  <c r="BE73" i="4"/>
  <c r="BE87" i="4"/>
  <c r="BE79" i="4"/>
  <c r="R68" i="4"/>
  <c r="G67" i="4"/>
  <c r="D67" i="4" s="1"/>
  <c r="BC46" i="4"/>
  <c r="BC48" i="4"/>
  <c r="BD40" i="4"/>
  <c r="BC42" i="4"/>
  <c r="BC54" i="4"/>
  <c r="BD56" i="4"/>
  <c r="BC62" i="4"/>
  <c r="BC40" i="4"/>
  <c r="J68" i="4"/>
  <c r="D40" i="4"/>
  <c r="BB27" i="4"/>
  <c r="BC31" i="4"/>
  <c r="D26" i="4"/>
  <c r="BA22" i="4"/>
  <c r="S22" i="4" s="1"/>
  <c r="BD22" i="4"/>
  <c r="BB11" i="4"/>
  <c r="BF60" i="4"/>
  <c r="BF117" i="4"/>
  <c r="BA210" i="4"/>
  <c r="BA206" i="4"/>
  <c r="BF40" i="4"/>
  <c r="F68" i="4"/>
  <c r="N68" i="4"/>
  <c r="BE88" i="4"/>
  <c r="BF122" i="4"/>
  <c r="BB122" i="4"/>
  <c r="BA122" i="4"/>
  <c r="BB125" i="4"/>
  <c r="Q125" i="4" s="1"/>
  <c r="BA173" i="4"/>
  <c r="BD173" i="4"/>
  <c r="BE119" i="4"/>
  <c r="BF123" i="4"/>
  <c r="BB123" i="4"/>
  <c r="BE123" i="4"/>
  <c r="BE120" i="4"/>
  <c r="BE161" i="4"/>
  <c r="BB88" i="4"/>
  <c r="BB118" i="4" l="1"/>
  <c r="BB115" i="4"/>
  <c r="Q115" i="4" s="1"/>
  <c r="BA114" i="4"/>
  <c r="BB238" i="4"/>
  <c r="Q238" i="4" s="1"/>
  <c r="BE50" i="4"/>
  <c r="BA30" i="4"/>
  <c r="BA79" i="4"/>
  <c r="BF146" i="4"/>
  <c r="BD232" i="4"/>
  <c r="BB126" i="4"/>
  <c r="Q126" i="4" s="1"/>
  <c r="BF127" i="4"/>
  <c r="Q216" i="4"/>
  <c r="BB112" i="4"/>
  <c r="Q112" i="4" s="1"/>
  <c r="BB137" i="4"/>
  <c r="BE117" i="4"/>
  <c r="BB55" i="4"/>
  <c r="S55" i="4" s="1"/>
  <c r="BA27" i="4"/>
  <c r="S27" i="4" s="1"/>
  <c r="BB144" i="4"/>
  <c r="BE35" i="4"/>
  <c r="BA214" i="4"/>
  <c r="Q214" i="4" s="1"/>
  <c r="BE235" i="4"/>
  <c r="R156" i="4"/>
  <c r="BD200" i="4"/>
  <c r="BF111" i="4"/>
  <c r="BD161" i="4"/>
  <c r="BD86" i="4"/>
  <c r="BA34" i="4"/>
  <c r="BA222" i="4"/>
  <c r="Q222" i="4" s="1"/>
  <c r="BD216" i="4"/>
  <c r="Q144" i="4"/>
  <c r="BD163" i="4"/>
  <c r="BF142" i="4"/>
  <c r="BE135" i="4"/>
  <c r="BE146" i="4"/>
  <c r="BF135" i="4"/>
  <c r="BB47" i="4"/>
  <c r="BD76" i="4"/>
  <c r="BE63" i="4"/>
  <c r="BD220" i="4"/>
  <c r="BD212" i="4"/>
  <c r="BA134" i="4"/>
  <c r="BF53" i="4"/>
  <c r="BA171" i="4"/>
  <c r="R171" i="4" s="1"/>
  <c r="BD209" i="4"/>
  <c r="BD184" i="4"/>
  <c r="BE142" i="4"/>
  <c r="BF112" i="4"/>
  <c r="BE127" i="4"/>
  <c r="BF54" i="4"/>
  <c r="BE34" i="4"/>
  <c r="BB134" i="4"/>
  <c r="BA59" i="4"/>
  <c r="BF66" i="4"/>
  <c r="BD204" i="4"/>
  <c r="BA228" i="4"/>
  <c r="Q228" i="4" s="1"/>
  <c r="BA194" i="4"/>
  <c r="Q194" i="4" s="1"/>
  <c r="Q220" i="4"/>
  <c r="Q211" i="4"/>
  <c r="Q207" i="4"/>
  <c r="Q203" i="4"/>
  <c r="BF134" i="4"/>
  <c r="BD162" i="4"/>
  <c r="BD198" i="4"/>
  <c r="BD223" i="4"/>
  <c r="Q195" i="4"/>
  <c r="R151" i="4"/>
  <c r="Q224" i="4"/>
  <c r="Q188" i="4"/>
  <c r="R166" i="4"/>
  <c r="BF119" i="4"/>
  <c r="BF138" i="4"/>
  <c r="BF44" i="4"/>
  <c r="BE33" i="4"/>
  <c r="BF63" i="4"/>
  <c r="BA55" i="4"/>
  <c r="BF28" i="4"/>
  <c r="BB28" i="4"/>
  <c r="BD188" i="4"/>
  <c r="BA231" i="4"/>
  <c r="Q231" i="4" s="1"/>
  <c r="BA199" i="4"/>
  <c r="Q199" i="4" s="1"/>
  <c r="BD203" i="4"/>
  <c r="Q218" i="4"/>
  <c r="Q213" i="4"/>
  <c r="Q209" i="4"/>
  <c r="Q205" i="4"/>
  <c r="BE121" i="4"/>
  <c r="BA193" i="4"/>
  <c r="Q193" i="4" s="1"/>
  <c r="BB132" i="4"/>
  <c r="Q132" i="4" s="1"/>
  <c r="BA237" i="4"/>
  <c r="Q237" i="4" s="1"/>
  <c r="BB131" i="4"/>
  <c r="Q131" i="4" s="1"/>
  <c r="Q123" i="4"/>
  <c r="BA179" i="4"/>
  <c r="BE126" i="4"/>
  <c r="BB42" i="4"/>
  <c r="S42" i="4" s="1"/>
  <c r="BA28" i="4"/>
  <c r="R161" i="4"/>
  <c r="BB63" i="4"/>
  <c r="BB129" i="4"/>
  <c r="BF35" i="4"/>
  <c r="BA12" i="4"/>
  <c r="S12" i="4" s="1"/>
  <c r="BF27" i="4"/>
  <c r="BB32" i="4"/>
  <c r="S32" i="4" s="1"/>
  <c r="BA215" i="4"/>
  <c r="Q215" i="4" s="1"/>
  <c r="BD202" i="4"/>
  <c r="Q197" i="4"/>
  <c r="Q223" i="4"/>
  <c r="Q212" i="4"/>
  <c r="Q208" i="4"/>
  <c r="Q204" i="4"/>
  <c r="R163" i="4"/>
  <c r="BB141" i="4"/>
  <c r="Q141" i="4" s="1"/>
  <c r="BA49" i="4"/>
  <c r="BD87" i="4"/>
  <c r="BA230" i="4"/>
  <c r="Q230" i="4" s="1"/>
  <c r="BA226" i="4"/>
  <c r="Q226" i="4" s="1"/>
  <c r="S75" i="4"/>
  <c r="BC147" i="4"/>
  <c r="BD208" i="4"/>
  <c r="BB146" i="4"/>
  <c r="Q146" i="4" s="1"/>
  <c r="BF144" i="4"/>
  <c r="BE132" i="4"/>
  <c r="BE112" i="4"/>
  <c r="BF141" i="4"/>
  <c r="BB119" i="4"/>
  <c r="Q119" i="4" s="1"/>
  <c r="BA137" i="4"/>
  <c r="BF125" i="4"/>
  <c r="BA43" i="4"/>
  <c r="BE137" i="4"/>
  <c r="BA61" i="4"/>
  <c r="BB117" i="4"/>
  <c r="Q117" i="4" s="1"/>
  <c r="BE129" i="4"/>
  <c r="BF110" i="4"/>
  <c r="BE55" i="4"/>
  <c r="BA46" i="4"/>
  <c r="S79" i="4"/>
  <c r="D235" i="4"/>
  <c r="BA219" i="4"/>
  <c r="Q219" i="4" s="1"/>
  <c r="Q196" i="4"/>
  <c r="D24" i="4"/>
  <c r="BD24" i="4"/>
  <c r="BE144" i="4"/>
  <c r="BB142" i="4"/>
  <c r="Q142" i="4" s="1"/>
  <c r="BF132" i="4"/>
  <c r="BE141" i="4"/>
  <c r="BB135" i="4"/>
  <c r="Q135" i="4" s="1"/>
  <c r="BB127" i="4"/>
  <c r="Q127" i="4" s="1"/>
  <c r="BE115" i="4"/>
  <c r="BE125" i="4"/>
  <c r="BB49" i="4"/>
  <c r="BE53" i="4"/>
  <c r="BA129" i="4"/>
  <c r="BB43" i="4"/>
  <c r="BA35" i="4"/>
  <c r="S35" i="4" s="1"/>
  <c r="BF47" i="4"/>
  <c r="BA47" i="4"/>
  <c r="D147" i="4"/>
  <c r="BA147" i="4" s="1"/>
  <c r="BA221" i="4"/>
  <c r="Q221" i="4" s="1"/>
  <c r="BA185" i="4"/>
  <c r="Q185" i="4" s="1"/>
  <c r="G92" i="4"/>
  <c r="G91" i="4"/>
  <c r="Q232" i="4"/>
  <c r="BD236" i="4"/>
  <c r="BE128" i="4"/>
  <c r="BF131" i="4"/>
  <c r="BE111" i="4"/>
  <c r="BA138" i="4"/>
  <c r="BA50" i="4"/>
  <c r="S50" i="4" s="1"/>
  <c r="Q206" i="4"/>
  <c r="BF121" i="4"/>
  <c r="BB133" i="4"/>
  <c r="Q133" i="4" s="1"/>
  <c r="BF56" i="4"/>
  <c r="BB41" i="4"/>
  <c r="BA88" i="4"/>
  <c r="S88" i="4" s="1"/>
  <c r="BA31" i="4"/>
  <c r="BD64" i="4"/>
  <c r="BD74" i="4"/>
  <c r="BA189" i="4"/>
  <c r="Q189" i="4" s="1"/>
  <c r="BA227" i="4"/>
  <c r="Q227" i="4" s="1"/>
  <c r="BD211" i="4"/>
  <c r="BA191" i="4"/>
  <c r="Q191" i="4" s="1"/>
  <c r="BB145" i="4"/>
  <c r="Q145" i="4" s="1"/>
  <c r="BE131" i="4"/>
  <c r="BE62" i="4"/>
  <c r="BF42" i="4"/>
  <c r="BF52" i="4"/>
  <c r="BE113" i="4"/>
  <c r="BE42" i="4"/>
  <c r="BA153" i="4"/>
  <c r="R153" i="4" s="1"/>
  <c r="R162" i="4"/>
  <c r="BA217" i="4"/>
  <c r="Q217" i="4" s="1"/>
  <c r="Q234" i="4"/>
  <c r="BD207" i="4"/>
  <c r="BD196" i="4"/>
  <c r="S87" i="4"/>
  <c r="S73" i="4"/>
  <c r="BA58" i="4"/>
  <c r="S58" i="4" s="1"/>
  <c r="BE54" i="4"/>
  <c r="BF114" i="4"/>
  <c r="BE52" i="4"/>
  <c r="BD218" i="4"/>
  <c r="BB143" i="4"/>
  <c r="Q143" i="4" s="1"/>
  <c r="BB136" i="4"/>
  <c r="Q136" i="4" s="1"/>
  <c r="BB46" i="4"/>
  <c r="BD82" i="4"/>
  <c r="BF62" i="4"/>
  <c r="BE58" i="4"/>
  <c r="BF130" i="4"/>
  <c r="BA113" i="4"/>
  <c r="Q113" i="4" s="1"/>
  <c r="BB139" i="4"/>
  <c r="BE30" i="4"/>
  <c r="BE32" i="4"/>
  <c r="BB31" i="4"/>
  <c r="BA45" i="4"/>
  <c r="BA84" i="4"/>
  <c r="S84" i="4" s="1"/>
  <c r="BC64" i="4"/>
  <c r="BF128" i="4"/>
  <c r="BF58" i="4"/>
  <c r="BA54" i="4"/>
  <c r="S54" i="4" s="1"/>
  <c r="BA105" i="4"/>
  <c r="Q210" i="4"/>
  <c r="BA130" i="4"/>
  <c r="BB114" i="4"/>
  <c r="BA52" i="4"/>
  <c r="S52" i="4" s="1"/>
  <c r="BF113" i="4"/>
  <c r="BA15" i="4"/>
  <c r="P15" i="4" s="1"/>
  <c r="BB30" i="4"/>
  <c r="S30" i="4" s="1"/>
  <c r="BE31" i="4"/>
  <c r="BB34" i="4"/>
  <c r="BE46" i="4"/>
  <c r="BD72" i="4"/>
  <c r="BA178" i="4"/>
  <c r="BA187" i="4"/>
  <c r="Q187" i="4" s="1"/>
  <c r="Q202" i="4"/>
  <c r="BB124" i="4"/>
  <c r="Q124" i="4" s="1"/>
  <c r="BB130" i="4"/>
  <c r="BD213" i="4"/>
  <c r="BD205" i="4"/>
  <c r="R158" i="4"/>
  <c r="BE139" i="4"/>
  <c r="BA36" i="4"/>
  <c r="BE66" i="4"/>
  <c r="BA77" i="4"/>
  <c r="S77" i="4" s="1"/>
  <c r="BD83" i="4"/>
  <c r="BD73" i="4"/>
  <c r="BD151" i="4"/>
  <c r="BA201" i="4"/>
  <c r="Q201" i="4" s="1"/>
  <c r="BD195" i="4"/>
  <c r="BD233" i="4"/>
  <c r="BD229" i="4"/>
  <c r="BA190" i="4"/>
  <c r="Q190" i="4" s="1"/>
  <c r="D37" i="4"/>
  <c r="BB37" i="4" s="1"/>
  <c r="Q192" i="4"/>
  <c r="BF145" i="4"/>
  <c r="BE143" i="4"/>
  <c r="BF136" i="4"/>
  <c r="BE124" i="4"/>
  <c r="BB116" i="4"/>
  <c r="Q116" i="4" s="1"/>
  <c r="BD238" i="4"/>
  <c r="BB66" i="4"/>
  <c r="S66" i="4" s="1"/>
  <c r="R173" i="4"/>
  <c r="BA121" i="4"/>
  <c r="Q121" i="4" s="1"/>
  <c r="BA62" i="4"/>
  <c r="S62" i="4" s="1"/>
  <c r="BB53" i="4"/>
  <c r="S53" i="4" s="1"/>
  <c r="BA41" i="4"/>
  <c r="S41" i="4" s="1"/>
  <c r="BF118" i="4"/>
  <c r="BE49" i="4"/>
  <c r="BE133" i="4"/>
  <c r="BB59" i="4"/>
  <c r="S59" i="4" s="1"/>
  <c r="BF43" i="4"/>
  <c r="BA24" i="4"/>
  <c r="S24" i="4" s="1"/>
  <c r="BA139" i="4"/>
  <c r="BF126" i="4"/>
  <c r="BE59" i="4"/>
  <c r="BF36" i="4"/>
  <c r="Q184" i="4"/>
  <c r="Q198" i="4"/>
  <c r="D64" i="4"/>
  <c r="BA64" i="4" s="1"/>
  <c r="BD224" i="4"/>
  <c r="BE145" i="4"/>
  <c r="BF143" i="4"/>
  <c r="BE136" i="4"/>
  <c r="BB128" i="4"/>
  <c r="Q128" i="4" s="1"/>
  <c r="BF124" i="4"/>
  <c r="BB111" i="4"/>
  <c r="Q111" i="4" s="1"/>
  <c r="BB138" i="4"/>
  <c r="BB36" i="4"/>
  <c r="BA118" i="4"/>
  <c r="Q118" i="4" s="1"/>
  <c r="BE57" i="4"/>
  <c r="BF133" i="4"/>
  <c r="BB51" i="4"/>
  <c r="BF41" i="4"/>
  <c r="BB29" i="4"/>
  <c r="S29" i="4" s="1"/>
  <c r="BE238" i="4"/>
  <c r="BD158" i="4"/>
  <c r="BA37" i="4"/>
  <c r="BF48" i="4"/>
  <c r="BE29" i="4"/>
  <c r="BF33" i="4"/>
  <c r="BF29" i="4"/>
  <c r="BF45" i="4"/>
  <c r="BA80" i="4"/>
  <c r="S80" i="4" s="1"/>
  <c r="Q233" i="4"/>
  <c r="BD192" i="4"/>
  <c r="BF120" i="4"/>
  <c r="BF115" i="4"/>
  <c r="E68" i="4"/>
  <c r="BB61" i="4"/>
  <c r="BB57" i="4"/>
  <c r="S57" i="4" s="1"/>
  <c r="BF57" i="4"/>
  <c r="BA60" i="4"/>
  <c r="S60" i="4" s="1"/>
  <c r="BA56" i="4"/>
  <c r="S56" i="4" s="1"/>
  <c r="BA48" i="4"/>
  <c r="S48" i="4" s="1"/>
  <c r="BA110" i="4"/>
  <c r="Q110" i="4" s="1"/>
  <c r="BA51" i="4"/>
  <c r="BF32" i="4"/>
  <c r="BB33" i="4"/>
  <c r="S33" i="4" s="1"/>
  <c r="BE44" i="4"/>
  <c r="BD75" i="4"/>
  <c r="BA164" i="4"/>
  <c r="R164" i="4" s="1"/>
  <c r="R168" i="4"/>
  <c r="Q225" i="4"/>
  <c r="Q236" i="4"/>
  <c r="BB120" i="4"/>
  <c r="Q120" i="4" s="1"/>
  <c r="BF116" i="4"/>
  <c r="BB45" i="4"/>
  <c r="BA85" i="4"/>
  <c r="S85" i="4" s="1"/>
  <c r="BE61" i="4"/>
  <c r="BD11" i="4"/>
  <c r="BF51" i="4"/>
  <c r="BA16" i="4"/>
  <c r="P16" i="4" s="1"/>
  <c r="Q229" i="4"/>
  <c r="BE116" i="4"/>
  <c r="BE110" i="4"/>
  <c r="BF50" i="4"/>
  <c r="BB44" i="4"/>
  <c r="S44" i="4" s="1"/>
  <c r="BD105" i="4"/>
  <c r="BE60" i="4"/>
  <c r="BE56" i="4"/>
  <c r="BE48" i="4"/>
  <c r="S11" i="4"/>
  <c r="G68" i="4"/>
  <c r="A269" i="1"/>
  <c r="BD186" i="4"/>
  <c r="BA165" i="4"/>
  <c r="R165" i="4" s="1"/>
  <c r="BD165" i="4"/>
  <c r="BA170" i="4"/>
  <c r="R170" i="4" s="1"/>
  <c r="BD170" i="4"/>
  <c r="BE40" i="4"/>
  <c r="BA40" i="4"/>
  <c r="BB40" i="4"/>
  <c r="BF26" i="4"/>
  <c r="BB26" i="4"/>
  <c r="BE26" i="4"/>
  <c r="BA26" i="4"/>
  <c r="BE78" i="4"/>
  <c r="BB78" i="4"/>
  <c r="D78" i="4"/>
  <c r="Q122" i="4"/>
  <c r="S63" i="4"/>
  <c r="BD68" i="4"/>
  <c r="BC68" i="4"/>
  <c r="BF67" i="4"/>
  <c r="BB67" i="4"/>
  <c r="BA67" i="4"/>
  <c r="BE67" i="4"/>
  <c r="S49" i="4" l="1"/>
  <c r="Q114" i="4"/>
  <c r="Q137" i="4"/>
  <c r="S31" i="4"/>
  <c r="BF37" i="4"/>
  <c r="S34" i="4"/>
  <c r="S61" i="4"/>
  <c r="Q134" i="4"/>
  <c r="Q138" i="4"/>
  <c r="S47" i="4"/>
  <c r="Q139" i="4"/>
  <c r="S46" i="4"/>
  <c r="BB147" i="4"/>
  <c r="Q147" i="4" s="1"/>
  <c r="BE147" i="4"/>
  <c r="Q130" i="4"/>
  <c r="Q129" i="4"/>
  <c r="S43" i="4"/>
  <c r="S28" i="4"/>
  <c r="S40" i="4"/>
  <c r="BF147" i="4"/>
  <c r="D68" i="4"/>
  <c r="BE105" i="4" s="1"/>
  <c r="S51" i="4"/>
  <c r="BA235" i="4"/>
  <c r="Q235" i="4" s="1"/>
  <c r="BD235" i="4"/>
  <c r="S45" i="4"/>
  <c r="BF64" i="4"/>
  <c r="S37" i="4"/>
  <c r="BB64" i="4"/>
  <c r="S64" i="4" s="1"/>
  <c r="BE37" i="4"/>
  <c r="S36" i="4"/>
  <c r="BE64" i="4"/>
  <c r="S26" i="4"/>
  <c r="BD78" i="4"/>
  <c r="BA78" i="4"/>
  <c r="S78" i="4" s="1"/>
  <c r="S67" i="4"/>
  <c r="BB105" i="4" l="1"/>
  <c r="H105" i="4" s="1"/>
  <c r="BB68" i="4"/>
  <c r="BE68" i="4"/>
  <c r="BF68" i="4"/>
  <c r="BA68" i="4"/>
  <c r="S68" i="4"/>
  <c r="A269" i="4" s="1"/>
</calcChain>
</file>

<file path=xl/sharedStrings.xml><?xml version="1.0" encoding="utf-8"?>
<sst xmlns="http://schemas.openxmlformats.org/spreadsheetml/2006/main" count="5147" uniqueCount="225">
  <si>
    <t>SERVICIO DE SALUD</t>
  </si>
  <si>
    <t>Hombres</t>
  </si>
  <si>
    <t>Mujeres</t>
  </si>
  <si>
    <t/>
  </si>
  <si>
    <t>TOTAL</t>
  </si>
  <si>
    <t>SECCIÓN A: CONSULTAS SEGÚN NIVEL</t>
  </si>
  <si>
    <t>NIVEL - ACTIVIDAD</t>
  </si>
  <si>
    <t>Según grupos de edad o de riesgo</t>
  </si>
  <si>
    <t>Según Sexo</t>
  </si>
  <si>
    <t>60
años (incluido en grupo de 20-64 años)</t>
  </si>
  <si>
    <t>2 años</t>
  </si>
  <si>
    <t>3 años</t>
  </si>
  <si>
    <t>4 años</t>
  </si>
  <si>
    <t>5 años</t>
  </si>
  <si>
    <t>6 años</t>
  </si>
  <si>
    <t>12 
años</t>
  </si>
  <si>
    <t>Resto 
&lt;15 años</t>
  </si>
  <si>
    <t>15-19 
años</t>
  </si>
  <si>
    <t>20-64 
años</t>
  </si>
  <si>
    <t>65 y 
más años</t>
  </si>
  <si>
    <t>Embarazadas</t>
  </si>
  <si>
    <t>ATENCIÓN PRIMARIA</t>
  </si>
  <si>
    <t>ODONTOLOGÍA GENERAL</t>
  </si>
  <si>
    <t xml:space="preserve">PRIMERAS CONSULTAS </t>
  </si>
  <si>
    <t>0-5 
años</t>
  </si>
  <si>
    <t>6 
años</t>
  </si>
  <si>
    <t>7 
años</t>
  </si>
  <si>
    <t>CONSULTAS REPETIDAS</t>
  </si>
  <si>
    <t>ATENCIÓN DE URGENCIA</t>
  </si>
  <si>
    <t>CONSULTAS URGENCIA NO GES</t>
  </si>
  <si>
    <t>SECCIÓN B: OTRAS ACTIVIDADES DEL NIVEL PRIMARIO</t>
  </si>
  <si>
    <t>TIPO DE ACTIVIDAD</t>
  </si>
  <si>
    <t xml:space="preserve">TOTAL </t>
  </si>
  <si>
    <t>A BENEFI- CIARIOS</t>
  </si>
  <si>
    <t>Compra de Servicio</t>
  </si>
  <si>
    <t>B.1. Actividades de Promoción</t>
  </si>
  <si>
    <t>Educación Individual con instrucción de técnica de cepillado</t>
  </si>
  <si>
    <t>Consejería breve en tabaco</t>
  </si>
  <si>
    <t>Educación Grupal y/o Trabajo Comunitario</t>
  </si>
  <si>
    <t>Total I</t>
  </si>
  <si>
    <t>B.2. Actividades Preventivas</t>
  </si>
  <si>
    <t>Fluoruracion Tópica Barniz</t>
  </si>
  <si>
    <t>Fluoruracion Tópica Barniz Comunitario</t>
  </si>
  <si>
    <t>Examen y diagnóstico anomalías dento maxilares (OPI)</t>
  </si>
  <si>
    <t>Total II</t>
  </si>
  <si>
    <t>B.3.  Actividades Recuperativas</t>
  </si>
  <si>
    <t>B.3.1 Tratamientos</t>
  </si>
  <si>
    <t xml:space="preserve">Obturaciones Amalgama </t>
  </si>
  <si>
    <t>Obturaciones Composite</t>
  </si>
  <si>
    <t>Obturaciones  Vidrio Ionómero</t>
  </si>
  <si>
    <t>Obturaciones ART</t>
  </si>
  <si>
    <t>Desinfección Bucal Total</t>
  </si>
  <si>
    <t>Urgencia por absceso submucoso, subperiostico u otro/ o flegmón orocervical de origen odontogenico</t>
  </si>
  <si>
    <t>Tratamiento GUNA</t>
  </si>
  <si>
    <t>Tratamiento Pericoronaritis</t>
  </si>
  <si>
    <t>Tratamiento Pulpitis</t>
  </si>
  <si>
    <t>Tratamiento Traumatismos Dento Alveolares</t>
  </si>
  <si>
    <t xml:space="preserve">Tratamiento de Endodoncia </t>
  </si>
  <si>
    <t>Prótesis Removible (Acrílica o Metálica)</t>
  </si>
  <si>
    <t>Total B.3.1</t>
  </si>
  <si>
    <t>B.3.2 Actividades Apoyo Diagnóstico</t>
  </si>
  <si>
    <t>Total B.3.2</t>
  </si>
  <si>
    <t>Total Actividades Recuperativas (B3.1 + B.3.2)</t>
  </si>
  <si>
    <t>SECCIÓN C : INGRESOS Y EGRESOS A TRATAMIENTOS EN ESTABLECIMIENTOS APS</t>
  </si>
  <si>
    <t>TIPO DE INGRESO O EGRESO</t>
  </si>
  <si>
    <t xml:space="preserve">TOTAL  </t>
  </si>
  <si>
    <t>Por sexo</t>
  </si>
  <si>
    <t>12 años</t>
  </si>
  <si>
    <t>15-19 años</t>
  </si>
  <si>
    <t>Ingresos a tratamiento Odontología General</t>
  </si>
  <si>
    <t>Ingreso a Controles de Mantención (paciente en seguimiento) sin daño</t>
  </si>
  <si>
    <t>Ingreso a Controles de Mantención (paciente en seguimiento) con daño</t>
  </si>
  <si>
    <t>Altas Odontológicas Educativas</t>
  </si>
  <si>
    <t>Altas Odontológicas Preventivas</t>
  </si>
  <si>
    <t>Altas Odontológicas Integrales (Excluye Sección G)</t>
  </si>
  <si>
    <t xml:space="preserve">Altas Odontológicas Totales </t>
  </si>
  <si>
    <t>Egresos por abandono</t>
  </si>
  <si>
    <t>0</t>
  </si>
  <si>
    <t>SECCIÓN D : INTERCONSULTAS GENERADAS EN ESTABLECIMIENTOS APS</t>
  </si>
  <si>
    <t>ESPECIALIDAD</t>
  </si>
  <si>
    <t xml:space="preserve">TOTAL   </t>
  </si>
  <si>
    <t>Gestantes</t>
  </si>
  <si>
    <t>Endodoncia</t>
  </si>
  <si>
    <t>Rehabilitación Oral</t>
  </si>
  <si>
    <t>Prótesis Removible</t>
  </si>
  <si>
    <t>Prótesis Fija</t>
  </si>
  <si>
    <t>Cirugía Bucal y Traumatología Máxilo Facial</t>
  </si>
  <si>
    <t>Odontopediatría</t>
  </si>
  <si>
    <t>Ortodoncia</t>
  </si>
  <si>
    <t>Periodoncia</t>
  </si>
  <si>
    <t>SECCIÓN E: ACTIVIDADES ODONTOLÓGICAS  EN EXTENSIÓN HORARIA Y SÁBADOS (incluidas en  Secciones A y B)</t>
  </si>
  <si>
    <t>JORNADA</t>
  </si>
  <si>
    <t>CONSULTAS DE URGENCIAS</t>
  </si>
  <si>
    <t>Actividad Recuperativa</t>
  </si>
  <si>
    <t xml:space="preserve">EXTENSIÓN HORARIA </t>
  </si>
  <si>
    <t>VESPERTINA (LUNES-VIERNES)</t>
  </si>
  <si>
    <t>SÁBADO, DOMINGO o FESTIVO</t>
  </si>
  <si>
    <t>SECCIÓN F:  ACTIVIDADES EN ATENCIÓN DE ESPECIALIDADES</t>
  </si>
  <si>
    <t>ACTIVIDADES DE ESPECIALIDADES</t>
  </si>
  <si>
    <t>Examen y diagnóstico de especialidad</t>
  </si>
  <si>
    <t>Actividad de urgencia especialidades</t>
  </si>
  <si>
    <t>Obturación directa e Indirecta</t>
  </si>
  <si>
    <t>Endodoncia Actividad</t>
  </si>
  <si>
    <t>Férula Periodoncia</t>
  </si>
  <si>
    <t>Instalación Plano de Alivio Oclusal</t>
  </si>
  <si>
    <t>Cirugía Periodontal</t>
  </si>
  <si>
    <t>Instalación aparato ortopedia prequirúrgica (fisura labiopalatina)</t>
  </si>
  <si>
    <t>Ortopedia prequirúrgica, actividad (fisura labiopalatina)</t>
  </si>
  <si>
    <t>Ortodoncia, Actividad</t>
  </si>
  <si>
    <t>Prótesis Fija (unitaria o plural)</t>
  </si>
  <si>
    <t>Cirugía Bucal ( Intervención)</t>
  </si>
  <si>
    <t>Cirugía y Traumatología Max. Facial Intervención</t>
  </si>
  <si>
    <t xml:space="preserve">Tratamiento Traumatismo Dentoalveolar </t>
  </si>
  <si>
    <t xml:space="preserve">Terapia  Tratamiento Temporo Mandibular </t>
  </si>
  <si>
    <t>Total</t>
  </si>
  <si>
    <t>Actividades de apoyo</t>
  </si>
  <si>
    <t>Radiografía Extraoral (por placa)</t>
  </si>
  <si>
    <t>Sialografías (procedimiento)</t>
  </si>
  <si>
    <t>SECCIÓN G: PROGRAMAS ESPECIALES Y GES (Actividades incluidas en Sección F)</t>
  </si>
  <si>
    <t>PROGRAMA - ACTIVIDAD</t>
  </si>
  <si>
    <t>Altas Integrales</t>
  </si>
  <si>
    <t>Nº pacientes</t>
  </si>
  <si>
    <t>Nº prótesis</t>
  </si>
  <si>
    <t>Rehabilitación Protésica</t>
  </si>
  <si>
    <t xml:space="preserve">Tratamiento Endodoncia </t>
  </si>
  <si>
    <t xml:space="preserve">Prótesis Removibles </t>
  </si>
  <si>
    <t xml:space="preserve">Reparación de Prótesis </t>
  </si>
  <si>
    <t>JUNJI-INTEGRA</t>
  </si>
  <si>
    <t>SERNAM</t>
  </si>
  <si>
    <t>Chile Solidario</t>
  </si>
  <si>
    <t>Otros</t>
  </si>
  <si>
    <t>SECCIÓN H: SEDACIÓN Y ANESTESIA</t>
  </si>
  <si>
    <t>ACTIVIDAD</t>
  </si>
  <si>
    <t>0-5 años</t>
  </si>
  <si>
    <t>6 -14años</t>
  </si>
  <si>
    <t>20-64 años</t>
  </si>
  <si>
    <t xml:space="preserve">Atención bajo Sedación (con óxido nitroso) </t>
  </si>
  <si>
    <t>Atención bajo Anestesia General</t>
  </si>
  <si>
    <t>7 años</t>
  </si>
  <si>
    <t>Resto &lt;15 años</t>
  </si>
  <si>
    <t>Cirugía Bucal</t>
  </si>
  <si>
    <t>Ingresos a tratamiento</t>
  </si>
  <si>
    <t>Altas de tratamiento</t>
  </si>
  <si>
    <t>Cirugía  y Traumatología Máxilo Facial</t>
  </si>
  <si>
    <t>Operatoria</t>
  </si>
  <si>
    <t xml:space="preserve">Rehabilitación: Prótesis Fija </t>
  </si>
  <si>
    <t>Rehabilitación: Prótesis removible</t>
  </si>
  <si>
    <t>Trastornos Temporo-
mandibulares y dolor orofacial</t>
  </si>
  <si>
    <t>SECCIÓN J: ACTIVIDADES EFECTUADAS POR TÉCNICO PARAMÉDICO DENTAL Y/O HIGIENISTAS DENTALES</t>
  </si>
  <si>
    <t>15-19
años</t>
  </si>
  <si>
    <t>Aplicación de Sellantes</t>
  </si>
  <si>
    <t>Pulido coronario y destartraje supragingival</t>
  </si>
  <si>
    <t>Fluoruracion Tópica</t>
  </si>
  <si>
    <t>Educación Grupal y / o Trabajo Comunitario</t>
  </si>
  <si>
    <t>Radiografias  intraorales(retroalveolares y bitewing)</t>
  </si>
  <si>
    <t xml:space="preserve"> REM-A9.  ATENCIÓN DE SALUD ODONTOLÓGICA EN APS Y ESPECIALIDADES</t>
  </si>
  <si>
    <t xml:space="preserve">CONSULTAS URGENCIA GES </t>
  </si>
  <si>
    <t>Examen de Salud Oral</t>
  </si>
  <si>
    <t xml:space="preserve">Aplicación de Sellante </t>
  </si>
  <si>
    <t xml:space="preserve">Pulido coronario </t>
  </si>
  <si>
    <t>Destartraje supragingival</t>
  </si>
  <si>
    <t xml:space="preserve">Actividad Interceptiva de Anomalias Dento Maxilares (OPI) </t>
  </si>
  <si>
    <t>Control</t>
  </si>
  <si>
    <t>Interrupcion de habito</t>
  </si>
  <si>
    <t>Desgastes Selectivos</t>
  </si>
  <si>
    <t>Instalacion de aparato interceptivo</t>
  </si>
  <si>
    <t xml:space="preserve">Exodoncia Temporal </t>
  </si>
  <si>
    <t xml:space="preserve">Exodoncia Permanente </t>
  </si>
  <si>
    <t xml:space="preserve">Pulpotomía </t>
  </si>
  <si>
    <t xml:space="preserve">Coronas metálicas, composite o reconstitución de composite en Diente Temporal </t>
  </si>
  <si>
    <t>Destartraje subgingival y Pulido radicular por Sextante</t>
  </si>
  <si>
    <t>Tratamiento complicación post-exodoncia</t>
  </si>
  <si>
    <t>Otra Actividad de Urgencia (No GES)</t>
  </si>
  <si>
    <t xml:space="preserve">Urgencia con Obturación definitiva (amalgama, composite y vidrio ionómero) </t>
  </si>
  <si>
    <t>Trepanación</t>
  </si>
  <si>
    <t>Ferulización</t>
  </si>
  <si>
    <t>Aseo Quirurgico o Curetaje Alveolar</t>
  </si>
  <si>
    <t>Sutura</t>
  </si>
  <si>
    <t>Radiografía Intraoral (Retroalveolares, Bite Wing y Oclusales)</t>
  </si>
  <si>
    <t>Rechazo Urgencia No GES</t>
  </si>
  <si>
    <t xml:space="preserve">ÍNDICE ceod O COPD EN PACIENTES INGRESADOS ODONTOLOGÍA GENERAL (Índice ceod se usa en menores de 7 años, para resto se utiliza COPD) </t>
  </si>
  <si>
    <t>5 ó más</t>
  </si>
  <si>
    <t xml:space="preserve">Estrategia Resolución de Especialidades en APS </t>
  </si>
  <si>
    <t>Imagenología Oral y Maxilofacial</t>
  </si>
  <si>
    <t>Patología Oral</t>
  </si>
  <si>
    <t>Implantología Buco Maxilofacial</t>
  </si>
  <si>
    <t>Trastornos Temporo mandibulares y Dolor Orofacial</t>
  </si>
  <si>
    <t>Periodoncia Actividad</t>
  </si>
  <si>
    <t>Tratamiento Endodoncia Unirradicular</t>
  </si>
  <si>
    <t>Tratamiento Endodoncia Birradicular</t>
  </si>
  <si>
    <t>Tratamiento Endodoncia Multirradicular</t>
  </si>
  <si>
    <t>Instalación Aparato Ortodoncia. (Incluye aparato Removible u otro)</t>
  </si>
  <si>
    <t>Instalación Aparato Fijo en Ortodoncia. (Brackets)</t>
  </si>
  <si>
    <t xml:space="preserve">Instalación Aparato de Contención. </t>
  </si>
  <si>
    <t>Prótesis Fija Provisoria (unitaria o Plural)</t>
  </si>
  <si>
    <t>Prótesis Removible Acrílica</t>
  </si>
  <si>
    <t>Prótesis Removible Metálica</t>
  </si>
  <si>
    <t xml:space="preserve">Reparación de Prótesis. </t>
  </si>
  <si>
    <t xml:space="preserve">Controles de Cirugía Bucal  y Traumatología Max. Facial. </t>
  </si>
  <si>
    <t xml:space="preserve">Instalación de Implante Endo-Oseo Oseointegrable. </t>
  </si>
  <si>
    <t>Radiografía Oclusal (por placa)</t>
  </si>
  <si>
    <t xml:space="preserve">Telerradiografía. </t>
  </si>
  <si>
    <t xml:space="preserve">Radiografía Panoramica (por Placa). </t>
  </si>
  <si>
    <t xml:space="preserve">Tomografía Computacional Maxilo Facial Cone Beam. </t>
  </si>
  <si>
    <t>PROGRAMA REDUCCIÓN DE BRECHAS (PPV).Nivel Hospitalario</t>
  </si>
  <si>
    <t xml:space="preserve">PROGRAMA PREVENTIVO EN SALUD BUCAL EN  POBLACIÓN PREESCOLAR. </t>
  </si>
  <si>
    <t xml:space="preserve">Educación individual con Nº  de Set de Higiene Oral entregados. </t>
  </si>
  <si>
    <t xml:space="preserve">Fluoración Tópica Barniz Comunitario. </t>
  </si>
  <si>
    <t xml:space="preserve">Nº pacientes </t>
  </si>
  <si>
    <t xml:space="preserve">Nº Aplicaciones de Fluor Barniz </t>
  </si>
  <si>
    <t xml:space="preserve">PROGRAMA ODONTOLÓGICO INTEGRAL, ESTRATEGIA ATENCIÓN ODONTOLÓGICA A MUJERES Y HOMBRES DE ESCASOS RECURSOS </t>
  </si>
  <si>
    <t>Auditorias Clinicas</t>
  </si>
  <si>
    <t>Nº Auditorias realizadas</t>
  </si>
  <si>
    <t xml:space="preserve">PROGRAMA ODONTOLÓGICO INTEGRAL, ESTRATEGIA RESOLUCIÓN DE ESPECIALIDADES EN APS.
</t>
  </si>
  <si>
    <t>Nº Dientes</t>
  </si>
  <si>
    <t>PROGRAMA GES ODONTOLÓGICO ADULTO DE 60 AÑOS.</t>
  </si>
  <si>
    <t>SECCIÓN I:  CONSULTAS, INGRESOS Y EGRESOS A TRATAMIENTOS EN ESTABLECIMIENTOS DE NIVEL SECUNDARIO Y TERCIARIO</t>
  </si>
  <si>
    <t>ESPECIALIDAD Y TIPO DE INGRESO O EGRESO.</t>
  </si>
  <si>
    <t>Primeras Consultas</t>
  </si>
  <si>
    <t>Consultas Repetidas</t>
  </si>
  <si>
    <t>Ortodoncia y Ortopedia Dento Maxilofacial</t>
  </si>
  <si>
    <t xml:space="preserve">Implantología Buco Maxilofacial. </t>
  </si>
  <si>
    <t xml:space="preserve">Patología Oral. </t>
  </si>
  <si>
    <t xml:space="preserve">Imagenología Oral y Maxilofacial. </t>
  </si>
  <si>
    <t>Educación Individual con instrucción de técnica de cepillado.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</si>
</sst>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#,##0_)"/>
    <numFmt numFmtId="165" formatCode="_-[$€-2]* #,##0.00_-;\-[$€-2]* #,##0.00_-;_-[$€-2]* &quot;-&quot;??_-"/>
  </numFmts>
  <fonts count="15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b/>
      <sz val="11"/>
      <name val="Verdana"/>
      <family val="2"/>
    </font>
    <font>
      <sz val="8"/>
      <color indexed="10"/>
      <name val="Verdana"/>
      <family val="2"/>
    </font>
    <font>
      <sz val="9"/>
      <name val="Verdana"/>
      <family val="2"/>
    </font>
    <font>
      <sz val="11"/>
      <color indexed="8"/>
      <name val="Calibri"/>
      <family val="2"/>
    </font>
    <font>
      <b/>
      <sz val="9"/>
      <name val="Verdana"/>
      <family val="2"/>
    </font>
    <font>
      <sz val="10"/>
      <name val="Arial"/>
      <family val="2"/>
    </font>
    <font>
      <b/>
      <sz val="8"/>
      <color indexed="10"/>
      <name val="Verdana"/>
      <family val="2"/>
    </font>
    <font>
      <sz val="10"/>
      <color indexed="10"/>
      <name val="Verdana"/>
      <family val="2"/>
    </font>
    <font>
      <sz val="9"/>
      <color indexed="10"/>
      <name val="Verdana"/>
      <family val="2"/>
    </font>
    <font>
      <sz val="11"/>
      <name val="Calibri"/>
      <family val="2"/>
    </font>
    <font>
      <sz val="9"/>
      <color rgb="FFFF0000"/>
      <name val="Verdana"/>
      <family val="2"/>
    </font>
    <font>
      <sz val="8"/>
      <color rgb="FFFF000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20">
    <xf numFmtId="0" fontId="0" fillId="0" borderId="0"/>
    <xf numFmtId="0" fontId="8" fillId="8" borderId="35" applyBorder="0">
      <protection locked="0"/>
    </xf>
    <xf numFmtId="0" fontId="8" fillId="8" borderId="35" applyBorder="0">
      <protection locked="0"/>
    </xf>
    <xf numFmtId="165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</cellStyleXfs>
  <cellXfs count="451">
    <xf numFmtId="0" fontId="0" fillId="0" borderId="0" xfId="0"/>
    <xf numFmtId="0" fontId="2" fillId="0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Protection="1"/>
    <xf numFmtId="0" fontId="2" fillId="2" borderId="0" xfId="0" applyFont="1" applyFill="1" applyAlignment="1" applyProtection="1">
      <alignment wrapText="1"/>
    </xf>
    <xf numFmtId="0" fontId="3" fillId="2" borderId="0" xfId="0" applyFont="1" applyFill="1" applyBorder="1" applyAlignment="1" applyProtection="1">
      <alignment horizontal="left"/>
    </xf>
    <xf numFmtId="0" fontId="2" fillId="0" borderId="0" xfId="0" applyFont="1" applyFill="1" applyProtection="1"/>
    <xf numFmtId="0" fontId="2" fillId="0" borderId="0" xfId="0" applyFont="1" applyFill="1" applyAlignment="1" applyProtection="1">
      <alignment wrapText="1"/>
    </xf>
    <xf numFmtId="0" fontId="2" fillId="0" borderId="0" xfId="0" applyNumberFormat="1" applyFont="1" applyFill="1" applyBorder="1" applyAlignment="1" applyProtection="1"/>
    <xf numFmtId="0" fontId="2" fillId="4" borderId="0" xfId="0" applyFont="1" applyFill="1" applyAlignment="1" applyProtection="1">
      <alignment wrapText="1"/>
    </xf>
    <xf numFmtId="0" fontId="5" fillId="2" borderId="0" xfId="0" applyNumberFormat="1" applyFont="1" applyFill="1" applyAlignment="1" applyProtection="1"/>
    <xf numFmtId="0" fontId="3" fillId="2" borderId="0" xfId="0" applyNumberFormat="1" applyFont="1" applyFill="1" applyBorder="1" applyAlignment="1" applyProtection="1">
      <alignment horizontal="left"/>
    </xf>
    <xf numFmtId="0" fontId="3" fillId="2" borderId="0" xfId="0" applyNumberFormat="1" applyFont="1" applyFill="1" applyBorder="1" applyAlignment="1" applyProtection="1"/>
    <xf numFmtId="0" fontId="3" fillId="2" borderId="0" xfId="0" applyNumberFormat="1" applyFont="1" applyFill="1" applyAlignment="1" applyProtection="1"/>
    <xf numFmtId="0" fontId="7" fillId="2" borderId="0" xfId="0" applyNumberFormat="1" applyFont="1" applyFill="1" applyAlignment="1" applyProtection="1"/>
    <xf numFmtId="0" fontId="2" fillId="4" borderId="0" xfId="0" applyFont="1" applyFill="1" applyProtection="1"/>
    <xf numFmtId="3" fontId="2" fillId="3" borderId="20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3" borderId="50" xfId="0" applyNumberFormat="1" applyFont="1" applyFill="1" applyBorder="1" applyAlignment="1" applyProtection="1">
      <protection locked="0"/>
    </xf>
    <xf numFmtId="3" fontId="2" fillId="3" borderId="51" xfId="0" applyNumberFormat="1" applyFont="1" applyFill="1" applyBorder="1" applyAlignment="1" applyProtection="1">
      <protection locked="0"/>
    </xf>
    <xf numFmtId="0" fontId="1" fillId="0" borderId="0" xfId="0" applyNumberFormat="1" applyFont="1" applyFill="1" applyAlignment="1" applyProtection="1">
      <alignment horizontal="left"/>
    </xf>
    <xf numFmtId="0" fontId="4" fillId="2" borderId="0" xfId="0" applyFont="1" applyFill="1" applyAlignment="1" applyProtection="1">
      <alignment vertical="center"/>
    </xf>
    <xf numFmtId="0" fontId="2" fillId="5" borderId="0" xfId="0" applyFont="1" applyFill="1" applyBorder="1" applyProtection="1"/>
    <xf numFmtId="0" fontId="2" fillId="5" borderId="0" xfId="0" applyFont="1" applyFill="1" applyProtection="1"/>
    <xf numFmtId="0" fontId="9" fillId="0" borderId="0" xfId="0" applyFont="1"/>
    <xf numFmtId="0" fontId="2" fillId="7" borderId="0" xfId="0" applyNumberFormat="1" applyFont="1" applyFill="1" applyBorder="1" applyAlignment="1" applyProtection="1">
      <protection hidden="1"/>
    </xf>
    <xf numFmtId="0" fontId="2" fillId="0" borderId="0" xfId="0" applyFont="1" applyFill="1" applyBorder="1" applyProtection="1"/>
    <xf numFmtId="0" fontId="5" fillId="0" borderId="0" xfId="0" applyFont="1"/>
    <xf numFmtId="0" fontId="5" fillId="0" borderId="0" xfId="0" applyFont="1" applyFill="1"/>
    <xf numFmtId="0" fontId="5" fillId="0" borderId="0" xfId="0" applyFont="1" applyBorder="1"/>
    <xf numFmtId="0" fontId="5" fillId="2" borderId="0" xfId="0" applyNumberFormat="1" applyFont="1" applyFill="1" applyAlignment="1" applyProtection="1">
      <alignment horizontal="left" vertical="top"/>
    </xf>
    <xf numFmtId="0" fontId="5" fillId="2" borderId="0" xfId="0" applyNumberFormat="1" applyFont="1" applyFill="1" applyAlignment="1" applyProtection="1">
      <alignment vertical="top"/>
    </xf>
    <xf numFmtId="0" fontId="7" fillId="2" borderId="0" xfId="0" applyNumberFormat="1" applyFont="1" applyFill="1" applyAlignment="1" applyProtection="1">
      <alignment vertical="top"/>
    </xf>
    <xf numFmtId="0" fontId="7" fillId="2" borderId="0" xfId="0" applyNumberFormat="1" applyFont="1" applyFill="1" applyAlignment="1" applyProtection="1">
      <alignment horizontal="center" vertical="top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5" fillId="0" borderId="48" xfId="0" applyNumberFormat="1" applyFont="1" applyFill="1" applyBorder="1" applyAlignment="1" applyProtection="1">
      <alignment horizontal="center" vertical="center" wrapText="1"/>
    </xf>
    <xf numFmtId="0" fontId="5" fillId="0" borderId="42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7" fillId="2" borderId="0" xfId="0" applyNumberFormat="1" applyFont="1" applyFill="1" applyBorder="1" applyAlignment="1" applyProtection="1">
      <alignment horizontal="left"/>
    </xf>
    <xf numFmtId="0" fontId="5" fillId="2" borderId="0" xfId="0" applyNumberFormat="1" applyFont="1" applyFill="1" applyBorder="1" applyAlignment="1" applyProtection="1">
      <alignment horizontal="center"/>
    </xf>
    <xf numFmtId="3" fontId="5" fillId="0" borderId="13" xfId="0" applyNumberFormat="1" applyFont="1" applyFill="1" applyBorder="1" applyAlignment="1" applyProtection="1"/>
    <xf numFmtId="3" fontId="5" fillId="3" borderId="11" xfId="0" applyNumberFormat="1" applyFont="1" applyFill="1" applyBorder="1" applyAlignment="1" applyProtection="1">
      <protection locked="0"/>
    </xf>
    <xf numFmtId="3" fontId="5" fillId="3" borderId="10" xfId="0" applyNumberFormat="1" applyFont="1" applyFill="1" applyBorder="1" applyAlignment="1" applyProtection="1">
      <protection locked="0"/>
    </xf>
    <xf numFmtId="3" fontId="5" fillId="3" borderId="12" xfId="0" applyNumberFormat="1" applyFont="1" applyFill="1" applyBorder="1" applyAlignment="1" applyProtection="1">
      <protection locked="0"/>
    </xf>
    <xf numFmtId="3" fontId="5" fillId="3" borderId="69" xfId="0" applyNumberFormat="1" applyFont="1" applyFill="1" applyBorder="1" applyAlignment="1" applyProtection="1">
      <protection locked="0"/>
    </xf>
    <xf numFmtId="3" fontId="5" fillId="3" borderId="9" xfId="0" applyNumberFormat="1" applyFont="1" applyFill="1" applyBorder="1" applyAlignment="1" applyProtection="1">
      <protection locked="0"/>
    </xf>
    <xf numFmtId="3" fontId="5" fillId="3" borderId="2" xfId="0" applyNumberFormat="1" applyFont="1" applyFill="1" applyBorder="1" applyAlignment="1" applyProtection="1">
      <protection locked="0"/>
    </xf>
    <xf numFmtId="0" fontId="10" fillId="0" borderId="0" xfId="0" applyFont="1"/>
    <xf numFmtId="3" fontId="5" fillId="0" borderId="26" xfId="0" applyNumberFormat="1" applyFont="1" applyFill="1" applyBorder="1" applyAlignment="1" applyProtection="1"/>
    <xf numFmtId="3" fontId="5" fillId="3" borderId="30" xfId="0" applyNumberFormat="1" applyFont="1" applyFill="1" applyBorder="1" applyAlignment="1" applyProtection="1">
      <protection locked="0"/>
    </xf>
    <xf numFmtId="3" fontId="5" fillId="3" borderId="27" xfId="0" applyNumberFormat="1" applyFont="1" applyFill="1" applyBorder="1" applyAlignment="1" applyProtection="1">
      <protection locked="0"/>
    </xf>
    <xf numFmtId="3" fontId="5" fillId="3" borderId="28" xfId="0" applyNumberFormat="1" applyFont="1" applyFill="1" applyBorder="1" applyAlignment="1" applyProtection="1">
      <protection locked="0"/>
    </xf>
    <xf numFmtId="3" fontId="5" fillId="3" borderId="29" xfId="0" applyNumberFormat="1" applyFont="1" applyFill="1" applyBorder="1" applyAlignment="1" applyProtection="1">
      <protection locked="0"/>
    </xf>
    <xf numFmtId="3" fontId="5" fillId="3" borderId="31" xfId="0" applyNumberFormat="1" applyFont="1" applyFill="1" applyBorder="1" applyAlignment="1" applyProtection="1">
      <protection locked="0"/>
    </xf>
    <xf numFmtId="3" fontId="5" fillId="3" borderId="26" xfId="0" applyNumberFormat="1" applyFont="1" applyFill="1" applyBorder="1" applyAlignment="1" applyProtection="1">
      <protection locked="0"/>
    </xf>
    <xf numFmtId="0" fontId="5" fillId="2" borderId="0" xfId="0" applyNumberFormat="1" applyFont="1" applyFill="1" applyBorder="1" applyAlignment="1" applyProtection="1">
      <alignment horizontal="left"/>
    </xf>
    <xf numFmtId="41" fontId="5" fillId="2" borderId="0" xfId="0" applyNumberFormat="1" applyFont="1" applyFill="1" applyBorder="1" applyAlignment="1" applyProtection="1"/>
    <xf numFmtId="41" fontId="5" fillId="0" borderId="35" xfId="0" applyNumberFormat="1" applyFont="1" applyFill="1" applyBorder="1" applyAlignment="1" applyProtection="1">
      <alignment horizontal="center" vertical="center"/>
    </xf>
    <xf numFmtId="3" fontId="5" fillId="3" borderId="17" xfId="0" applyNumberFormat="1" applyFont="1" applyFill="1" applyBorder="1" applyAlignment="1" applyProtection="1">
      <protection locked="0"/>
    </xf>
    <xf numFmtId="3" fontId="5" fillId="3" borderId="15" xfId="0" applyNumberFormat="1" applyFont="1" applyFill="1" applyBorder="1" applyAlignment="1" applyProtection="1">
      <protection locked="0"/>
    </xf>
    <xf numFmtId="3" fontId="5" fillId="3" borderId="18" xfId="0" applyNumberFormat="1" applyFont="1" applyFill="1" applyBorder="1" applyAlignment="1" applyProtection="1">
      <protection locked="0"/>
    </xf>
    <xf numFmtId="0" fontId="5" fillId="2" borderId="0" xfId="0" applyNumberFormat="1" applyFont="1" applyFill="1" applyBorder="1" applyAlignment="1" applyProtection="1">
      <alignment horizontal="left" vertical="top"/>
    </xf>
    <xf numFmtId="0" fontId="5" fillId="2" borderId="0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/>
    </xf>
    <xf numFmtId="3" fontId="5" fillId="3" borderId="14" xfId="0" applyNumberFormat="1" applyFont="1" applyFill="1" applyBorder="1" applyAlignment="1" applyProtection="1">
      <protection locked="0"/>
    </xf>
    <xf numFmtId="3" fontId="5" fillId="3" borderId="16" xfId="0" applyNumberFormat="1" applyFont="1" applyFill="1" applyBorder="1" applyAlignment="1" applyProtection="1">
      <protection locked="0"/>
    </xf>
    <xf numFmtId="3" fontId="5" fillId="6" borderId="13" xfId="0" applyNumberFormat="1" applyFont="1" applyFill="1" applyBorder="1" applyAlignment="1" applyProtection="1"/>
    <xf numFmtId="3" fontId="5" fillId="3" borderId="13" xfId="0" applyNumberFormat="1" applyFont="1" applyFill="1" applyBorder="1" applyAlignment="1" applyProtection="1">
      <protection locked="0"/>
    </xf>
    <xf numFmtId="0" fontId="11" fillId="0" borderId="0" xfId="0" applyFont="1"/>
    <xf numFmtId="3" fontId="5" fillId="0" borderId="20" xfId="0" applyNumberFormat="1" applyFont="1" applyFill="1" applyBorder="1" applyAlignment="1" applyProtection="1"/>
    <xf numFmtId="3" fontId="5" fillId="6" borderId="23" xfId="0" applyNumberFormat="1" applyFont="1" applyFill="1" applyBorder="1" applyAlignment="1" applyProtection="1"/>
    <xf numFmtId="3" fontId="5" fillId="6" borderId="74" xfId="0" applyNumberFormat="1" applyFont="1" applyFill="1" applyBorder="1" applyAlignment="1" applyProtection="1"/>
    <xf numFmtId="3" fontId="5" fillId="6" borderId="47" xfId="0" applyNumberFormat="1" applyFont="1" applyFill="1" applyBorder="1" applyAlignment="1" applyProtection="1"/>
    <xf numFmtId="3" fontId="5" fillId="3" borderId="47" xfId="0" applyNumberFormat="1" applyFont="1" applyFill="1" applyBorder="1" applyAlignment="1" applyProtection="1">
      <protection locked="0"/>
    </xf>
    <xf numFmtId="3" fontId="5" fillId="3" borderId="50" xfId="0" applyNumberFormat="1" applyFont="1" applyFill="1" applyBorder="1" applyAlignment="1" applyProtection="1">
      <protection locked="0"/>
    </xf>
    <xf numFmtId="3" fontId="5" fillId="6" borderId="20" xfId="0" applyNumberFormat="1" applyFont="1" applyFill="1" applyBorder="1" applyAlignment="1" applyProtection="1"/>
    <xf numFmtId="3" fontId="5" fillId="3" borderId="20" xfId="0" applyNumberFormat="1" applyFont="1" applyFill="1" applyBorder="1" applyAlignment="1" applyProtection="1">
      <protection locked="0"/>
    </xf>
    <xf numFmtId="3" fontId="5" fillId="0" borderId="39" xfId="0" applyNumberFormat="1" applyFont="1" applyFill="1" applyBorder="1" applyAlignment="1" applyProtection="1"/>
    <xf numFmtId="3" fontId="5" fillId="6" borderId="26" xfId="0" applyNumberFormat="1" applyFont="1" applyFill="1" applyBorder="1" applyAlignment="1" applyProtection="1"/>
    <xf numFmtId="3" fontId="5" fillId="3" borderId="38" xfId="0" applyNumberFormat="1" applyFont="1" applyFill="1" applyBorder="1" applyAlignment="1" applyProtection="1">
      <protection locked="0"/>
    </xf>
    <xf numFmtId="3" fontId="5" fillId="3" borderId="39" xfId="0" applyNumberFormat="1" applyFont="1" applyFill="1" applyBorder="1" applyAlignment="1" applyProtection="1">
      <protection locked="0"/>
    </xf>
    <xf numFmtId="3" fontId="5" fillId="0" borderId="35" xfId="0" applyNumberFormat="1" applyFont="1" applyFill="1" applyBorder="1" applyAlignment="1" applyProtection="1"/>
    <xf numFmtId="3" fontId="5" fillId="0" borderId="7" xfId="0" applyNumberFormat="1" applyFont="1" applyFill="1" applyBorder="1" applyAlignment="1" applyProtection="1"/>
    <xf numFmtId="3" fontId="5" fillId="0" borderId="8" xfId="0" applyNumberFormat="1" applyFont="1" applyFill="1" applyBorder="1" applyAlignment="1" applyProtection="1"/>
    <xf numFmtId="3" fontId="5" fillId="0" borderId="64" xfId="0" applyNumberFormat="1" applyFont="1" applyFill="1" applyBorder="1" applyAlignment="1" applyProtection="1"/>
    <xf numFmtId="3" fontId="5" fillId="6" borderId="35" xfId="0" applyNumberFormat="1" applyFont="1" applyFill="1" applyBorder="1" applyAlignment="1" applyProtection="1"/>
    <xf numFmtId="3" fontId="5" fillId="0" borderId="3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left"/>
    </xf>
    <xf numFmtId="41" fontId="5" fillId="0" borderId="0" xfId="0" applyNumberFormat="1" applyFont="1" applyFill="1" applyBorder="1" applyAlignment="1" applyProtection="1"/>
    <xf numFmtId="3" fontId="5" fillId="3" borderId="23" xfId="0" applyNumberFormat="1" applyFont="1" applyFill="1" applyBorder="1" applyAlignment="1" applyProtection="1">
      <protection locked="0"/>
    </xf>
    <xf numFmtId="3" fontId="5" fillId="3" borderId="74" xfId="0" applyNumberFormat="1" applyFont="1" applyFill="1" applyBorder="1" applyAlignment="1" applyProtection="1">
      <protection locked="0"/>
    </xf>
    <xf numFmtId="3" fontId="5" fillId="3" borderId="46" xfId="0" applyNumberFormat="1" applyFont="1" applyFill="1" applyBorder="1" applyAlignment="1" applyProtection="1">
      <protection locked="0"/>
    </xf>
    <xf numFmtId="3" fontId="5" fillId="6" borderId="46" xfId="0" applyNumberFormat="1" applyFont="1" applyFill="1" applyBorder="1" applyAlignment="1" applyProtection="1"/>
    <xf numFmtId="3" fontId="5" fillId="3" borderId="76" xfId="0" applyNumberFormat="1" applyFont="1" applyFill="1" applyBorder="1" applyAlignment="1" applyProtection="1">
      <protection locked="0"/>
    </xf>
    <xf numFmtId="3" fontId="5" fillId="3" borderId="22" xfId="0" applyNumberFormat="1" applyFont="1" applyFill="1" applyBorder="1" applyAlignment="1" applyProtection="1">
      <protection locked="0"/>
    </xf>
    <xf numFmtId="3" fontId="5" fillId="6" borderId="76" xfId="0" applyNumberFormat="1" applyFont="1" applyFill="1" applyBorder="1" applyAlignment="1" applyProtection="1"/>
    <xf numFmtId="3" fontId="5" fillId="6" borderId="22" xfId="0" applyNumberFormat="1" applyFont="1" applyFill="1" applyBorder="1" applyAlignment="1" applyProtection="1"/>
    <xf numFmtId="3" fontId="5" fillId="6" borderId="77" xfId="0" applyNumberFormat="1" applyFont="1" applyFill="1" applyBorder="1" applyAlignment="1" applyProtection="1"/>
    <xf numFmtId="3" fontId="5" fillId="3" borderId="6" xfId="0" applyNumberFormat="1" applyFont="1" applyFill="1" applyBorder="1" applyAlignment="1" applyProtection="1">
      <protection locked="0"/>
    </xf>
    <xf numFmtId="3" fontId="5" fillId="6" borderId="6" xfId="0" applyNumberFormat="1" applyFont="1" applyFill="1" applyBorder="1" applyAlignment="1" applyProtection="1"/>
    <xf numFmtId="3" fontId="5" fillId="0" borderId="42" xfId="0" applyNumberFormat="1" applyFont="1" applyFill="1" applyBorder="1" applyAlignment="1" applyProtection="1"/>
    <xf numFmtId="3" fontId="5" fillId="0" borderId="5" xfId="0" applyNumberFormat="1" applyFont="1" applyFill="1" applyBorder="1" applyAlignment="1" applyProtection="1"/>
    <xf numFmtId="0" fontId="7" fillId="2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 vertical="center" wrapText="1"/>
    </xf>
    <xf numFmtId="3" fontId="5" fillId="2" borderId="13" xfId="0" applyNumberFormat="1" applyFont="1" applyFill="1" applyBorder="1" applyAlignment="1" applyProtection="1"/>
    <xf numFmtId="3" fontId="5" fillId="3" borderId="60" xfId="0" applyNumberFormat="1" applyFont="1" applyFill="1" applyBorder="1" applyAlignment="1" applyProtection="1">
      <protection locked="0"/>
    </xf>
    <xf numFmtId="3" fontId="5" fillId="2" borderId="20" xfId="0" applyNumberFormat="1" applyFont="1" applyFill="1" applyBorder="1" applyAlignment="1" applyProtection="1"/>
    <xf numFmtId="3" fontId="5" fillId="3" borderId="49" xfId="0" applyNumberFormat="1" applyFont="1" applyFill="1" applyBorder="1" applyAlignment="1" applyProtection="1">
      <protection locked="0"/>
    </xf>
    <xf numFmtId="3" fontId="5" fillId="3" borderId="72" xfId="0" applyNumberFormat="1" applyFont="1" applyFill="1" applyBorder="1" applyAlignment="1" applyProtection="1">
      <protection locked="0"/>
    </xf>
    <xf numFmtId="3" fontId="5" fillId="3" borderId="78" xfId="0" applyNumberFormat="1" applyFont="1" applyFill="1" applyBorder="1" applyAlignment="1" applyProtection="1">
      <protection locked="0"/>
    </xf>
    <xf numFmtId="3" fontId="5" fillId="3" borderId="58" xfId="0" applyNumberFormat="1" applyFont="1" applyFill="1" applyBorder="1" applyAlignment="1" applyProtection="1">
      <protection locked="0"/>
    </xf>
    <xf numFmtId="3" fontId="5" fillId="3" borderId="71" xfId="0" applyNumberFormat="1" applyFont="1" applyFill="1" applyBorder="1" applyAlignment="1" applyProtection="1">
      <protection locked="0"/>
    </xf>
    <xf numFmtId="3" fontId="5" fillId="3" borderId="51" xfId="0" applyNumberFormat="1" applyFont="1" applyFill="1" applyBorder="1" applyAlignment="1" applyProtection="1">
      <protection locked="0"/>
    </xf>
    <xf numFmtId="3" fontId="5" fillId="6" borderId="50" xfId="0" applyNumberFormat="1" applyFont="1" applyFill="1" applyBorder="1" applyAlignment="1" applyProtection="1"/>
    <xf numFmtId="3" fontId="5" fillId="6" borderId="51" xfId="0" applyNumberFormat="1" applyFont="1" applyFill="1" applyBorder="1" applyAlignment="1" applyProtection="1"/>
    <xf numFmtId="0" fontId="12" fillId="0" borderId="0" xfId="0" applyFont="1"/>
    <xf numFmtId="0" fontId="12" fillId="0" borderId="0" xfId="0" applyFont="1" applyFill="1"/>
    <xf numFmtId="3" fontId="5" fillId="3" borderId="59" xfId="0" applyNumberFormat="1" applyFont="1" applyFill="1" applyBorder="1" applyAlignment="1" applyProtection="1">
      <protection locked="0"/>
    </xf>
    <xf numFmtId="41" fontId="5" fillId="0" borderId="4" xfId="0" applyNumberFormat="1" applyFont="1" applyFill="1" applyBorder="1" applyAlignment="1" applyProtection="1"/>
    <xf numFmtId="0" fontId="7" fillId="0" borderId="0" xfId="0" applyNumberFormat="1" applyFont="1" applyFill="1" applyAlignment="1" applyProtection="1"/>
    <xf numFmtId="0" fontId="7" fillId="2" borderId="4" xfId="0" applyNumberFormat="1" applyFont="1" applyFill="1" applyBorder="1" applyAlignment="1" applyProtection="1"/>
    <xf numFmtId="3" fontId="5" fillId="2" borderId="0" xfId="0" applyNumberFormat="1" applyFont="1" applyFill="1" applyBorder="1" applyAlignment="1" applyProtection="1"/>
    <xf numFmtId="3" fontId="5" fillId="0" borderId="2" xfId="0" applyNumberFormat="1" applyFont="1" applyFill="1" applyBorder="1" applyAlignment="1" applyProtection="1"/>
    <xf numFmtId="3" fontId="5" fillId="3" borderId="43" xfId="0" applyNumberFormat="1" applyFont="1" applyFill="1" applyBorder="1" applyAlignment="1" applyProtection="1">
      <protection locked="0"/>
    </xf>
    <xf numFmtId="3" fontId="5" fillId="0" borderId="6" xfId="0" applyNumberFormat="1" applyFont="1" applyFill="1" applyBorder="1" applyAlignment="1" applyProtection="1"/>
    <xf numFmtId="3" fontId="5" fillId="0" borderId="57" xfId="0" applyNumberFormat="1" applyFont="1" applyFill="1" applyBorder="1" applyAlignment="1" applyProtection="1"/>
    <xf numFmtId="3" fontId="5" fillId="0" borderId="70" xfId="0" applyNumberFormat="1" applyFont="1" applyFill="1" applyBorder="1" applyAlignment="1" applyProtection="1"/>
    <xf numFmtId="3" fontId="5" fillId="0" borderId="62" xfId="0" applyNumberFormat="1" applyFont="1" applyFill="1" applyBorder="1" applyAlignment="1" applyProtection="1"/>
    <xf numFmtId="3" fontId="5" fillId="0" borderId="63" xfId="0" applyNumberFormat="1" applyFont="1" applyFill="1" applyBorder="1" applyAlignment="1" applyProtection="1"/>
    <xf numFmtId="3" fontId="5" fillId="0" borderId="45" xfId="0" applyNumberFormat="1" applyFont="1" applyFill="1" applyBorder="1" applyAlignment="1" applyProtection="1"/>
    <xf numFmtId="0" fontId="5" fillId="2" borderId="0" xfId="0" applyNumberFormat="1" applyFont="1" applyFill="1" applyAlignment="1" applyProtection="1">
      <alignment horizontal="left"/>
    </xf>
    <xf numFmtId="3" fontId="5" fillId="0" borderId="60" xfId="0" applyNumberFormat="1" applyFont="1" applyFill="1" applyBorder="1" applyAlignment="1" applyProtection="1"/>
    <xf numFmtId="3" fontId="5" fillId="0" borderId="51" xfId="0" applyNumberFormat="1" applyFont="1" applyFill="1" applyBorder="1" applyAlignment="1" applyProtection="1"/>
    <xf numFmtId="3" fontId="5" fillId="0" borderId="56" xfId="0" applyNumberFormat="1" applyFont="1" applyFill="1" applyBorder="1" applyAlignment="1" applyProtection="1"/>
    <xf numFmtId="3" fontId="5" fillId="0" borderId="68" xfId="0" applyNumberFormat="1" applyFont="1" applyFill="1" applyBorder="1" applyAlignment="1" applyProtection="1"/>
    <xf numFmtId="3" fontId="5" fillId="3" borderId="52" xfId="0" applyNumberFormat="1" applyFont="1" applyFill="1" applyBorder="1" applyAlignment="1" applyProtection="1">
      <protection locked="0"/>
    </xf>
    <xf numFmtId="3" fontId="5" fillId="3" borderId="75" xfId="0" applyNumberFormat="1" applyFont="1" applyFill="1" applyBorder="1" applyAlignment="1" applyProtection="1">
      <protection locked="0"/>
    </xf>
    <xf numFmtId="3" fontId="5" fillId="3" borderId="54" xfId="0" applyNumberFormat="1" applyFont="1" applyFill="1" applyBorder="1" applyAlignment="1" applyProtection="1">
      <protection locked="0"/>
    </xf>
    <xf numFmtId="3" fontId="5" fillId="3" borderId="55" xfId="0" applyNumberFormat="1" applyFont="1" applyFill="1" applyBorder="1" applyAlignment="1" applyProtection="1">
      <protection locked="0"/>
    </xf>
    <xf numFmtId="3" fontId="5" fillId="0" borderId="48" xfId="0" applyNumberFormat="1" applyFont="1" applyFill="1" applyBorder="1" applyAlignment="1" applyProtection="1"/>
    <xf numFmtId="3" fontId="5" fillId="0" borderId="43" xfId="0" applyNumberFormat="1" applyFont="1" applyFill="1" applyBorder="1" applyAlignment="1" applyProtection="1"/>
    <xf numFmtId="3" fontId="5" fillId="3" borderId="56" xfId="0" applyNumberFormat="1" applyFont="1" applyFill="1" applyBorder="1" applyAlignment="1" applyProtection="1">
      <protection locked="0"/>
    </xf>
    <xf numFmtId="0" fontId="5" fillId="0" borderId="0" xfId="0" applyNumberFormat="1" applyFont="1" applyFill="1" applyAlignment="1" applyProtection="1"/>
    <xf numFmtId="0" fontId="5" fillId="0" borderId="0" xfId="0" applyNumberFormat="1" applyFont="1" applyFill="1" applyAlignment="1" applyProtection="1">
      <alignment horizontal="left"/>
    </xf>
    <xf numFmtId="3" fontId="5" fillId="0" borderId="0" xfId="0" applyNumberFormat="1" applyFont="1" applyFill="1" applyAlignment="1" applyProtection="1"/>
    <xf numFmtId="3" fontId="5" fillId="0" borderId="1" xfId="0" applyNumberFormat="1" applyFont="1" applyFill="1" applyBorder="1" applyAlignment="1" applyProtection="1"/>
    <xf numFmtId="49" fontId="5" fillId="2" borderId="13" xfId="0" applyNumberFormat="1" applyFont="1" applyFill="1" applyBorder="1" applyAlignment="1" applyProtection="1">
      <alignment horizontal="center" vertical="center"/>
    </xf>
    <xf numFmtId="0" fontId="5" fillId="2" borderId="20" xfId="0" applyNumberFormat="1" applyFont="1" applyFill="1" applyBorder="1" applyAlignment="1" applyProtection="1">
      <alignment horizontal="center" vertical="center"/>
    </xf>
    <xf numFmtId="0" fontId="5" fillId="2" borderId="39" xfId="0" applyNumberFormat="1" applyFont="1" applyFill="1" applyBorder="1" applyAlignment="1" applyProtection="1">
      <alignment horizontal="center" vertical="center"/>
    </xf>
    <xf numFmtId="3" fontId="5" fillId="3" borderId="53" xfId="0" applyNumberFormat="1" applyFont="1" applyFill="1" applyBorder="1" applyAlignment="1" applyProtection="1">
      <protection locked="0"/>
    </xf>
    <xf numFmtId="3" fontId="5" fillId="3" borderId="68" xfId="0" applyNumberFormat="1" applyFont="1" applyFill="1" applyBorder="1" applyAlignment="1" applyProtection="1">
      <protection locked="0"/>
    </xf>
    <xf numFmtId="0" fontId="5" fillId="2" borderId="35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horizontal="left" vertical="center" wrapText="1"/>
    </xf>
    <xf numFmtId="41" fontId="5" fillId="2" borderId="0" xfId="0" applyNumberFormat="1" applyFont="1" applyFill="1" applyBorder="1" applyAlignment="1" applyProtection="1">
      <alignment horizontal="right"/>
    </xf>
    <xf numFmtId="164" fontId="5" fillId="0" borderId="34" xfId="0" applyNumberFormat="1" applyFont="1" applyFill="1" applyBorder="1" applyAlignment="1" applyProtection="1">
      <alignment horizontal="center" vertical="center"/>
    </xf>
    <xf numFmtId="164" fontId="5" fillId="2" borderId="2" xfId="0" applyNumberFormat="1" applyFont="1" applyFill="1" applyBorder="1" applyAlignment="1" applyProtection="1">
      <alignment horizontal="center" vertical="center" wrapText="1"/>
    </xf>
    <xf numFmtId="164" fontId="5" fillId="0" borderId="35" xfId="0" applyNumberFormat="1" applyFont="1" applyFill="1" applyBorder="1" applyAlignment="1" applyProtection="1">
      <alignment horizontal="center" vertical="center"/>
    </xf>
    <xf numFmtId="3" fontId="5" fillId="3" borderId="13" xfId="0" applyNumberFormat="1" applyFont="1" applyFill="1" applyBorder="1" applyAlignment="1" applyProtection="1">
      <alignment wrapText="1"/>
      <protection locked="0"/>
    </xf>
    <xf numFmtId="3" fontId="5" fillId="3" borderId="58" xfId="0" applyNumberFormat="1" applyFont="1" applyFill="1" applyBorder="1" applyAlignment="1" applyProtection="1">
      <alignment wrapText="1"/>
      <protection locked="0"/>
    </xf>
    <xf numFmtId="3" fontId="5" fillId="6" borderId="51" xfId="0" applyNumberFormat="1" applyFont="1" applyFill="1" applyBorder="1" applyAlignment="1" applyProtection="1">
      <alignment wrapText="1"/>
    </xf>
    <xf numFmtId="3" fontId="5" fillId="3" borderId="20" xfId="0" applyNumberFormat="1" applyFont="1" applyFill="1" applyBorder="1" applyAlignment="1" applyProtection="1">
      <alignment wrapText="1"/>
      <protection locked="0"/>
    </xf>
    <xf numFmtId="3" fontId="5" fillId="3" borderId="39" xfId="0" applyNumberFormat="1" applyFont="1" applyFill="1" applyBorder="1" applyAlignment="1" applyProtection="1">
      <alignment wrapText="1"/>
      <protection locked="0"/>
    </xf>
    <xf numFmtId="3" fontId="5" fillId="6" borderId="68" xfId="0" applyNumberFormat="1" applyFont="1" applyFill="1" applyBorder="1" applyAlignment="1" applyProtection="1">
      <alignment wrapText="1"/>
    </xf>
    <xf numFmtId="3" fontId="5" fillId="3" borderId="26" xfId="0" applyNumberFormat="1" applyFont="1" applyFill="1" applyBorder="1" applyAlignment="1" applyProtection="1">
      <alignment wrapText="1"/>
      <protection locked="0"/>
    </xf>
    <xf numFmtId="3" fontId="5" fillId="6" borderId="56" xfId="0" applyNumberFormat="1" applyFont="1" applyFill="1" applyBorder="1" applyAlignment="1" applyProtection="1">
      <alignment wrapText="1"/>
    </xf>
    <xf numFmtId="0" fontId="5" fillId="2" borderId="0" xfId="0" applyFont="1" applyFill="1" applyBorder="1" applyProtection="1"/>
    <xf numFmtId="0" fontId="5" fillId="2" borderId="0" xfId="0" applyFont="1" applyFill="1" applyBorder="1" applyAlignment="1" applyProtection="1">
      <alignment vertical="center"/>
    </xf>
    <xf numFmtId="0" fontId="5" fillId="2" borderId="0" xfId="0" applyFont="1" applyFill="1" applyProtection="1"/>
    <xf numFmtId="0" fontId="5" fillId="0" borderId="35" xfId="0" applyFont="1" applyFill="1" applyBorder="1" applyAlignment="1" applyProtection="1">
      <alignment horizontal="center" vertical="center"/>
    </xf>
    <xf numFmtId="0" fontId="5" fillId="0" borderId="42" xfId="0" applyNumberFormat="1" applyFont="1" applyFill="1" applyBorder="1" applyAlignment="1" applyProtection="1">
      <alignment horizontal="center" vertical="center"/>
    </xf>
    <xf numFmtId="0" fontId="5" fillId="0" borderId="48" xfId="0" applyNumberFormat="1" applyFont="1" applyFill="1" applyBorder="1" applyAlignment="1" applyProtection="1">
      <alignment horizontal="center" vertical="center"/>
    </xf>
    <xf numFmtId="3" fontId="5" fillId="0" borderId="37" xfId="0" applyNumberFormat="1" applyFont="1" applyFill="1" applyBorder="1" applyAlignment="1" applyProtection="1"/>
    <xf numFmtId="3" fontId="5" fillId="3" borderId="73" xfId="0" applyNumberFormat="1" applyFont="1" applyFill="1" applyBorder="1" applyAlignment="1" applyProtection="1">
      <protection locked="0"/>
    </xf>
    <xf numFmtId="0" fontId="13" fillId="0" borderId="0" xfId="0" applyFont="1"/>
    <xf numFmtId="0" fontId="14" fillId="4" borderId="0" xfId="0" applyFont="1" applyFill="1" applyAlignment="1" applyProtection="1">
      <alignment wrapText="1"/>
    </xf>
    <xf numFmtId="0" fontId="5" fillId="2" borderId="0" xfId="0" applyNumberFormat="1" applyFont="1" applyFill="1" applyBorder="1" applyAlignment="1" applyProtection="1"/>
    <xf numFmtId="41" fontId="7" fillId="0" borderId="0" xfId="0" applyNumberFormat="1" applyFont="1" applyFill="1" applyBorder="1" applyAlignment="1" applyProtection="1"/>
    <xf numFmtId="3" fontId="5" fillId="2" borderId="1" xfId="0" applyNumberFormat="1" applyFont="1" applyFill="1" applyBorder="1" applyAlignment="1" applyProtection="1"/>
    <xf numFmtId="3" fontId="5" fillId="3" borderId="79" xfId="0" applyNumberFormat="1" applyFont="1" applyFill="1" applyBorder="1" applyAlignment="1" applyProtection="1">
      <protection locked="0"/>
    </xf>
    <xf numFmtId="3" fontId="5" fillId="2" borderId="6" xfId="0" applyNumberFormat="1" applyFont="1" applyFill="1" applyBorder="1" applyAlignment="1" applyProtection="1"/>
    <xf numFmtId="41" fontId="5" fillId="2" borderId="0" xfId="0" applyNumberFormat="1" applyFont="1" applyFill="1" applyBorder="1" applyAlignment="1" applyProtection="1">
      <alignment horizontal="left"/>
    </xf>
    <xf numFmtId="0" fontId="5" fillId="2" borderId="13" xfId="0" applyFont="1" applyFill="1" applyBorder="1" applyAlignment="1" applyProtection="1">
      <alignment horizontal="left" vertical="center"/>
    </xf>
    <xf numFmtId="3" fontId="5" fillId="6" borderId="39" xfId="0" applyNumberFormat="1" applyFont="1" applyFill="1" applyBorder="1" applyAlignment="1" applyProtection="1"/>
    <xf numFmtId="0" fontId="5" fillId="2" borderId="39" xfId="0" applyFont="1" applyFill="1" applyBorder="1" applyAlignment="1" applyProtection="1">
      <alignment horizontal="left" vertical="center"/>
    </xf>
    <xf numFmtId="3" fontId="5" fillId="2" borderId="39" xfId="0" applyNumberFormat="1" applyFont="1" applyFill="1" applyBorder="1" applyAlignment="1" applyProtection="1"/>
    <xf numFmtId="3" fontId="5" fillId="3" borderId="21" xfId="0" applyNumberFormat="1" applyFont="1" applyFill="1" applyBorder="1" applyAlignment="1" applyProtection="1">
      <protection locked="0"/>
    </xf>
    <xf numFmtId="3" fontId="5" fillId="6" borderId="39" xfId="0" applyNumberFormat="1" applyFont="1" applyFill="1" applyBorder="1" applyAlignment="1" applyProtection="1">
      <protection hidden="1"/>
    </xf>
    <xf numFmtId="0" fontId="5" fillId="2" borderId="26" xfId="0" applyFont="1" applyFill="1" applyBorder="1" applyAlignment="1" applyProtection="1">
      <alignment horizontal="left" vertical="center"/>
    </xf>
    <xf numFmtId="3" fontId="5" fillId="2" borderId="26" xfId="0" applyNumberFormat="1" applyFont="1" applyFill="1" applyBorder="1" applyAlignment="1" applyProtection="1"/>
    <xf numFmtId="3" fontId="5" fillId="6" borderId="26" xfId="0" applyNumberFormat="1" applyFont="1" applyFill="1" applyBorder="1" applyAlignment="1" applyProtection="1">
      <protection hidden="1"/>
    </xf>
    <xf numFmtId="3" fontId="5" fillId="2" borderId="21" xfId="0" applyNumberFormat="1" applyFont="1" applyFill="1" applyBorder="1" applyAlignment="1" applyProtection="1">
      <alignment horizontal="right" vertical="center"/>
    </xf>
    <xf numFmtId="3" fontId="5" fillId="6" borderId="21" xfId="0" applyNumberFormat="1" applyFont="1" applyFill="1" applyBorder="1" applyAlignment="1" applyProtection="1"/>
    <xf numFmtId="3" fontId="5" fillId="6" borderId="21" xfId="0" applyNumberFormat="1" applyFont="1" applyFill="1" applyBorder="1" applyAlignment="1" applyProtection="1">
      <protection hidden="1"/>
    </xf>
    <xf numFmtId="0" fontId="5" fillId="2" borderId="13" xfId="0" applyFont="1" applyFill="1" applyBorder="1" applyAlignment="1" applyProtection="1">
      <alignment vertical="center"/>
    </xf>
    <xf numFmtId="3" fontId="5" fillId="2" borderId="13" xfId="0" applyNumberFormat="1" applyFont="1" applyFill="1" applyBorder="1" applyAlignment="1" applyProtection="1">
      <alignment horizontal="right" vertical="center"/>
    </xf>
    <xf numFmtId="0" fontId="5" fillId="2" borderId="26" xfId="0" applyFont="1" applyFill="1" applyBorder="1" applyAlignment="1" applyProtection="1">
      <alignment vertical="center" wrapText="1"/>
    </xf>
    <xf numFmtId="3" fontId="5" fillId="2" borderId="6" xfId="0" applyNumberFormat="1" applyFont="1" applyFill="1" applyBorder="1" applyAlignment="1" applyProtection="1">
      <alignment horizontal="right" vertical="center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5" fillId="2" borderId="60" xfId="0" applyFont="1" applyFill="1" applyBorder="1" applyAlignment="1" applyProtection="1">
      <alignment vertical="center" wrapText="1"/>
    </xf>
    <xf numFmtId="3" fontId="5" fillId="2" borderId="35" xfId="0" applyNumberFormat="1" applyFont="1" applyFill="1" applyBorder="1" applyAlignment="1" applyProtection="1">
      <alignment horizontal="right" vertical="center"/>
    </xf>
    <xf numFmtId="0" fontId="5" fillId="0" borderId="58" xfId="0" applyFont="1" applyBorder="1" applyAlignment="1" applyProtection="1">
      <alignment horizontal="left" vertical="center"/>
    </xf>
    <xf numFmtId="3" fontId="5" fillId="6" borderId="20" xfId="0" applyNumberFormat="1" applyFont="1" applyFill="1" applyBorder="1" applyAlignment="1" applyProtection="1">
      <protection hidden="1"/>
    </xf>
    <xf numFmtId="0" fontId="5" fillId="0" borderId="39" xfId="0" applyFont="1" applyBorder="1" applyAlignment="1" applyProtection="1">
      <alignment horizontal="left" vertical="center"/>
    </xf>
    <xf numFmtId="0" fontId="5" fillId="0" borderId="35" xfId="0" applyFont="1" applyBorder="1" applyAlignment="1" applyProtection="1">
      <alignment horizontal="left" vertical="center"/>
    </xf>
    <xf numFmtId="3" fontId="5" fillId="0" borderId="58" xfId="0" applyNumberFormat="1" applyFont="1" applyFill="1" applyBorder="1" applyAlignment="1" applyProtection="1"/>
    <xf numFmtId="3" fontId="5" fillId="6" borderId="58" xfId="0" applyNumberFormat="1" applyFont="1" applyFill="1" applyBorder="1" applyAlignment="1" applyProtection="1"/>
    <xf numFmtId="0" fontId="5" fillId="0" borderId="20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</xf>
    <xf numFmtId="0" fontId="5" fillId="0" borderId="13" xfId="0" applyFont="1" applyBorder="1" applyAlignment="1" applyProtection="1">
      <alignment horizontal="left" vertical="center"/>
    </xf>
    <xf numFmtId="3" fontId="5" fillId="6" borderId="2" xfId="0" applyNumberFormat="1" applyFont="1" applyFill="1" applyBorder="1" applyAlignment="1" applyProtection="1"/>
    <xf numFmtId="41" fontId="7" fillId="2" borderId="0" xfId="0" applyNumberFormat="1" applyFont="1" applyFill="1" applyBorder="1" applyAlignment="1" applyProtection="1"/>
    <xf numFmtId="0" fontId="5" fillId="0" borderId="34" xfId="0" applyNumberFormat="1" applyFont="1" applyFill="1" applyBorder="1" applyAlignment="1" applyProtection="1">
      <alignment horizontal="center" vertical="center" wrapText="1"/>
    </xf>
    <xf numFmtId="0" fontId="5" fillId="0" borderId="12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43" xfId="0" applyNumberFormat="1" applyFont="1" applyFill="1" applyBorder="1" applyAlignment="1" applyProtection="1">
      <alignment horizontal="center" vertical="center" wrapText="1"/>
    </xf>
    <xf numFmtId="3" fontId="5" fillId="6" borderId="15" xfId="0" applyNumberFormat="1" applyFont="1" applyFill="1" applyBorder="1" applyAlignment="1" applyProtection="1"/>
    <xf numFmtId="3" fontId="5" fillId="6" borderId="18" xfId="0" applyNumberFormat="1" applyFont="1" applyFill="1" applyBorder="1" applyAlignment="1" applyProtection="1"/>
    <xf numFmtId="3" fontId="5" fillId="6" borderId="60" xfId="0" applyNumberFormat="1" applyFont="1" applyFill="1" applyBorder="1" applyAlignment="1" applyProtection="1"/>
    <xf numFmtId="3" fontId="5" fillId="6" borderId="28" xfId="0" applyNumberFormat="1" applyFont="1" applyFill="1" applyBorder="1" applyAlignment="1" applyProtection="1"/>
    <xf numFmtId="3" fontId="5" fillId="6" borderId="31" xfId="0" applyNumberFormat="1" applyFont="1" applyFill="1" applyBorder="1" applyAlignment="1" applyProtection="1"/>
    <xf numFmtId="3" fontId="5" fillId="6" borderId="56" xfId="0" applyNumberFormat="1" applyFont="1" applyFill="1" applyBorder="1" applyAlignment="1" applyProtection="1"/>
    <xf numFmtId="3" fontId="5" fillId="2" borderId="58" xfId="0" applyNumberFormat="1" applyFont="1" applyFill="1" applyBorder="1" applyAlignment="1" applyProtection="1"/>
    <xf numFmtId="3" fontId="5" fillId="6" borderId="17" xfId="0" applyNumberFormat="1" applyFont="1" applyFill="1" applyBorder="1" applyAlignment="1" applyProtection="1"/>
    <xf numFmtId="3" fontId="5" fillId="6" borderId="30" xfId="0" applyNumberFormat="1" applyFont="1" applyFill="1" applyBorder="1" applyAlignment="1" applyProtection="1"/>
    <xf numFmtId="3" fontId="5" fillId="6" borderId="49" xfId="0" applyNumberFormat="1" applyFont="1" applyFill="1" applyBorder="1" applyAlignment="1" applyProtection="1"/>
    <xf numFmtId="3" fontId="5" fillId="6" borderId="72" xfId="0" applyNumberFormat="1" applyFont="1" applyFill="1" applyBorder="1" applyAlignment="1" applyProtection="1"/>
    <xf numFmtId="3" fontId="5" fillId="2" borderId="81" xfId="0" applyNumberFormat="1" applyFont="1" applyFill="1" applyBorder="1" applyAlignment="1" applyProtection="1"/>
    <xf numFmtId="3" fontId="5" fillId="2" borderId="82" xfId="0" applyNumberFormat="1" applyFont="1" applyFill="1" applyBorder="1" applyAlignment="1" applyProtection="1"/>
    <xf numFmtId="3" fontId="5" fillId="2" borderId="83" xfId="0" applyNumberFormat="1" applyFont="1" applyFill="1" applyBorder="1" applyAlignment="1" applyProtection="1"/>
    <xf numFmtId="3" fontId="5" fillId="2" borderId="84" xfId="0" applyNumberFormat="1" applyFont="1" applyFill="1" applyBorder="1" applyAlignment="1" applyProtection="1"/>
    <xf numFmtId="3" fontId="5" fillId="2" borderId="23" xfId="0" applyNumberFormat="1" applyFont="1" applyFill="1" applyBorder="1" applyAlignment="1" applyProtection="1"/>
    <xf numFmtId="3" fontId="5" fillId="2" borderId="47" xfId="0" applyNumberFormat="1" applyFont="1" applyFill="1" applyBorder="1" applyAlignment="1" applyProtection="1"/>
    <xf numFmtId="3" fontId="5" fillId="2" borderId="46" xfId="0" applyNumberFormat="1" applyFont="1" applyFill="1" applyBorder="1" applyAlignment="1" applyProtection="1"/>
    <xf numFmtId="3" fontId="5" fillId="2" borderId="30" xfId="0" applyNumberFormat="1" applyFont="1" applyFill="1" applyBorder="1" applyAlignment="1" applyProtection="1"/>
    <xf numFmtId="3" fontId="5" fillId="2" borderId="28" xfId="0" applyNumberFormat="1" applyFont="1" applyFill="1" applyBorder="1" applyAlignment="1" applyProtection="1"/>
    <xf numFmtId="3" fontId="5" fillId="2" borderId="31" xfId="0" applyNumberFormat="1" applyFont="1" applyFill="1" applyBorder="1" applyAlignment="1" applyProtection="1"/>
    <xf numFmtId="3" fontId="5" fillId="3" borderId="25" xfId="0" applyNumberFormat="1" applyFont="1" applyFill="1" applyBorder="1" applyAlignment="1" applyProtection="1">
      <protection locked="0"/>
    </xf>
    <xf numFmtId="3" fontId="5" fillId="3" borderId="24" xfId="0" applyNumberFormat="1" applyFont="1" applyFill="1" applyBorder="1" applyAlignment="1" applyProtection="1">
      <protection locked="0"/>
    </xf>
    <xf numFmtId="3" fontId="5" fillId="0" borderId="26" xfId="0" applyNumberFormat="1" applyFont="1" applyBorder="1" applyAlignment="1" applyProtection="1"/>
    <xf numFmtId="0" fontId="5" fillId="0" borderId="0" xfId="0" applyNumberFormat="1" applyFont="1" applyFill="1" applyBorder="1" applyAlignment="1" applyProtection="1"/>
    <xf numFmtId="164" fontId="5" fillId="0" borderId="0" xfId="0" applyNumberFormat="1" applyFont="1" applyFill="1" applyBorder="1" applyProtection="1"/>
    <xf numFmtId="0" fontId="5" fillId="9" borderId="0" xfId="0" applyFont="1" applyFill="1"/>
    <xf numFmtId="0" fontId="2" fillId="9" borderId="0" xfId="0" applyNumberFormat="1" applyFont="1" applyFill="1" applyBorder="1" applyAlignment="1" applyProtection="1">
      <protection hidden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2" borderId="13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40" xfId="0" applyFont="1" applyBorder="1" applyAlignment="1" applyProtection="1">
      <alignment horizontal="left"/>
    </xf>
    <xf numFmtId="0" fontId="5" fillId="0" borderId="32" xfId="0" applyFont="1" applyBorder="1" applyAlignment="1" applyProtection="1">
      <alignment horizontal="left"/>
    </xf>
    <xf numFmtId="0" fontId="5" fillId="0" borderId="56" xfId="0" applyFont="1" applyBorder="1" applyAlignment="1" applyProtection="1">
      <alignment horizontal="left"/>
    </xf>
    <xf numFmtId="0" fontId="5" fillId="0" borderId="34" xfId="0" applyNumberFormat="1" applyFont="1" applyFill="1" applyBorder="1" applyAlignment="1" applyProtection="1">
      <alignment horizontal="center" vertical="center"/>
    </xf>
    <xf numFmtId="0" fontId="5" fillId="0" borderId="33" xfId="0" applyNumberFormat="1" applyFont="1" applyFill="1" applyBorder="1" applyAlignment="1" applyProtection="1">
      <alignment horizontal="center" vertical="center"/>
    </xf>
    <xf numFmtId="0" fontId="5" fillId="0" borderId="43" xfId="0" applyNumberFormat="1" applyFont="1" applyFill="1" applyBorder="1" applyAlignment="1" applyProtection="1">
      <alignment horizontal="center" vertical="center"/>
    </xf>
    <xf numFmtId="0" fontId="5" fillId="0" borderId="44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45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5" fillId="0" borderId="36" xfId="0" applyNumberFormat="1" applyFont="1" applyFill="1" applyBorder="1" applyAlignment="1" applyProtection="1">
      <alignment horizontal="left" vertical="center" wrapText="1"/>
    </xf>
    <xf numFmtId="0" fontId="5" fillId="0" borderId="19" xfId="0" applyNumberFormat="1" applyFont="1" applyFill="1" applyBorder="1" applyAlignment="1" applyProtection="1">
      <alignment horizontal="left" vertical="center" wrapText="1"/>
    </xf>
    <xf numFmtId="0" fontId="5" fillId="0" borderId="60" xfId="0" applyNumberFormat="1" applyFont="1" applyFill="1" applyBorder="1" applyAlignment="1" applyProtection="1">
      <alignment horizontal="left" vertical="center" wrapText="1"/>
    </xf>
    <xf numFmtId="0" fontId="5" fillId="0" borderId="37" xfId="0" applyNumberFormat="1" applyFont="1" applyFill="1" applyBorder="1" applyAlignment="1" applyProtection="1">
      <alignment horizontal="left" vertical="center" wrapText="1"/>
    </xf>
    <xf numFmtId="0" fontId="5" fillId="0" borderId="59" xfId="0" applyNumberFormat="1" applyFont="1" applyFill="1" applyBorder="1" applyAlignment="1" applyProtection="1">
      <alignment horizontal="left" vertical="center" wrapText="1"/>
    </xf>
    <xf numFmtId="0" fontId="5" fillId="0" borderId="51" xfId="0" applyNumberFormat="1" applyFont="1" applyFill="1" applyBorder="1" applyAlignment="1" applyProtection="1">
      <alignment horizontal="left" vertical="center" wrapText="1"/>
    </xf>
    <xf numFmtId="0" fontId="5" fillId="2" borderId="49" xfId="0" applyNumberFormat="1" applyFont="1" applyFill="1" applyBorder="1" applyAlignment="1" applyProtection="1">
      <alignment horizontal="left" vertical="center" wrapText="1"/>
    </xf>
    <xf numFmtId="0" fontId="5" fillId="2" borderId="72" xfId="0" applyNumberFormat="1" applyFont="1" applyFill="1" applyBorder="1" applyAlignment="1" applyProtection="1">
      <alignment horizontal="left" vertical="center" wrapText="1"/>
    </xf>
    <xf numFmtId="0" fontId="5" fillId="2" borderId="78" xfId="0" applyNumberFormat="1" applyFont="1" applyFill="1" applyBorder="1" applyAlignment="1" applyProtection="1">
      <alignment horizontal="left" vertical="center" wrapText="1"/>
    </xf>
    <xf numFmtId="0" fontId="5" fillId="2" borderId="43" xfId="0" applyNumberFormat="1" applyFont="1" applyFill="1" applyBorder="1" applyAlignment="1" applyProtection="1">
      <alignment horizontal="center" vertical="center" wrapText="1"/>
    </xf>
    <xf numFmtId="0" fontId="5" fillId="2" borderId="61" xfId="0" applyNumberFormat="1" applyFont="1" applyFill="1" applyBorder="1" applyAlignment="1" applyProtection="1">
      <alignment horizontal="center" vertical="center" wrapText="1"/>
    </xf>
    <xf numFmtId="0" fontId="5" fillId="2" borderId="58" xfId="0" applyNumberFormat="1" applyFont="1" applyFill="1" applyBorder="1" applyAlignment="1" applyProtection="1">
      <alignment horizontal="left" vertical="center" wrapText="1"/>
    </xf>
    <xf numFmtId="0" fontId="5" fillId="2" borderId="20" xfId="0" applyNumberFormat="1" applyFont="1" applyFill="1" applyBorder="1" applyAlignment="1" applyProtection="1">
      <alignment horizontal="left" vertical="center" wrapText="1"/>
    </xf>
    <xf numFmtId="0" fontId="5" fillId="2" borderId="39" xfId="0" applyNumberFormat="1" applyFont="1" applyFill="1" applyBorder="1" applyAlignment="1" applyProtection="1">
      <alignment horizontal="left" vertical="center" wrapText="1"/>
    </xf>
    <xf numFmtId="0" fontId="7" fillId="2" borderId="80" xfId="0" applyNumberFormat="1" applyFont="1" applyFill="1" applyBorder="1" applyAlignment="1" applyProtection="1">
      <alignment horizontal="center" vertical="center" wrapText="1"/>
    </xf>
    <xf numFmtId="0" fontId="7" fillId="2" borderId="21" xfId="0" applyNumberFormat="1" applyFont="1" applyFill="1" applyBorder="1" applyAlignment="1" applyProtection="1">
      <alignment horizontal="center" vertical="center" wrapText="1"/>
    </xf>
    <xf numFmtId="0" fontId="7" fillId="2" borderId="6" xfId="0" applyNumberFormat="1" applyFont="1" applyFill="1" applyBorder="1" applyAlignment="1" applyProtection="1">
      <alignment horizontal="center" vertical="center" wrapText="1"/>
    </xf>
    <xf numFmtId="0" fontId="5" fillId="2" borderId="81" xfId="0" applyNumberFormat="1" applyFont="1" applyFill="1" applyBorder="1" applyAlignment="1" applyProtection="1">
      <alignment horizontal="left" vertical="center" wrapText="1"/>
    </xf>
    <xf numFmtId="0" fontId="5" fillId="2" borderId="26" xfId="0" applyNumberFormat="1" applyFont="1" applyFill="1" applyBorder="1" applyAlignment="1" applyProtection="1">
      <alignment horizontal="left" vertical="center" wrapText="1"/>
    </xf>
    <xf numFmtId="0" fontId="5" fillId="0" borderId="21" xfId="0" applyNumberFormat="1" applyFont="1" applyFill="1" applyBorder="1" applyAlignment="1" applyProtection="1">
      <alignment horizontal="center" vertical="center" wrapText="1"/>
    </xf>
    <xf numFmtId="0" fontId="5" fillId="2" borderId="13" xfId="0" applyNumberFormat="1" applyFont="1" applyFill="1" applyBorder="1" applyAlignment="1" applyProtection="1">
      <alignment horizontal="left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17" xfId="0" applyNumberFormat="1" applyFont="1" applyFill="1" applyBorder="1" applyAlignment="1" applyProtection="1">
      <alignment horizontal="left" vertical="center" wrapText="1"/>
    </xf>
    <xf numFmtId="0" fontId="5" fillId="0" borderId="15" xfId="0" applyNumberFormat="1" applyFont="1" applyFill="1" applyBorder="1" applyAlignment="1" applyProtection="1">
      <alignment horizontal="left" vertical="center" wrapText="1"/>
    </xf>
    <xf numFmtId="0" fontId="5" fillId="0" borderId="16" xfId="0" applyNumberFormat="1" applyFont="1" applyFill="1" applyBorder="1" applyAlignment="1" applyProtection="1">
      <alignment horizontal="left" vertical="center" wrapText="1"/>
    </xf>
    <xf numFmtId="0" fontId="5" fillId="0" borderId="30" xfId="0" applyNumberFormat="1" applyFont="1" applyFill="1" applyBorder="1" applyAlignment="1" applyProtection="1">
      <alignment horizontal="left" vertical="center" wrapText="1"/>
    </xf>
    <xf numFmtId="0" fontId="5" fillId="0" borderId="28" xfId="0" applyNumberFormat="1" applyFont="1" applyFill="1" applyBorder="1" applyAlignment="1" applyProtection="1">
      <alignment horizontal="left" vertical="center" wrapText="1"/>
    </xf>
    <xf numFmtId="0" fontId="5" fillId="0" borderId="29" xfId="0" applyNumberFormat="1" applyFont="1" applyFill="1" applyBorder="1" applyAlignment="1" applyProtection="1">
      <alignment horizontal="left" vertical="center" wrapText="1"/>
    </xf>
    <xf numFmtId="0" fontId="5" fillId="2" borderId="34" xfId="0" applyNumberFormat="1" applyFont="1" applyFill="1" applyBorder="1" applyAlignment="1" applyProtection="1">
      <alignment horizontal="center" vertical="center"/>
    </xf>
    <xf numFmtId="0" fontId="5" fillId="2" borderId="33" xfId="0" applyNumberFormat="1" applyFont="1" applyFill="1" applyBorder="1" applyAlignment="1" applyProtection="1">
      <alignment horizontal="center" vertical="center"/>
    </xf>
    <xf numFmtId="0" fontId="5" fillId="2" borderId="43" xfId="0" applyNumberFormat="1" applyFont="1" applyFill="1" applyBorder="1" applyAlignment="1" applyProtection="1">
      <alignment horizontal="center" vertical="center"/>
    </xf>
    <xf numFmtId="0" fontId="5" fillId="2" borderId="44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5" fillId="2" borderId="61" xfId="0" applyNumberFormat="1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 wrapText="1"/>
    </xf>
    <xf numFmtId="0" fontId="5" fillId="0" borderId="61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21" xfId="0" applyNumberFormat="1" applyFont="1" applyFill="1" applyBorder="1" applyAlignment="1" applyProtection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" vertical="center" wrapText="1"/>
    </xf>
    <xf numFmtId="0" fontId="5" fillId="2" borderId="35" xfId="0" applyNumberFormat="1" applyFont="1" applyFill="1" applyBorder="1" applyAlignment="1" applyProtection="1">
      <alignment horizontal="center" vertical="center" wrapText="1"/>
    </xf>
    <xf numFmtId="0" fontId="5" fillId="2" borderId="41" xfId="0" applyNumberFormat="1" applyFont="1" applyFill="1" applyBorder="1" applyAlignment="1" applyProtection="1">
      <alignment horizontal="center" vertical="center" wrapText="1"/>
    </xf>
    <xf numFmtId="0" fontId="5" fillId="2" borderId="38" xfId="0" applyFont="1" applyFill="1" applyBorder="1" applyAlignment="1" applyProtection="1">
      <alignment horizontal="left" vertical="center" wrapText="1"/>
    </xf>
    <xf numFmtId="0" fontId="5" fillId="2" borderId="67" xfId="0" applyFont="1" applyFill="1" applyBorder="1" applyAlignment="1" applyProtection="1">
      <alignment horizontal="left" vertical="center" wrapText="1"/>
    </xf>
    <xf numFmtId="0" fontId="5" fillId="2" borderId="68" xfId="0" applyFont="1" applyFill="1" applyBorder="1" applyAlignment="1" applyProtection="1">
      <alignment horizontal="left" vertical="center" wrapText="1"/>
    </xf>
    <xf numFmtId="0" fontId="5" fillId="0" borderId="20" xfId="0" applyNumberFormat="1" applyFont="1" applyFill="1" applyBorder="1" applyAlignment="1" applyProtection="1">
      <alignment horizontal="left" vertical="center" wrapText="1"/>
    </xf>
    <xf numFmtId="0" fontId="5" fillId="0" borderId="38" xfId="0" applyFont="1" applyFill="1" applyBorder="1" applyAlignment="1" applyProtection="1">
      <alignment horizontal="left" vertical="center" wrapText="1"/>
    </xf>
    <xf numFmtId="0" fontId="5" fillId="0" borderId="67" xfId="0" applyFont="1" applyFill="1" applyBorder="1" applyAlignment="1" applyProtection="1">
      <alignment horizontal="left" vertical="center" wrapText="1"/>
    </xf>
    <xf numFmtId="0" fontId="5" fillId="0" borderId="68" xfId="0" applyFont="1" applyFill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6" xfId="0" applyFont="1" applyFill="1" applyBorder="1" applyAlignment="1" applyProtection="1">
      <alignment horizontal="left" vertical="center" wrapText="1"/>
    </xf>
    <xf numFmtId="0" fontId="5" fillId="0" borderId="36" xfId="0" applyFont="1" applyFill="1" applyBorder="1" applyAlignment="1" applyProtection="1">
      <alignment horizontal="left"/>
    </xf>
    <xf numFmtId="0" fontId="5" fillId="0" borderId="60" xfId="0" applyFont="1" applyFill="1" applyBorder="1" applyAlignment="1" applyProtection="1">
      <alignment horizontal="left"/>
    </xf>
    <xf numFmtId="0" fontId="5" fillId="0" borderId="40" xfId="0" applyFont="1" applyFill="1" applyBorder="1" applyAlignment="1" applyProtection="1">
      <alignment horizontal="left"/>
    </xf>
    <xf numFmtId="0" fontId="5" fillId="0" borderId="56" xfId="0" applyFont="1" applyFill="1" applyBorder="1" applyAlignment="1" applyProtection="1">
      <alignment horizontal="left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5" fillId="0" borderId="40" xfId="0" applyNumberFormat="1" applyFont="1" applyFill="1" applyBorder="1" applyAlignment="1" applyProtection="1">
      <alignment horizontal="left" vertical="center" wrapText="1"/>
    </xf>
    <xf numFmtId="0" fontId="5" fillId="0" borderId="32" xfId="0" applyNumberFormat="1" applyFont="1" applyFill="1" applyBorder="1" applyAlignment="1" applyProtection="1">
      <alignment horizontal="left" vertical="center" wrapText="1"/>
    </xf>
    <xf numFmtId="0" fontId="5" fillId="0" borderId="56" xfId="0" applyNumberFormat="1" applyFont="1" applyFill="1" applyBorder="1" applyAlignment="1" applyProtection="1">
      <alignment horizontal="left" vertical="center" wrapText="1"/>
    </xf>
    <xf numFmtId="0" fontId="5" fillId="2" borderId="34" xfId="0" applyNumberFormat="1" applyFont="1" applyFill="1" applyBorder="1" applyAlignment="1" applyProtection="1">
      <alignment horizontal="center" vertical="center" wrapText="1"/>
    </xf>
    <xf numFmtId="0" fontId="5" fillId="2" borderId="41" xfId="0" applyNumberFormat="1" applyFont="1" applyFill="1" applyBorder="1" applyAlignment="1" applyProtection="1">
      <alignment horizontal="center" vertical="center"/>
    </xf>
    <xf numFmtId="0" fontId="5" fillId="2" borderId="45" xfId="0" applyNumberFormat="1" applyFont="1" applyFill="1" applyBorder="1" applyAlignment="1" applyProtection="1">
      <alignment horizontal="center" vertical="center"/>
    </xf>
    <xf numFmtId="0" fontId="5" fillId="0" borderId="54" xfId="0" applyNumberFormat="1" applyFont="1" applyFill="1" applyBorder="1" applyAlignment="1" applyProtection="1">
      <alignment vertical="center" wrapText="1"/>
    </xf>
    <xf numFmtId="0" fontId="5" fillId="0" borderId="72" xfId="0" applyNumberFormat="1" applyFont="1" applyFill="1" applyBorder="1" applyAlignment="1" applyProtection="1">
      <alignment vertical="center" wrapText="1"/>
    </xf>
    <xf numFmtId="0" fontId="5" fillId="0" borderId="38" xfId="0" applyNumberFormat="1" applyFont="1" applyFill="1" applyBorder="1" applyAlignment="1" applyProtection="1">
      <alignment horizontal="left" vertical="center" wrapText="1"/>
    </xf>
    <xf numFmtId="0" fontId="5" fillId="0" borderId="67" xfId="0" applyNumberFormat="1" applyFont="1" applyFill="1" applyBorder="1" applyAlignment="1" applyProtection="1">
      <alignment horizontal="left" vertical="center" wrapText="1"/>
    </xf>
    <xf numFmtId="0" fontId="5" fillId="0" borderId="68" xfId="0" applyNumberFormat="1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5" fillId="2" borderId="36" xfId="0" applyNumberFormat="1" applyFont="1" applyFill="1" applyBorder="1" applyAlignment="1" applyProtection="1">
      <alignment horizontal="left" vertical="center" wrapText="1"/>
    </xf>
    <xf numFmtId="0" fontId="5" fillId="2" borderId="19" xfId="0" applyNumberFormat="1" applyFont="1" applyFill="1" applyBorder="1" applyAlignment="1" applyProtection="1">
      <alignment horizontal="left" vertical="center" wrapText="1"/>
    </xf>
    <xf numFmtId="0" fontId="5" fillId="2" borderId="60" xfId="0" applyNumberFormat="1" applyFont="1" applyFill="1" applyBorder="1" applyAlignment="1" applyProtection="1">
      <alignment horizontal="left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0" fontId="5" fillId="2" borderId="5" xfId="0" applyNumberFormat="1" applyFont="1" applyFill="1" applyBorder="1" applyAlignment="1" applyProtection="1">
      <alignment horizontal="center" vertical="center" wrapText="1"/>
    </xf>
    <xf numFmtId="0" fontId="5" fillId="2" borderId="37" xfId="0" applyNumberFormat="1" applyFont="1" applyFill="1" applyBorder="1" applyAlignment="1" applyProtection="1">
      <alignment horizontal="left" vertical="center" wrapText="1"/>
    </xf>
    <xf numFmtId="0" fontId="5" fillId="2" borderId="59" xfId="0" applyNumberFormat="1" applyFont="1" applyFill="1" applyBorder="1" applyAlignment="1" applyProtection="1">
      <alignment horizontal="left" vertical="center" wrapText="1"/>
    </xf>
    <xf numFmtId="0" fontId="5" fillId="2" borderId="51" xfId="0" applyNumberFormat="1" applyFont="1" applyFill="1" applyBorder="1" applyAlignment="1" applyProtection="1">
      <alignment horizontal="left" vertical="center" wrapText="1"/>
    </xf>
    <xf numFmtId="0" fontId="7" fillId="0" borderId="44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45" xfId="0" applyNumberFormat="1" applyFont="1" applyFill="1" applyBorder="1" applyAlignment="1" applyProtection="1">
      <alignment horizontal="center" vertical="center" wrapText="1"/>
    </xf>
    <xf numFmtId="0" fontId="5" fillId="0" borderId="34" xfId="0" applyFont="1" applyBorder="1" applyAlignment="1" applyProtection="1">
      <alignment horizontal="left" vertical="center"/>
    </xf>
    <xf numFmtId="0" fontId="5" fillId="0" borderId="43" xfId="0" applyFont="1" applyBorder="1" applyAlignment="1" applyProtection="1">
      <alignment horizontal="left" vertical="center"/>
    </xf>
    <xf numFmtId="0" fontId="5" fillId="2" borderId="21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0" fontId="5" fillId="0" borderId="21" xfId="0" applyFont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left" vertical="center" wrapText="1"/>
    </xf>
    <xf numFmtId="0" fontId="5" fillId="0" borderId="13" xfId="0" applyFont="1" applyBorder="1" applyAlignment="1" applyProtection="1">
      <alignment horizontal="left" vertical="center" wrapText="1"/>
    </xf>
    <xf numFmtId="0" fontId="5" fillId="0" borderId="34" xfId="0" applyFont="1" applyBorder="1" applyAlignment="1" applyProtection="1">
      <alignment horizontal="center" vertical="center"/>
    </xf>
    <xf numFmtId="0" fontId="5" fillId="0" borderId="33" xfId="0" applyFont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 vertical="center"/>
    </xf>
    <xf numFmtId="0" fontId="5" fillId="0" borderId="44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45" xfId="0" applyFont="1" applyBorder="1" applyAlignment="1" applyProtection="1">
      <alignment horizontal="center" vertical="center"/>
    </xf>
    <xf numFmtId="0" fontId="5" fillId="0" borderId="36" xfId="0" applyNumberFormat="1" applyFont="1" applyFill="1" applyBorder="1" applyAlignment="1" applyProtection="1">
      <alignment horizontal="left" vertical="center"/>
    </xf>
    <xf numFmtId="0" fontId="5" fillId="0" borderId="19" xfId="0" applyNumberFormat="1" applyFont="1" applyFill="1" applyBorder="1" applyAlignment="1" applyProtection="1">
      <alignment horizontal="left" vertical="center"/>
    </xf>
    <xf numFmtId="0" fontId="5" fillId="0" borderId="60" xfId="0" applyNumberFormat="1" applyFont="1" applyFill="1" applyBorder="1" applyAlignment="1" applyProtection="1">
      <alignment horizontal="left" vertical="center"/>
    </xf>
    <xf numFmtId="0" fontId="5" fillId="0" borderId="37" xfId="0" applyNumberFormat="1" applyFont="1" applyFill="1" applyBorder="1" applyAlignment="1" applyProtection="1">
      <alignment horizontal="left" vertical="center"/>
    </xf>
    <xf numFmtId="0" fontId="5" fillId="0" borderId="59" xfId="0" applyNumberFormat="1" applyFont="1" applyFill="1" applyBorder="1" applyAlignment="1" applyProtection="1">
      <alignment horizontal="left" vertical="center"/>
    </xf>
    <xf numFmtId="0" fontId="5" fillId="0" borderId="51" xfId="0" applyNumberFormat="1" applyFont="1" applyFill="1" applyBorder="1" applyAlignment="1" applyProtection="1">
      <alignment horizontal="left" vertical="center"/>
    </xf>
    <xf numFmtId="0" fontId="5" fillId="0" borderId="34" xfId="0" applyNumberFormat="1" applyFont="1" applyFill="1" applyBorder="1" applyAlignment="1" applyProtection="1">
      <alignment horizontal="left" vertical="center" wrapText="1"/>
    </xf>
    <xf numFmtId="0" fontId="5" fillId="0" borderId="33" xfId="0" applyNumberFormat="1" applyFont="1" applyFill="1" applyBorder="1" applyAlignment="1" applyProtection="1">
      <alignment horizontal="left" vertical="center" wrapText="1"/>
    </xf>
    <xf numFmtId="0" fontId="5" fillId="0" borderId="43" xfId="0" applyNumberFormat="1" applyFont="1" applyFill="1" applyBorder="1" applyAlignment="1" applyProtection="1">
      <alignment horizontal="left" vertical="center" wrapText="1"/>
    </xf>
    <xf numFmtId="0" fontId="5" fillId="2" borderId="38" xfId="0" applyNumberFormat="1" applyFont="1" applyFill="1" applyBorder="1" applyAlignment="1" applyProtection="1">
      <alignment horizontal="left" vertical="center" wrapText="1"/>
    </xf>
    <xf numFmtId="0" fontId="5" fillId="2" borderId="67" xfId="0" applyNumberFormat="1" applyFont="1" applyFill="1" applyBorder="1" applyAlignment="1" applyProtection="1">
      <alignment horizontal="left" vertical="center" wrapText="1"/>
    </xf>
    <xf numFmtId="0" fontId="5" fillId="2" borderId="68" xfId="0" applyNumberFormat="1" applyFont="1" applyFill="1" applyBorder="1" applyAlignment="1" applyProtection="1">
      <alignment horizontal="left" vertical="center" wrapText="1"/>
    </xf>
    <xf numFmtId="0" fontId="5" fillId="0" borderId="37" xfId="0" applyNumberFormat="1" applyFont="1" applyFill="1" applyBorder="1" applyAlignment="1" applyProtection="1">
      <alignment horizontal="left" wrapText="1"/>
    </xf>
    <xf numFmtId="0" fontId="5" fillId="0" borderId="67" xfId="0" applyFont="1" applyBorder="1" applyAlignment="1" applyProtection="1">
      <alignment horizontal="left" wrapText="1"/>
    </xf>
    <xf numFmtId="0" fontId="5" fillId="0" borderId="68" xfId="0" applyFont="1" applyBorder="1" applyAlignment="1" applyProtection="1">
      <alignment horizontal="left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45" xfId="0" applyNumberFormat="1" applyFont="1" applyFill="1" applyBorder="1" applyAlignment="1" applyProtection="1">
      <alignment horizontal="center" vertical="center" wrapText="1"/>
    </xf>
    <xf numFmtId="0" fontId="5" fillId="2" borderId="65" xfId="0" applyNumberFormat="1" applyFont="1" applyFill="1" applyBorder="1" applyAlignment="1" applyProtection="1">
      <alignment horizontal="left" vertical="center" wrapText="1"/>
    </xf>
    <xf numFmtId="0" fontId="5" fillId="2" borderId="66" xfId="0" applyNumberFormat="1" applyFont="1" applyFill="1" applyBorder="1" applyAlignment="1" applyProtection="1">
      <alignment horizontal="left" vertical="center" wrapText="1"/>
    </xf>
    <xf numFmtId="0" fontId="5" fillId="2" borderId="71" xfId="0" applyNumberFormat="1" applyFont="1" applyFill="1" applyBorder="1" applyAlignment="1" applyProtection="1">
      <alignment horizontal="left" vertical="center" wrapText="1"/>
    </xf>
    <xf numFmtId="0" fontId="5" fillId="2" borderId="36" xfId="0" applyNumberFormat="1" applyFont="1" applyFill="1" applyBorder="1" applyAlignment="1" applyProtection="1">
      <alignment horizontal="center" vertical="center" wrapText="1"/>
    </xf>
    <xf numFmtId="0" fontId="5" fillId="2" borderId="60" xfId="0" applyNumberFormat="1" applyFont="1" applyFill="1" applyBorder="1" applyAlignment="1" applyProtection="1">
      <alignment horizontal="center" vertical="center" wrapText="1"/>
    </xf>
    <xf numFmtId="0" fontId="5" fillId="2" borderId="37" xfId="0" applyNumberFormat="1" applyFont="1" applyFill="1" applyBorder="1" applyAlignment="1" applyProtection="1">
      <alignment horizontal="center" vertical="center" wrapText="1"/>
    </xf>
    <xf numFmtId="0" fontId="5" fillId="2" borderId="51" xfId="0" applyNumberFormat="1" applyFont="1" applyFill="1" applyBorder="1" applyAlignment="1" applyProtection="1">
      <alignment horizontal="center" vertical="center" wrapText="1"/>
    </xf>
    <xf numFmtId="0" fontId="5" fillId="2" borderId="40" xfId="0" applyNumberFormat="1" applyFont="1" applyFill="1" applyBorder="1" applyAlignment="1" applyProtection="1">
      <alignment horizontal="center" vertical="center" wrapText="1"/>
    </xf>
    <xf numFmtId="0" fontId="5" fillId="2" borderId="56" xfId="0" applyNumberFormat="1" applyFont="1" applyFill="1" applyBorder="1" applyAlignment="1" applyProtection="1">
      <alignment horizontal="center" vertical="center" wrapText="1"/>
    </xf>
    <xf numFmtId="0" fontId="5" fillId="0" borderId="35" xfId="0" applyNumberFormat="1" applyFont="1" applyFill="1" applyBorder="1" applyAlignment="1" applyProtection="1">
      <alignment horizontal="center" vertical="center" wrapText="1"/>
    </xf>
    <xf numFmtId="0" fontId="7" fillId="2" borderId="0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left" vertical="center" wrapText="1"/>
    </xf>
    <xf numFmtId="0" fontId="5" fillId="0" borderId="6" xfId="0" applyNumberFormat="1" applyFont="1" applyFill="1" applyBorder="1" applyAlignment="1" applyProtection="1">
      <alignment horizontal="left" vertical="center" wrapText="1"/>
    </xf>
    <xf numFmtId="0" fontId="7" fillId="0" borderId="4" xfId="0" applyNumberFormat="1" applyFont="1" applyFill="1" applyBorder="1" applyAlignment="1" applyProtection="1">
      <alignment horizontal="center" vertical="center"/>
    </xf>
    <xf numFmtId="0" fontId="5" fillId="0" borderId="40" xfId="0" applyNumberFormat="1" applyFont="1" applyFill="1" applyBorder="1" applyAlignment="1" applyProtection="1">
      <alignment horizontal="left" vertical="center"/>
    </xf>
    <xf numFmtId="0" fontId="5" fillId="0" borderId="32" xfId="0" applyNumberFormat="1" applyFont="1" applyFill="1" applyBorder="1" applyAlignment="1" applyProtection="1">
      <alignment horizontal="left" vertical="center"/>
    </xf>
    <xf numFmtId="0" fontId="5" fillId="0" borderId="56" xfId="0" applyNumberFormat="1" applyFont="1" applyFill="1" applyBorder="1" applyAlignment="1" applyProtection="1">
      <alignment horizontal="left" vertical="center"/>
    </xf>
    <xf numFmtId="0" fontId="5" fillId="0" borderId="43" xfId="0" applyFont="1" applyFill="1" applyBorder="1" applyAlignment="1" applyProtection="1">
      <alignment horizontal="center" vertical="center" wrapText="1"/>
    </xf>
    <xf numFmtId="0" fontId="5" fillId="0" borderId="45" xfId="0" applyFont="1" applyBorder="1" applyAlignment="1" applyProtection="1">
      <alignment horizontal="center" vertical="center" wrapText="1"/>
    </xf>
    <xf numFmtId="0" fontId="5" fillId="0" borderId="23" xfId="0" applyNumberFormat="1" applyFont="1" applyFill="1" applyBorder="1" applyAlignment="1" applyProtection="1">
      <alignment horizontal="left" vertical="center" wrapText="1"/>
    </xf>
    <xf numFmtId="0" fontId="5" fillId="0" borderId="47" xfId="0" applyNumberFormat="1" applyFont="1" applyFill="1" applyBorder="1" applyAlignment="1" applyProtection="1">
      <alignment horizontal="left" vertical="center" wrapText="1"/>
    </xf>
    <xf numFmtId="0" fontId="5" fillId="0" borderId="50" xfId="0" applyNumberFormat="1" applyFont="1" applyFill="1" applyBorder="1" applyAlignment="1" applyProtection="1">
      <alignment horizontal="left" vertical="center" wrapText="1"/>
    </xf>
    <xf numFmtId="0" fontId="5" fillId="2" borderId="52" xfId="0" applyNumberFormat="1" applyFont="1" applyFill="1" applyBorder="1" applyAlignment="1" applyProtection="1">
      <alignment horizontal="left" vertical="center" wrapText="1"/>
    </xf>
    <xf numFmtId="0" fontId="5" fillId="2" borderId="54" xfId="0" applyNumberFormat="1" applyFont="1" applyFill="1" applyBorder="1" applyAlignment="1" applyProtection="1">
      <alignment horizontal="left" vertical="center" wrapText="1"/>
    </xf>
    <xf numFmtId="0" fontId="5" fillId="2" borderId="53" xfId="0" applyNumberFormat="1" applyFont="1" applyFill="1" applyBorder="1" applyAlignment="1" applyProtection="1">
      <alignment horizontal="left" vertical="center" wrapText="1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EVALUACION%202014/FLORMULARIOS%20REM%20NUEVOS/SA-14_V1.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NERO/16108SA-14_V1.12014-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EBRERO/116108%20SA-14_V1.2-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MARZO%202014/116108%20SA-14_V1.2-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ABRIL%202014/116108%20SA-14_V1.3%20-%20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MAYO%202014/116108SA-14_V1_4-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JUNIO%202014/116108%20SA-14_V1_4-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JULIO%202014/116108%20SA-14_V1_4-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AGOSTO%202014/116108SA-14_V1_4-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EVALUACION%202014/Evaluacion%20REM%202014/evaluacion/SEPTIEMBRE%202014/116108%20SA-14_V1_4-0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OCTUBRE%202014/116108%20SA-14_V1_4%20-%20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NOVIEMBRE%20%202014/16108%20SA-14_V1_4%20-%201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DICIEMBRE%202014/116108%20SA-14_V1_4-2014%20-%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1</v>
          </cell>
          <cell r="D2">
            <v>6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0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2014</v>
          </cell>
        </row>
      </sheetData>
      <sheetData sheetId="1">
        <row r="16">
          <cell r="C1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2014</v>
          </cell>
        </row>
      </sheetData>
      <sheetData sheetId="1">
        <row r="16">
          <cell r="C1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2014</v>
          </cell>
        </row>
      </sheetData>
      <sheetData sheetId="1">
        <row r="16">
          <cell r="C1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1</v>
          </cell>
          <cell r="F2">
            <v>0</v>
          </cell>
          <cell r="G2">
            <v>8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8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4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323"/>
  <sheetViews>
    <sheetView tabSelected="1" workbookViewId="0">
      <selection activeCell="E16" sqref="E16"/>
    </sheetView>
  </sheetViews>
  <sheetFormatPr baseColWidth="10" defaultRowHeight="11.25" x14ac:dyDescent="0.15"/>
  <cols>
    <col min="1" max="1" width="41" style="30" customWidth="1"/>
    <col min="2" max="2" width="14" style="30" customWidth="1"/>
    <col min="3" max="3" width="22.140625" style="30" customWidth="1"/>
    <col min="4" max="4" width="11" style="30" customWidth="1"/>
    <col min="5" max="5" width="12.5703125" style="30" customWidth="1"/>
    <col min="6" max="6" width="11" style="30" customWidth="1"/>
    <col min="7" max="7" width="12.5703125" style="30" customWidth="1"/>
    <col min="8" max="15" width="11" style="30" customWidth="1"/>
    <col min="16" max="16" width="14.7109375" style="30" customWidth="1"/>
    <col min="17" max="17" width="11" style="30" customWidth="1"/>
    <col min="18" max="18" width="14.140625" style="30" customWidth="1"/>
    <col min="19" max="22" width="11.42578125" style="30"/>
    <col min="23" max="33" width="10" style="30" customWidth="1"/>
    <col min="34" max="39" width="11.5703125" style="30" customWidth="1"/>
    <col min="40" max="42" width="15.5703125" style="30" customWidth="1"/>
    <col min="43" max="52" width="15.5703125" style="30" hidden="1" customWidth="1"/>
    <col min="53" max="58" width="15.5703125" style="1" hidden="1" customWidth="1"/>
    <col min="59" max="60" width="15.5703125" style="30" hidden="1" customWidth="1"/>
    <col min="61" max="79" width="15.5703125" style="31" hidden="1" customWidth="1"/>
    <col min="80" max="81" width="14.85546875" style="31" hidden="1" customWidth="1"/>
    <col min="82" max="89" width="14.85546875" style="31" customWidth="1"/>
    <col min="90" max="91" width="10.85546875" style="31" customWidth="1"/>
    <col min="92" max="103" width="11.42578125" style="31"/>
    <col min="104" max="106" width="11.85546875" style="31" customWidth="1"/>
    <col min="107" max="256" width="11.42578125" style="31"/>
    <col min="257" max="257" width="41" style="31" customWidth="1"/>
    <col min="258" max="258" width="14" style="31" customWidth="1"/>
    <col min="259" max="259" width="22.140625" style="31" customWidth="1"/>
    <col min="260" max="260" width="11" style="31" customWidth="1"/>
    <col min="261" max="261" width="12.5703125" style="31" customWidth="1"/>
    <col min="262" max="262" width="11" style="31" customWidth="1"/>
    <col min="263" max="263" width="12.5703125" style="31" customWidth="1"/>
    <col min="264" max="271" width="11" style="31" customWidth="1"/>
    <col min="272" max="272" width="14.7109375" style="31" customWidth="1"/>
    <col min="273" max="273" width="11" style="31" customWidth="1"/>
    <col min="274" max="274" width="14.140625" style="31" customWidth="1"/>
    <col min="275" max="278" width="11.42578125" style="31"/>
    <col min="279" max="289" width="10" style="31" customWidth="1"/>
    <col min="290" max="295" width="11.5703125" style="31" customWidth="1"/>
    <col min="296" max="298" width="15.5703125" style="31" customWidth="1"/>
    <col min="299" max="337" width="0" style="31" hidden="1" customWidth="1"/>
    <col min="338" max="345" width="14.85546875" style="31" customWidth="1"/>
    <col min="346" max="347" width="10.85546875" style="31" customWidth="1"/>
    <col min="348" max="359" width="11.42578125" style="31"/>
    <col min="360" max="362" width="11.85546875" style="31" customWidth="1"/>
    <col min="363" max="512" width="11.42578125" style="31"/>
    <col min="513" max="513" width="41" style="31" customWidth="1"/>
    <col min="514" max="514" width="14" style="31" customWidth="1"/>
    <col min="515" max="515" width="22.140625" style="31" customWidth="1"/>
    <col min="516" max="516" width="11" style="31" customWidth="1"/>
    <col min="517" max="517" width="12.5703125" style="31" customWidth="1"/>
    <col min="518" max="518" width="11" style="31" customWidth="1"/>
    <col min="519" max="519" width="12.5703125" style="31" customWidth="1"/>
    <col min="520" max="527" width="11" style="31" customWidth="1"/>
    <col min="528" max="528" width="14.7109375" style="31" customWidth="1"/>
    <col min="529" max="529" width="11" style="31" customWidth="1"/>
    <col min="530" max="530" width="14.140625" style="31" customWidth="1"/>
    <col min="531" max="534" width="11.42578125" style="31"/>
    <col min="535" max="545" width="10" style="31" customWidth="1"/>
    <col min="546" max="551" width="11.5703125" style="31" customWidth="1"/>
    <col min="552" max="554" width="15.5703125" style="31" customWidth="1"/>
    <col min="555" max="593" width="0" style="31" hidden="1" customWidth="1"/>
    <col min="594" max="601" width="14.85546875" style="31" customWidth="1"/>
    <col min="602" max="603" width="10.85546875" style="31" customWidth="1"/>
    <col min="604" max="615" width="11.42578125" style="31"/>
    <col min="616" max="618" width="11.85546875" style="31" customWidth="1"/>
    <col min="619" max="768" width="11.42578125" style="31"/>
    <col min="769" max="769" width="41" style="31" customWidth="1"/>
    <col min="770" max="770" width="14" style="31" customWidth="1"/>
    <col min="771" max="771" width="22.140625" style="31" customWidth="1"/>
    <col min="772" max="772" width="11" style="31" customWidth="1"/>
    <col min="773" max="773" width="12.5703125" style="31" customWidth="1"/>
    <col min="774" max="774" width="11" style="31" customWidth="1"/>
    <col min="775" max="775" width="12.5703125" style="31" customWidth="1"/>
    <col min="776" max="783" width="11" style="31" customWidth="1"/>
    <col min="784" max="784" width="14.7109375" style="31" customWidth="1"/>
    <col min="785" max="785" width="11" style="31" customWidth="1"/>
    <col min="786" max="786" width="14.140625" style="31" customWidth="1"/>
    <col min="787" max="790" width="11.42578125" style="31"/>
    <col min="791" max="801" width="10" style="31" customWidth="1"/>
    <col min="802" max="807" width="11.5703125" style="31" customWidth="1"/>
    <col min="808" max="810" width="15.5703125" style="31" customWidth="1"/>
    <col min="811" max="849" width="0" style="31" hidden="1" customWidth="1"/>
    <col min="850" max="857" width="14.85546875" style="31" customWidth="1"/>
    <col min="858" max="859" width="10.85546875" style="31" customWidth="1"/>
    <col min="860" max="871" width="11.42578125" style="31"/>
    <col min="872" max="874" width="11.85546875" style="31" customWidth="1"/>
    <col min="875" max="1024" width="11.42578125" style="31"/>
    <col min="1025" max="1025" width="41" style="31" customWidth="1"/>
    <col min="1026" max="1026" width="14" style="31" customWidth="1"/>
    <col min="1027" max="1027" width="22.140625" style="31" customWidth="1"/>
    <col min="1028" max="1028" width="11" style="31" customWidth="1"/>
    <col min="1029" max="1029" width="12.5703125" style="31" customWidth="1"/>
    <col min="1030" max="1030" width="11" style="31" customWidth="1"/>
    <col min="1031" max="1031" width="12.5703125" style="31" customWidth="1"/>
    <col min="1032" max="1039" width="11" style="31" customWidth="1"/>
    <col min="1040" max="1040" width="14.7109375" style="31" customWidth="1"/>
    <col min="1041" max="1041" width="11" style="31" customWidth="1"/>
    <col min="1042" max="1042" width="14.140625" style="31" customWidth="1"/>
    <col min="1043" max="1046" width="11.42578125" style="31"/>
    <col min="1047" max="1057" width="10" style="31" customWidth="1"/>
    <col min="1058" max="1063" width="11.5703125" style="31" customWidth="1"/>
    <col min="1064" max="1066" width="15.5703125" style="31" customWidth="1"/>
    <col min="1067" max="1105" width="0" style="31" hidden="1" customWidth="1"/>
    <col min="1106" max="1113" width="14.85546875" style="31" customWidth="1"/>
    <col min="1114" max="1115" width="10.85546875" style="31" customWidth="1"/>
    <col min="1116" max="1127" width="11.42578125" style="31"/>
    <col min="1128" max="1130" width="11.85546875" style="31" customWidth="1"/>
    <col min="1131" max="1280" width="11.42578125" style="31"/>
    <col min="1281" max="1281" width="41" style="31" customWidth="1"/>
    <col min="1282" max="1282" width="14" style="31" customWidth="1"/>
    <col min="1283" max="1283" width="22.140625" style="31" customWidth="1"/>
    <col min="1284" max="1284" width="11" style="31" customWidth="1"/>
    <col min="1285" max="1285" width="12.5703125" style="31" customWidth="1"/>
    <col min="1286" max="1286" width="11" style="31" customWidth="1"/>
    <col min="1287" max="1287" width="12.5703125" style="31" customWidth="1"/>
    <col min="1288" max="1295" width="11" style="31" customWidth="1"/>
    <col min="1296" max="1296" width="14.7109375" style="31" customWidth="1"/>
    <col min="1297" max="1297" width="11" style="31" customWidth="1"/>
    <col min="1298" max="1298" width="14.140625" style="31" customWidth="1"/>
    <col min="1299" max="1302" width="11.42578125" style="31"/>
    <col min="1303" max="1313" width="10" style="31" customWidth="1"/>
    <col min="1314" max="1319" width="11.5703125" style="31" customWidth="1"/>
    <col min="1320" max="1322" width="15.5703125" style="31" customWidth="1"/>
    <col min="1323" max="1361" width="0" style="31" hidden="1" customWidth="1"/>
    <col min="1362" max="1369" width="14.85546875" style="31" customWidth="1"/>
    <col min="1370" max="1371" width="10.85546875" style="31" customWidth="1"/>
    <col min="1372" max="1383" width="11.42578125" style="31"/>
    <col min="1384" max="1386" width="11.85546875" style="31" customWidth="1"/>
    <col min="1387" max="1536" width="11.42578125" style="31"/>
    <col min="1537" max="1537" width="41" style="31" customWidth="1"/>
    <col min="1538" max="1538" width="14" style="31" customWidth="1"/>
    <col min="1539" max="1539" width="22.140625" style="31" customWidth="1"/>
    <col min="1540" max="1540" width="11" style="31" customWidth="1"/>
    <col min="1541" max="1541" width="12.5703125" style="31" customWidth="1"/>
    <col min="1542" max="1542" width="11" style="31" customWidth="1"/>
    <col min="1543" max="1543" width="12.5703125" style="31" customWidth="1"/>
    <col min="1544" max="1551" width="11" style="31" customWidth="1"/>
    <col min="1552" max="1552" width="14.7109375" style="31" customWidth="1"/>
    <col min="1553" max="1553" width="11" style="31" customWidth="1"/>
    <col min="1554" max="1554" width="14.140625" style="31" customWidth="1"/>
    <col min="1555" max="1558" width="11.42578125" style="31"/>
    <col min="1559" max="1569" width="10" style="31" customWidth="1"/>
    <col min="1570" max="1575" width="11.5703125" style="31" customWidth="1"/>
    <col min="1576" max="1578" width="15.5703125" style="31" customWidth="1"/>
    <col min="1579" max="1617" width="0" style="31" hidden="1" customWidth="1"/>
    <col min="1618" max="1625" width="14.85546875" style="31" customWidth="1"/>
    <col min="1626" max="1627" width="10.85546875" style="31" customWidth="1"/>
    <col min="1628" max="1639" width="11.42578125" style="31"/>
    <col min="1640" max="1642" width="11.85546875" style="31" customWidth="1"/>
    <col min="1643" max="1792" width="11.42578125" style="31"/>
    <col min="1793" max="1793" width="41" style="31" customWidth="1"/>
    <col min="1794" max="1794" width="14" style="31" customWidth="1"/>
    <col min="1795" max="1795" width="22.140625" style="31" customWidth="1"/>
    <col min="1796" max="1796" width="11" style="31" customWidth="1"/>
    <col min="1797" max="1797" width="12.5703125" style="31" customWidth="1"/>
    <col min="1798" max="1798" width="11" style="31" customWidth="1"/>
    <col min="1799" max="1799" width="12.5703125" style="31" customWidth="1"/>
    <col min="1800" max="1807" width="11" style="31" customWidth="1"/>
    <col min="1808" max="1808" width="14.7109375" style="31" customWidth="1"/>
    <col min="1809" max="1809" width="11" style="31" customWidth="1"/>
    <col min="1810" max="1810" width="14.140625" style="31" customWidth="1"/>
    <col min="1811" max="1814" width="11.42578125" style="31"/>
    <col min="1815" max="1825" width="10" style="31" customWidth="1"/>
    <col min="1826" max="1831" width="11.5703125" style="31" customWidth="1"/>
    <col min="1832" max="1834" width="15.5703125" style="31" customWidth="1"/>
    <col min="1835" max="1873" width="0" style="31" hidden="1" customWidth="1"/>
    <col min="1874" max="1881" width="14.85546875" style="31" customWidth="1"/>
    <col min="1882" max="1883" width="10.85546875" style="31" customWidth="1"/>
    <col min="1884" max="1895" width="11.42578125" style="31"/>
    <col min="1896" max="1898" width="11.85546875" style="31" customWidth="1"/>
    <col min="1899" max="2048" width="11.42578125" style="31"/>
    <col min="2049" max="2049" width="41" style="31" customWidth="1"/>
    <col min="2050" max="2050" width="14" style="31" customWidth="1"/>
    <col min="2051" max="2051" width="22.140625" style="31" customWidth="1"/>
    <col min="2052" max="2052" width="11" style="31" customWidth="1"/>
    <col min="2053" max="2053" width="12.5703125" style="31" customWidth="1"/>
    <col min="2054" max="2054" width="11" style="31" customWidth="1"/>
    <col min="2055" max="2055" width="12.5703125" style="31" customWidth="1"/>
    <col min="2056" max="2063" width="11" style="31" customWidth="1"/>
    <col min="2064" max="2064" width="14.7109375" style="31" customWidth="1"/>
    <col min="2065" max="2065" width="11" style="31" customWidth="1"/>
    <col min="2066" max="2066" width="14.140625" style="31" customWidth="1"/>
    <col min="2067" max="2070" width="11.42578125" style="31"/>
    <col min="2071" max="2081" width="10" style="31" customWidth="1"/>
    <col min="2082" max="2087" width="11.5703125" style="31" customWidth="1"/>
    <col min="2088" max="2090" width="15.5703125" style="31" customWidth="1"/>
    <col min="2091" max="2129" width="0" style="31" hidden="1" customWidth="1"/>
    <col min="2130" max="2137" width="14.85546875" style="31" customWidth="1"/>
    <col min="2138" max="2139" width="10.85546875" style="31" customWidth="1"/>
    <col min="2140" max="2151" width="11.42578125" style="31"/>
    <col min="2152" max="2154" width="11.85546875" style="31" customWidth="1"/>
    <col min="2155" max="2304" width="11.42578125" style="31"/>
    <col min="2305" max="2305" width="41" style="31" customWidth="1"/>
    <col min="2306" max="2306" width="14" style="31" customWidth="1"/>
    <col min="2307" max="2307" width="22.140625" style="31" customWidth="1"/>
    <col min="2308" max="2308" width="11" style="31" customWidth="1"/>
    <col min="2309" max="2309" width="12.5703125" style="31" customWidth="1"/>
    <col min="2310" max="2310" width="11" style="31" customWidth="1"/>
    <col min="2311" max="2311" width="12.5703125" style="31" customWidth="1"/>
    <col min="2312" max="2319" width="11" style="31" customWidth="1"/>
    <col min="2320" max="2320" width="14.7109375" style="31" customWidth="1"/>
    <col min="2321" max="2321" width="11" style="31" customWidth="1"/>
    <col min="2322" max="2322" width="14.140625" style="31" customWidth="1"/>
    <col min="2323" max="2326" width="11.42578125" style="31"/>
    <col min="2327" max="2337" width="10" style="31" customWidth="1"/>
    <col min="2338" max="2343" width="11.5703125" style="31" customWidth="1"/>
    <col min="2344" max="2346" width="15.5703125" style="31" customWidth="1"/>
    <col min="2347" max="2385" width="0" style="31" hidden="1" customWidth="1"/>
    <col min="2386" max="2393" width="14.85546875" style="31" customWidth="1"/>
    <col min="2394" max="2395" width="10.85546875" style="31" customWidth="1"/>
    <col min="2396" max="2407" width="11.42578125" style="31"/>
    <col min="2408" max="2410" width="11.85546875" style="31" customWidth="1"/>
    <col min="2411" max="2560" width="11.42578125" style="31"/>
    <col min="2561" max="2561" width="41" style="31" customWidth="1"/>
    <col min="2562" max="2562" width="14" style="31" customWidth="1"/>
    <col min="2563" max="2563" width="22.140625" style="31" customWidth="1"/>
    <col min="2564" max="2564" width="11" style="31" customWidth="1"/>
    <col min="2565" max="2565" width="12.5703125" style="31" customWidth="1"/>
    <col min="2566" max="2566" width="11" style="31" customWidth="1"/>
    <col min="2567" max="2567" width="12.5703125" style="31" customWidth="1"/>
    <col min="2568" max="2575" width="11" style="31" customWidth="1"/>
    <col min="2576" max="2576" width="14.7109375" style="31" customWidth="1"/>
    <col min="2577" max="2577" width="11" style="31" customWidth="1"/>
    <col min="2578" max="2578" width="14.140625" style="31" customWidth="1"/>
    <col min="2579" max="2582" width="11.42578125" style="31"/>
    <col min="2583" max="2593" width="10" style="31" customWidth="1"/>
    <col min="2594" max="2599" width="11.5703125" style="31" customWidth="1"/>
    <col min="2600" max="2602" width="15.5703125" style="31" customWidth="1"/>
    <col min="2603" max="2641" width="0" style="31" hidden="1" customWidth="1"/>
    <col min="2642" max="2649" width="14.85546875" style="31" customWidth="1"/>
    <col min="2650" max="2651" width="10.85546875" style="31" customWidth="1"/>
    <col min="2652" max="2663" width="11.42578125" style="31"/>
    <col min="2664" max="2666" width="11.85546875" style="31" customWidth="1"/>
    <col min="2667" max="2816" width="11.42578125" style="31"/>
    <col min="2817" max="2817" width="41" style="31" customWidth="1"/>
    <col min="2818" max="2818" width="14" style="31" customWidth="1"/>
    <col min="2819" max="2819" width="22.140625" style="31" customWidth="1"/>
    <col min="2820" max="2820" width="11" style="31" customWidth="1"/>
    <col min="2821" max="2821" width="12.5703125" style="31" customWidth="1"/>
    <col min="2822" max="2822" width="11" style="31" customWidth="1"/>
    <col min="2823" max="2823" width="12.5703125" style="31" customWidth="1"/>
    <col min="2824" max="2831" width="11" style="31" customWidth="1"/>
    <col min="2832" max="2832" width="14.7109375" style="31" customWidth="1"/>
    <col min="2833" max="2833" width="11" style="31" customWidth="1"/>
    <col min="2834" max="2834" width="14.140625" style="31" customWidth="1"/>
    <col min="2835" max="2838" width="11.42578125" style="31"/>
    <col min="2839" max="2849" width="10" style="31" customWidth="1"/>
    <col min="2850" max="2855" width="11.5703125" style="31" customWidth="1"/>
    <col min="2856" max="2858" width="15.5703125" style="31" customWidth="1"/>
    <col min="2859" max="2897" width="0" style="31" hidden="1" customWidth="1"/>
    <col min="2898" max="2905" width="14.85546875" style="31" customWidth="1"/>
    <col min="2906" max="2907" width="10.85546875" style="31" customWidth="1"/>
    <col min="2908" max="2919" width="11.42578125" style="31"/>
    <col min="2920" max="2922" width="11.85546875" style="31" customWidth="1"/>
    <col min="2923" max="3072" width="11.42578125" style="31"/>
    <col min="3073" max="3073" width="41" style="31" customWidth="1"/>
    <col min="3074" max="3074" width="14" style="31" customWidth="1"/>
    <col min="3075" max="3075" width="22.140625" style="31" customWidth="1"/>
    <col min="3076" max="3076" width="11" style="31" customWidth="1"/>
    <col min="3077" max="3077" width="12.5703125" style="31" customWidth="1"/>
    <col min="3078" max="3078" width="11" style="31" customWidth="1"/>
    <col min="3079" max="3079" width="12.5703125" style="31" customWidth="1"/>
    <col min="3080" max="3087" width="11" style="31" customWidth="1"/>
    <col min="3088" max="3088" width="14.7109375" style="31" customWidth="1"/>
    <col min="3089" max="3089" width="11" style="31" customWidth="1"/>
    <col min="3090" max="3090" width="14.140625" style="31" customWidth="1"/>
    <col min="3091" max="3094" width="11.42578125" style="31"/>
    <col min="3095" max="3105" width="10" style="31" customWidth="1"/>
    <col min="3106" max="3111" width="11.5703125" style="31" customWidth="1"/>
    <col min="3112" max="3114" width="15.5703125" style="31" customWidth="1"/>
    <col min="3115" max="3153" width="0" style="31" hidden="1" customWidth="1"/>
    <col min="3154" max="3161" width="14.85546875" style="31" customWidth="1"/>
    <col min="3162" max="3163" width="10.85546875" style="31" customWidth="1"/>
    <col min="3164" max="3175" width="11.42578125" style="31"/>
    <col min="3176" max="3178" width="11.85546875" style="31" customWidth="1"/>
    <col min="3179" max="3328" width="11.42578125" style="31"/>
    <col min="3329" max="3329" width="41" style="31" customWidth="1"/>
    <col min="3330" max="3330" width="14" style="31" customWidth="1"/>
    <col min="3331" max="3331" width="22.140625" style="31" customWidth="1"/>
    <col min="3332" max="3332" width="11" style="31" customWidth="1"/>
    <col min="3333" max="3333" width="12.5703125" style="31" customWidth="1"/>
    <col min="3334" max="3334" width="11" style="31" customWidth="1"/>
    <col min="3335" max="3335" width="12.5703125" style="31" customWidth="1"/>
    <col min="3336" max="3343" width="11" style="31" customWidth="1"/>
    <col min="3344" max="3344" width="14.7109375" style="31" customWidth="1"/>
    <col min="3345" max="3345" width="11" style="31" customWidth="1"/>
    <col min="3346" max="3346" width="14.140625" style="31" customWidth="1"/>
    <col min="3347" max="3350" width="11.42578125" style="31"/>
    <col min="3351" max="3361" width="10" style="31" customWidth="1"/>
    <col min="3362" max="3367" width="11.5703125" style="31" customWidth="1"/>
    <col min="3368" max="3370" width="15.5703125" style="31" customWidth="1"/>
    <col min="3371" max="3409" width="0" style="31" hidden="1" customWidth="1"/>
    <col min="3410" max="3417" width="14.85546875" style="31" customWidth="1"/>
    <col min="3418" max="3419" width="10.85546875" style="31" customWidth="1"/>
    <col min="3420" max="3431" width="11.42578125" style="31"/>
    <col min="3432" max="3434" width="11.85546875" style="31" customWidth="1"/>
    <col min="3435" max="3584" width="11.42578125" style="31"/>
    <col min="3585" max="3585" width="41" style="31" customWidth="1"/>
    <col min="3586" max="3586" width="14" style="31" customWidth="1"/>
    <col min="3587" max="3587" width="22.140625" style="31" customWidth="1"/>
    <col min="3588" max="3588" width="11" style="31" customWidth="1"/>
    <col min="3589" max="3589" width="12.5703125" style="31" customWidth="1"/>
    <col min="3590" max="3590" width="11" style="31" customWidth="1"/>
    <col min="3591" max="3591" width="12.5703125" style="31" customWidth="1"/>
    <col min="3592" max="3599" width="11" style="31" customWidth="1"/>
    <col min="3600" max="3600" width="14.7109375" style="31" customWidth="1"/>
    <col min="3601" max="3601" width="11" style="31" customWidth="1"/>
    <col min="3602" max="3602" width="14.140625" style="31" customWidth="1"/>
    <col min="3603" max="3606" width="11.42578125" style="31"/>
    <col min="3607" max="3617" width="10" style="31" customWidth="1"/>
    <col min="3618" max="3623" width="11.5703125" style="31" customWidth="1"/>
    <col min="3624" max="3626" width="15.5703125" style="31" customWidth="1"/>
    <col min="3627" max="3665" width="0" style="31" hidden="1" customWidth="1"/>
    <col min="3666" max="3673" width="14.85546875" style="31" customWidth="1"/>
    <col min="3674" max="3675" width="10.85546875" style="31" customWidth="1"/>
    <col min="3676" max="3687" width="11.42578125" style="31"/>
    <col min="3688" max="3690" width="11.85546875" style="31" customWidth="1"/>
    <col min="3691" max="3840" width="11.42578125" style="31"/>
    <col min="3841" max="3841" width="41" style="31" customWidth="1"/>
    <col min="3842" max="3842" width="14" style="31" customWidth="1"/>
    <col min="3843" max="3843" width="22.140625" style="31" customWidth="1"/>
    <col min="3844" max="3844" width="11" style="31" customWidth="1"/>
    <col min="3845" max="3845" width="12.5703125" style="31" customWidth="1"/>
    <col min="3846" max="3846" width="11" style="31" customWidth="1"/>
    <col min="3847" max="3847" width="12.5703125" style="31" customWidth="1"/>
    <col min="3848" max="3855" width="11" style="31" customWidth="1"/>
    <col min="3856" max="3856" width="14.7109375" style="31" customWidth="1"/>
    <col min="3857" max="3857" width="11" style="31" customWidth="1"/>
    <col min="3858" max="3858" width="14.140625" style="31" customWidth="1"/>
    <col min="3859" max="3862" width="11.42578125" style="31"/>
    <col min="3863" max="3873" width="10" style="31" customWidth="1"/>
    <col min="3874" max="3879" width="11.5703125" style="31" customWidth="1"/>
    <col min="3880" max="3882" width="15.5703125" style="31" customWidth="1"/>
    <col min="3883" max="3921" width="0" style="31" hidden="1" customWidth="1"/>
    <col min="3922" max="3929" width="14.85546875" style="31" customWidth="1"/>
    <col min="3930" max="3931" width="10.85546875" style="31" customWidth="1"/>
    <col min="3932" max="3943" width="11.42578125" style="31"/>
    <col min="3944" max="3946" width="11.85546875" style="31" customWidth="1"/>
    <col min="3947" max="4096" width="11.42578125" style="31"/>
    <col min="4097" max="4097" width="41" style="31" customWidth="1"/>
    <col min="4098" max="4098" width="14" style="31" customWidth="1"/>
    <col min="4099" max="4099" width="22.140625" style="31" customWidth="1"/>
    <col min="4100" max="4100" width="11" style="31" customWidth="1"/>
    <col min="4101" max="4101" width="12.5703125" style="31" customWidth="1"/>
    <col min="4102" max="4102" width="11" style="31" customWidth="1"/>
    <col min="4103" max="4103" width="12.5703125" style="31" customWidth="1"/>
    <col min="4104" max="4111" width="11" style="31" customWidth="1"/>
    <col min="4112" max="4112" width="14.7109375" style="31" customWidth="1"/>
    <col min="4113" max="4113" width="11" style="31" customWidth="1"/>
    <col min="4114" max="4114" width="14.140625" style="31" customWidth="1"/>
    <col min="4115" max="4118" width="11.42578125" style="31"/>
    <col min="4119" max="4129" width="10" style="31" customWidth="1"/>
    <col min="4130" max="4135" width="11.5703125" style="31" customWidth="1"/>
    <col min="4136" max="4138" width="15.5703125" style="31" customWidth="1"/>
    <col min="4139" max="4177" width="0" style="31" hidden="1" customWidth="1"/>
    <col min="4178" max="4185" width="14.85546875" style="31" customWidth="1"/>
    <col min="4186" max="4187" width="10.85546875" style="31" customWidth="1"/>
    <col min="4188" max="4199" width="11.42578125" style="31"/>
    <col min="4200" max="4202" width="11.85546875" style="31" customWidth="1"/>
    <col min="4203" max="4352" width="11.42578125" style="31"/>
    <col min="4353" max="4353" width="41" style="31" customWidth="1"/>
    <col min="4354" max="4354" width="14" style="31" customWidth="1"/>
    <col min="4355" max="4355" width="22.140625" style="31" customWidth="1"/>
    <col min="4356" max="4356" width="11" style="31" customWidth="1"/>
    <col min="4357" max="4357" width="12.5703125" style="31" customWidth="1"/>
    <col min="4358" max="4358" width="11" style="31" customWidth="1"/>
    <col min="4359" max="4359" width="12.5703125" style="31" customWidth="1"/>
    <col min="4360" max="4367" width="11" style="31" customWidth="1"/>
    <col min="4368" max="4368" width="14.7109375" style="31" customWidth="1"/>
    <col min="4369" max="4369" width="11" style="31" customWidth="1"/>
    <col min="4370" max="4370" width="14.140625" style="31" customWidth="1"/>
    <col min="4371" max="4374" width="11.42578125" style="31"/>
    <col min="4375" max="4385" width="10" style="31" customWidth="1"/>
    <col min="4386" max="4391" width="11.5703125" style="31" customWidth="1"/>
    <col min="4392" max="4394" width="15.5703125" style="31" customWidth="1"/>
    <col min="4395" max="4433" width="0" style="31" hidden="1" customWidth="1"/>
    <col min="4434" max="4441" width="14.85546875" style="31" customWidth="1"/>
    <col min="4442" max="4443" width="10.85546875" style="31" customWidth="1"/>
    <col min="4444" max="4455" width="11.42578125" style="31"/>
    <col min="4456" max="4458" width="11.85546875" style="31" customWidth="1"/>
    <col min="4459" max="4608" width="11.42578125" style="31"/>
    <col min="4609" max="4609" width="41" style="31" customWidth="1"/>
    <col min="4610" max="4610" width="14" style="31" customWidth="1"/>
    <col min="4611" max="4611" width="22.140625" style="31" customWidth="1"/>
    <col min="4612" max="4612" width="11" style="31" customWidth="1"/>
    <col min="4613" max="4613" width="12.5703125" style="31" customWidth="1"/>
    <col min="4614" max="4614" width="11" style="31" customWidth="1"/>
    <col min="4615" max="4615" width="12.5703125" style="31" customWidth="1"/>
    <col min="4616" max="4623" width="11" style="31" customWidth="1"/>
    <col min="4624" max="4624" width="14.7109375" style="31" customWidth="1"/>
    <col min="4625" max="4625" width="11" style="31" customWidth="1"/>
    <col min="4626" max="4626" width="14.140625" style="31" customWidth="1"/>
    <col min="4627" max="4630" width="11.42578125" style="31"/>
    <col min="4631" max="4641" width="10" style="31" customWidth="1"/>
    <col min="4642" max="4647" width="11.5703125" style="31" customWidth="1"/>
    <col min="4648" max="4650" width="15.5703125" style="31" customWidth="1"/>
    <col min="4651" max="4689" width="0" style="31" hidden="1" customWidth="1"/>
    <col min="4690" max="4697" width="14.85546875" style="31" customWidth="1"/>
    <col min="4698" max="4699" width="10.85546875" style="31" customWidth="1"/>
    <col min="4700" max="4711" width="11.42578125" style="31"/>
    <col min="4712" max="4714" width="11.85546875" style="31" customWidth="1"/>
    <col min="4715" max="4864" width="11.42578125" style="31"/>
    <col min="4865" max="4865" width="41" style="31" customWidth="1"/>
    <col min="4866" max="4866" width="14" style="31" customWidth="1"/>
    <col min="4867" max="4867" width="22.140625" style="31" customWidth="1"/>
    <col min="4868" max="4868" width="11" style="31" customWidth="1"/>
    <col min="4869" max="4869" width="12.5703125" style="31" customWidth="1"/>
    <col min="4870" max="4870" width="11" style="31" customWidth="1"/>
    <col min="4871" max="4871" width="12.5703125" style="31" customWidth="1"/>
    <col min="4872" max="4879" width="11" style="31" customWidth="1"/>
    <col min="4880" max="4880" width="14.7109375" style="31" customWidth="1"/>
    <col min="4881" max="4881" width="11" style="31" customWidth="1"/>
    <col min="4882" max="4882" width="14.140625" style="31" customWidth="1"/>
    <col min="4883" max="4886" width="11.42578125" style="31"/>
    <col min="4887" max="4897" width="10" style="31" customWidth="1"/>
    <col min="4898" max="4903" width="11.5703125" style="31" customWidth="1"/>
    <col min="4904" max="4906" width="15.5703125" style="31" customWidth="1"/>
    <col min="4907" max="4945" width="0" style="31" hidden="1" customWidth="1"/>
    <col min="4946" max="4953" width="14.85546875" style="31" customWidth="1"/>
    <col min="4954" max="4955" width="10.85546875" style="31" customWidth="1"/>
    <col min="4956" max="4967" width="11.42578125" style="31"/>
    <col min="4968" max="4970" width="11.85546875" style="31" customWidth="1"/>
    <col min="4971" max="5120" width="11.42578125" style="31"/>
    <col min="5121" max="5121" width="41" style="31" customWidth="1"/>
    <col min="5122" max="5122" width="14" style="31" customWidth="1"/>
    <col min="5123" max="5123" width="22.140625" style="31" customWidth="1"/>
    <col min="5124" max="5124" width="11" style="31" customWidth="1"/>
    <col min="5125" max="5125" width="12.5703125" style="31" customWidth="1"/>
    <col min="5126" max="5126" width="11" style="31" customWidth="1"/>
    <col min="5127" max="5127" width="12.5703125" style="31" customWidth="1"/>
    <col min="5128" max="5135" width="11" style="31" customWidth="1"/>
    <col min="5136" max="5136" width="14.7109375" style="31" customWidth="1"/>
    <col min="5137" max="5137" width="11" style="31" customWidth="1"/>
    <col min="5138" max="5138" width="14.140625" style="31" customWidth="1"/>
    <col min="5139" max="5142" width="11.42578125" style="31"/>
    <col min="5143" max="5153" width="10" style="31" customWidth="1"/>
    <col min="5154" max="5159" width="11.5703125" style="31" customWidth="1"/>
    <col min="5160" max="5162" width="15.5703125" style="31" customWidth="1"/>
    <col min="5163" max="5201" width="0" style="31" hidden="1" customWidth="1"/>
    <col min="5202" max="5209" width="14.85546875" style="31" customWidth="1"/>
    <col min="5210" max="5211" width="10.85546875" style="31" customWidth="1"/>
    <col min="5212" max="5223" width="11.42578125" style="31"/>
    <col min="5224" max="5226" width="11.85546875" style="31" customWidth="1"/>
    <col min="5227" max="5376" width="11.42578125" style="31"/>
    <col min="5377" max="5377" width="41" style="31" customWidth="1"/>
    <col min="5378" max="5378" width="14" style="31" customWidth="1"/>
    <col min="5379" max="5379" width="22.140625" style="31" customWidth="1"/>
    <col min="5380" max="5380" width="11" style="31" customWidth="1"/>
    <col min="5381" max="5381" width="12.5703125" style="31" customWidth="1"/>
    <col min="5382" max="5382" width="11" style="31" customWidth="1"/>
    <col min="5383" max="5383" width="12.5703125" style="31" customWidth="1"/>
    <col min="5384" max="5391" width="11" style="31" customWidth="1"/>
    <col min="5392" max="5392" width="14.7109375" style="31" customWidth="1"/>
    <col min="5393" max="5393" width="11" style="31" customWidth="1"/>
    <col min="5394" max="5394" width="14.140625" style="31" customWidth="1"/>
    <col min="5395" max="5398" width="11.42578125" style="31"/>
    <col min="5399" max="5409" width="10" style="31" customWidth="1"/>
    <col min="5410" max="5415" width="11.5703125" style="31" customWidth="1"/>
    <col min="5416" max="5418" width="15.5703125" style="31" customWidth="1"/>
    <col min="5419" max="5457" width="0" style="31" hidden="1" customWidth="1"/>
    <col min="5458" max="5465" width="14.85546875" style="31" customWidth="1"/>
    <col min="5466" max="5467" width="10.85546875" style="31" customWidth="1"/>
    <col min="5468" max="5479" width="11.42578125" style="31"/>
    <col min="5480" max="5482" width="11.85546875" style="31" customWidth="1"/>
    <col min="5483" max="5632" width="11.42578125" style="31"/>
    <col min="5633" max="5633" width="41" style="31" customWidth="1"/>
    <col min="5634" max="5634" width="14" style="31" customWidth="1"/>
    <col min="5635" max="5635" width="22.140625" style="31" customWidth="1"/>
    <col min="5636" max="5636" width="11" style="31" customWidth="1"/>
    <col min="5637" max="5637" width="12.5703125" style="31" customWidth="1"/>
    <col min="5638" max="5638" width="11" style="31" customWidth="1"/>
    <col min="5639" max="5639" width="12.5703125" style="31" customWidth="1"/>
    <col min="5640" max="5647" width="11" style="31" customWidth="1"/>
    <col min="5648" max="5648" width="14.7109375" style="31" customWidth="1"/>
    <col min="5649" max="5649" width="11" style="31" customWidth="1"/>
    <col min="5650" max="5650" width="14.140625" style="31" customWidth="1"/>
    <col min="5651" max="5654" width="11.42578125" style="31"/>
    <col min="5655" max="5665" width="10" style="31" customWidth="1"/>
    <col min="5666" max="5671" width="11.5703125" style="31" customWidth="1"/>
    <col min="5672" max="5674" width="15.5703125" style="31" customWidth="1"/>
    <col min="5675" max="5713" width="0" style="31" hidden="1" customWidth="1"/>
    <col min="5714" max="5721" width="14.85546875" style="31" customWidth="1"/>
    <col min="5722" max="5723" width="10.85546875" style="31" customWidth="1"/>
    <col min="5724" max="5735" width="11.42578125" style="31"/>
    <col min="5736" max="5738" width="11.85546875" style="31" customWidth="1"/>
    <col min="5739" max="5888" width="11.42578125" style="31"/>
    <col min="5889" max="5889" width="41" style="31" customWidth="1"/>
    <col min="5890" max="5890" width="14" style="31" customWidth="1"/>
    <col min="5891" max="5891" width="22.140625" style="31" customWidth="1"/>
    <col min="5892" max="5892" width="11" style="31" customWidth="1"/>
    <col min="5893" max="5893" width="12.5703125" style="31" customWidth="1"/>
    <col min="5894" max="5894" width="11" style="31" customWidth="1"/>
    <col min="5895" max="5895" width="12.5703125" style="31" customWidth="1"/>
    <col min="5896" max="5903" width="11" style="31" customWidth="1"/>
    <col min="5904" max="5904" width="14.7109375" style="31" customWidth="1"/>
    <col min="5905" max="5905" width="11" style="31" customWidth="1"/>
    <col min="5906" max="5906" width="14.140625" style="31" customWidth="1"/>
    <col min="5907" max="5910" width="11.42578125" style="31"/>
    <col min="5911" max="5921" width="10" style="31" customWidth="1"/>
    <col min="5922" max="5927" width="11.5703125" style="31" customWidth="1"/>
    <col min="5928" max="5930" width="15.5703125" style="31" customWidth="1"/>
    <col min="5931" max="5969" width="0" style="31" hidden="1" customWidth="1"/>
    <col min="5970" max="5977" width="14.85546875" style="31" customWidth="1"/>
    <col min="5978" max="5979" width="10.85546875" style="31" customWidth="1"/>
    <col min="5980" max="5991" width="11.42578125" style="31"/>
    <col min="5992" max="5994" width="11.85546875" style="31" customWidth="1"/>
    <col min="5995" max="6144" width="11.42578125" style="31"/>
    <col min="6145" max="6145" width="41" style="31" customWidth="1"/>
    <col min="6146" max="6146" width="14" style="31" customWidth="1"/>
    <col min="6147" max="6147" width="22.140625" style="31" customWidth="1"/>
    <col min="6148" max="6148" width="11" style="31" customWidth="1"/>
    <col min="6149" max="6149" width="12.5703125" style="31" customWidth="1"/>
    <col min="6150" max="6150" width="11" style="31" customWidth="1"/>
    <col min="6151" max="6151" width="12.5703125" style="31" customWidth="1"/>
    <col min="6152" max="6159" width="11" style="31" customWidth="1"/>
    <col min="6160" max="6160" width="14.7109375" style="31" customWidth="1"/>
    <col min="6161" max="6161" width="11" style="31" customWidth="1"/>
    <col min="6162" max="6162" width="14.140625" style="31" customWidth="1"/>
    <col min="6163" max="6166" width="11.42578125" style="31"/>
    <col min="6167" max="6177" width="10" style="31" customWidth="1"/>
    <col min="6178" max="6183" width="11.5703125" style="31" customWidth="1"/>
    <col min="6184" max="6186" width="15.5703125" style="31" customWidth="1"/>
    <col min="6187" max="6225" width="0" style="31" hidden="1" customWidth="1"/>
    <col min="6226" max="6233" width="14.85546875" style="31" customWidth="1"/>
    <col min="6234" max="6235" width="10.85546875" style="31" customWidth="1"/>
    <col min="6236" max="6247" width="11.42578125" style="31"/>
    <col min="6248" max="6250" width="11.85546875" style="31" customWidth="1"/>
    <col min="6251" max="6400" width="11.42578125" style="31"/>
    <col min="6401" max="6401" width="41" style="31" customWidth="1"/>
    <col min="6402" max="6402" width="14" style="31" customWidth="1"/>
    <col min="6403" max="6403" width="22.140625" style="31" customWidth="1"/>
    <col min="6404" max="6404" width="11" style="31" customWidth="1"/>
    <col min="6405" max="6405" width="12.5703125" style="31" customWidth="1"/>
    <col min="6406" max="6406" width="11" style="31" customWidth="1"/>
    <col min="6407" max="6407" width="12.5703125" style="31" customWidth="1"/>
    <col min="6408" max="6415" width="11" style="31" customWidth="1"/>
    <col min="6416" max="6416" width="14.7109375" style="31" customWidth="1"/>
    <col min="6417" max="6417" width="11" style="31" customWidth="1"/>
    <col min="6418" max="6418" width="14.140625" style="31" customWidth="1"/>
    <col min="6419" max="6422" width="11.42578125" style="31"/>
    <col min="6423" max="6433" width="10" style="31" customWidth="1"/>
    <col min="6434" max="6439" width="11.5703125" style="31" customWidth="1"/>
    <col min="6440" max="6442" width="15.5703125" style="31" customWidth="1"/>
    <col min="6443" max="6481" width="0" style="31" hidden="1" customWidth="1"/>
    <col min="6482" max="6489" width="14.85546875" style="31" customWidth="1"/>
    <col min="6490" max="6491" width="10.85546875" style="31" customWidth="1"/>
    <col min="6492" max="6503" width="11.42578125" style="31"/>
    <col min="6504" max="6506" width="11.85546875" style="31" customWidth="1"/>
    <col min="6507" max="6656" width="11.42578125" style="31"/>
    <col min="6657" max="6657" width="41" style="31" customWidth="1"/>
    <col min="6658" max="6658" width="14" style="31" customWidth="1"/>
    <col min="6659" max="6659" width="22.140625" style="31" customWidth="1"/>
    <col min="6660" max="6660" width="11" style="31" customWidth="1"/>
    <col min="6661" max="6661" width="12.5703125" style="31" customWidth="1"/>
    <col min="6662" max="6662" width="11" style="31" customWidth="1"/>
    <col min="6663" max="6663" width="12.5703125" style="31" customWidth="1"/>
    <col min="6664" max="6671" width="11" style="31" customWidth="1"/>
    <col min="6672" max="6672" width="14.7109375" style="31" customWidth="1"/>
    <col min="6673" max="6673" width="11" style="31" customWidth="1"/>
    <col min="6674" max="6674" width="14.140625" style="31" customWidth="1"/>
    <col min="6675" max="6678" width="11.42578125" style="31"/>
    <col min="6679" max="6689" width="10" style="31" customWidth="1"/>
    <col min="6690" max="6695" width="11.5703125" style="31" customWidth="1"/>
    <col min="6696" max="6698" width="15.5703125" style="31" customWidth="1"/>
    <col min="6699" max="6737" width="0" style="31" hidden="1" customWidth="1"/>
    <col min="6738" max="6745" width="14.85546875" style="31" customWidth="1"/>
    <col min="6746" max="6747" width="10.85546875" style="31" customWidth="1"/>
    <col min="6748" max="6759" width="11.42578125" style="31"/>
    <col min="6760" max="6762" width="11.85546875" style="31" customWidth="1"/>
    <col min="6763" max="6912" width="11.42578125" style="31"/>
    <col min="6913" max="6913" width="41" style="31" customWidth="1"/>
    <col min="6914" max="6914" width="14" style="31" customWidth="1"/>
    <col min="6915" max="6915" width="22.140625" style="31" customWidth="1"/>
    <col min="6916" max="6916" width="11" style="31" customWidth="1"/>
    <col min="6917" max="6917" width="12.5703125" style="31" customWidth="1"/>
    <col min="6918" max="6918" width="11" style="31" customWidth="1"/>
    <col min="6919" max="6919" width="12.5703125" style="31" customWidth="1"/>
    <col min="6920" max="6927" width="11" style="31" customWidth="1"/>
    <col min="6928" max="6928" width="14.7109375" style="31" customWidth="1"/>
    <col min="6929" max="6929" width="11" style="31" customWidth="1"/>
    <col min="6930" max="6930" width="14.140625" style="31" customWidth="1"/>
    <col min="6931" max="6934" width="11.42578125" style="31"/>
    <col min="6935" max="6945" width="10" style="31" customWidth="1"/>
    <col min="6946" max="6951" width="11.5703125" style="31" customWidth="1"/>
    <col min="6952" max="6954" width="15.5703125" style="31" customWidth="1"/>
    <col min="6955" max="6993" width="0" style="31" hidden="1" customWidth="1"/>
    <col min="6994" max="7001" width="14.85546875" style="31" customWidth="1"/>
    <col min="7002" max="7003" width="10.85546875" style="31" customWidth="1"/>
    <col min="7004" max="7015" width="11.42578125" style="31"/>
    <col min="7016" max="7018" width="11.85546875" style="31" customWidth="1"/>
    <col min="7019" max="7168" width="11.42578125" style="31"/>
    <col min="7169" max="7169" width="41" style="31" customWidth="1"/>
    <col min="7170" max="7170" width="14" style="31" customWidth="1"/>
    <col min="7171" max="7171" width="22.140625" style="31" customWidth="1"/>
    <col min="7172" max="7172" width="11" style="31" customWidth="1"/>
    <col min="7173" max="7173" width="12.5703125" style="31" customWidth="1"/>
    <col min="7174" max="7174" width="11" style="31" customWidth="1"/>
    <col min="7175" max="7175" width="12.5703125" style="31" customWidth="1"/>
    <col min="7176" max="7183" width="11" style="31" customWidth="1"/>
    <col min="7184" max="7184" width="14.7109375" style="31" customWidth="1"/>
    <col min="7185" max="7185" width="11" style="31" customWidth="1"/>
    <col min="7186" max="7186" width="14.140625" style="31" customWidth="1"/>
    <col min="7187" max="7190" width="11.42578125" style="31"/>
    <col min="7191" max="7201" width="10" style="31" customWidth="1"/>
    <col min="7202" max="7207" width="11.5703125" style="31" customWidth="1"/>
    <col min="7208" max="7210" width="15.5703125" style="31" customWidth="1"/>
    <col min="7211" max="7249" width="0" style="31" hidden="1" customWidth="1"/>
    <col min="7250" max="7257" width="14.85546875" style="31" customWidth="1"/>
    <col min="7258" max="7259" width="10.85546875" style="31" customWidth="1"/>
    <col min="7260" max="7271" width="11.42578125" style="31"/>
    <col min="7272" max="7274" width="11.85546875" style="31" customWidth="1"/>
    <col min="7275" max="7424" width="11.42578125" style="31"/>
    <col min="7425" max="7425" width="41" style="31" customWidth="1"/>
    <col min="7426" max="7426" width="14" style="31" customWidth="1"/>
    <col min="7427" max="7427" width="22.140625" style="31" customWidth="1"/>
    <col min="7428" max="7428" width="11" style="31" customWidth="1"/>
    <col min="7429" max="7429" width="12.5703125" style="31" customWidth="1"/>
    <col min="7430" max="7430" width="11" style="31" customWidth="1"/>
    <col min="7431" max="7431" width="12.5703125" style="31" customWidth="1"/>
    <col min="7432" max="7439" width="11" style="31" customWidth="1"/>
    <col min="7440" max="7440" width="14.7109375" style="31" customWidth="1"/>
    <col min="7441" max="7441" width="11" style="31" customWidth="1"/>
    <col min="7442" max="7442" width="14.140625" style="31" customWidth="1"/>
    <col min="7443" max="7446" width="11.42578125" style="31"/>
    <col min="7447" max="7457" width="10" style="31" customWidth="1"/>
    <col min="7458" max="7463" width="11.5703125" style="31" customWidth="1"/>
    <col min="7464" max="7466" width="15.5703125" style="31" customWidth="1"/>
    <col min="7467" max="7505" width="0" style="31" hidden="1" customWidth="1"/>
    <col min="7506" max="7513" width="14.85546875" style="31" customWidth="1"/>
    <col min="7514" max="7515" width="10.85546875" style="31" customWidth="1"/>
    <col min="7516" max="7527" width="11.42578125" style="31"/>
    <col min="7528" max="7530" width="11.85546875" style="31" customWidth="1"/>
    <col min="7531" max="7680" width="11.42578125" style="31"/>
    <col min="7681" max="7681" width="41" style="31" customWidth="1"/>
    <col min="7682" max="7682" width="14" style="31" customWidth="1"/>
    <col min="7683" max="7683" width="22.140625" style="31" customWidth="1"/>
    <col min="7684" max="7684" width="11" style="31" customWidth="1"/>
    <col min="7685" max="7685" width="12.5703125" style="31" customWidth="1"/>
    <col min="7686" max="7686" width="11" style="31" customWidth="1"/>
    <col min="7687" max="7687" width="12.5703125" style="31" customWidth="1"/>
    <col min="7688" max="7695" width="11" style="31" customWidth="1"/>
    <col min="7696" max="7696" width="14.7109375" style="31" customWidth="1"/>
    <col min="7697" max="7697" width="11" style="31" customWidth="1"/>
    <col min="7698" max="7698" width="14.140625" style="31" customWidth="1"/>
    <col min="7699" max="7702" width="11.42578125" style="31"/>
    <col min="7703" max="7713" width="10" style="31" customWidth="1"/>
    <col min="7714" max="7719" width="11.5703125" style="31" customWidth="1"/>
    <col min="7720" max="7722" width="15.5703125" style="31" customWidth="1"/>
    <col min="7723" max="7761" width="0" style="31" hidden="1" customWidth="1"/>
    <col min="7762" max="7769" width="14.85546875" style="31" customWidth="1"/>
    <col min="7770" max="7771" width="10.85546875" style="31" customWidth="1"/>
    <col min="7772" max="7783" width="11.42578125" style="31"/>
    <col min="7784" max="7786" width="11.85546875" style="31" customWidth="1"/>
    <col min="7787" max="7936" width="11.42578125" style="31"/>
    <col min="7937" max="7937" width="41" style="31" customWidth="1"/>
    <col min="7938" max="7938" width="14" style="31" customWidth="1"/>
    <col min="7939" max="7939" width="22.140625" style="31" customWidth="1"/>
    <col min="7940" max="7940" width="11" style="31" customWidth="1"/>
    <col min="7941" max="7941" width="12.5703125" style="31" customWidth="1"/>
    <col min="7942" max="7942" width="11" style="31" customWidth="1"/>
    <col min="7943" max="7943" width="12.5703125" style="31" customWidth="1"/>
    <col min="7944" max="7951" width="11" style="31" customWidth="1"/>
    <col min="7952" max="7952" width="14.7109375" style="31" customWidth="1"/>
    <col min="7953" max="7953" width="11" style="31" customWidth="1"/>
    <col min="7954" max="7954" width="14.140625" style="31" customWidth="1"/>
    <col min="7955" max="7958" width="11.42578125" style="31"/>
    <col min="7959" max="7969" width="10" style="31" customWidth="1"/>
    <col min="7970" max="7975" width="11.5703125" style="31" customWidth="1"/>
    <col min="7976" max="7978" width="15.5703125" style="31" customWidth="1"/>
    <col min="7979" max="8017" width="0" style="31" hidden="1" customWidth="1"/>
    <col min="8018" max="8025" width="14.85546875" style="31" customWidth="1"/>
    <col min="8026" max="8027" width="10.85546875" style="31" customWidth="1"/>
    <col min="8028" max="8039" width="11.42578125" style="31"/>
    <col min="8040" max="8042" width="11.85546875" style="31" customWidth="1"/>
    <col min="8043" max="8192" width="11.42578125" style="31"/>
    <col min="8193" max="8193" width="41" style="31" customWidth="1"/>
    <col min="8194" max="8194" width="14" style="31" customWidth="1"/>
    <col min="8195" max="8195" width="22.140625" style="31" customWidth="1"/>
    <col min="8196" max="8196" width="11" style="31" customWidth="1"/>
    <col min="8197" max="8197" width="12.5703125" style="31" customWidth="1"/>
    <col min="8198" max="8198" width="11" style="31" customWidth="1"/>
    <col min="8199" max="8199" width="12.5703125" style="31" customWidth="1"/>
    <col min="8200" max="8207" width="11" style="31" customWidth="1"/>
    <col min="8208" max="8208" width="14.7109375" style="31" customWidth="1"/>
    <col min="8209" max="8209" width="11" style="31" customWidth="1"/>
    <col min="8210" max="8210" width="14.140625" style="31" customWidth="1"/>
    <col min="8211" max="8214" width="11.42578125" style="31"/>
    <col min="8215" max="8225" width="10" style="31" customWidth="1"/>
    <col min="8226" max="8231" width="11.5703125" style="31" customWidth="1"/>
    <col min="8232" max="8234" width="15.5703125" style="31" customWidth="1"/>
    <col min="8235" max="8273" width="0" style="31" hidden="1" customWidth="1"/>
    <col min="8274" max="8281" width="14.85546875" style="31" customWidth="1"/>
    <col min="8282" max="8283" width="10.85546875" style="31" customWidth="1"/>
    <col min="8284" max="8295" width="11.42578125" style="31"/>
    <col min="8296" max="8298" width="11.85546875" style="31" customWidth="1"/>
    <col min="8299" max="8448" width="11.42578125" style="31"/>
    <col min="8449" max="8449" width="41" style="31" customWidth="1"/>
    <col min="8450" max="8450" width="14" style="31" customWidth="1"/>
    <col min="8451" max="8451" width="22.140625" style="31" customWidth="1"/>
    <col min="8452" max="8452" width="11" style="31" customWidth="1"/>
    <col min="8453" max="8453" width="12.5703125" style="31" customWidth="1"/>
    <col min="8454" max="8454" width="11" style="31" customWidth="1"/>
    <col min="8455" max="8455" width="12.5703125" style="31" customWidth="1"/>
    <col min="8456" max="8463" width="11" style="31" customWidth="1"/>
    <col min="8464" max="8464" width="14.7109375" style="31" customWidth="1"/>
    <col min="8465" max="8465" width="11" style="31" customWidth="1"/>
    <col min="8466" max="8466" width="14.140625" style="31" customWidth="1"/>
    <col min="8467" max="8470" width="11.42578125" style="31"/>
    <col min="8471" max="8481" width="10" style="31" customWidth="1"/>
    <col min="8482" max="8487" width="11.5703125" style="31" customWidth="1"/>
    <col min="8488" max="8490" width="15.5703125" style="31" customWidth="1"/>
    <col min="8491" max="8529" width="0" style="31" hidden="1" customWidth="1"/>
    <col min="8530" max="8537" width="14.85546875" style="31" customWidth="1"/>
    <col min="8538" max="8539" width="10.85546875" style="31" customWidth="1"/>
    <col min="8540" max="8551" width="11.42578125" style="31"/>
    <col min="8552" max="8554" width="11.85546875" style="31" customWidth="1"/>
    <col min="8555" max="8704" width="11.42578125" style="31"/>
    <col min="8705" max="8705" width="41" style="31" customWidth="1"/>
    <col min="8706" max="8706" width="14" style="31" customWidth="1"/>
    <col min="8707" max="8707" width="22.140625" style="31" customWidth="1"/>
    <col min="8708" max="8708" width="11" style="31" customWidth="1"/>
    <col min="8709" max="8709" width="12.5703125" style="31" customWidth="1"/>
    <col min="8710" max="8710" width="11" style="31" customWidth="1"/>
    <col min="8711" max="8711" width="12.5703125" style="31" customWidth="1"/>
    <col min="8712" max="8719" width="11" style="31" customWidth="1"/>
    <col min="8720" max="8720" width="14.7109375" style="31" customWidth="1"/>
    <col min="8721" max="8721" width="11" style="31" customWidth="1"/>
    <col min="8722" max="8722" width="14.140625" style="31" customWidth="1"/>
    <col min="8723" max="8726" width="11.42578125" style="31"/>
    <col min="8727" max="8737" width="10" style="31" customWidth="1"/>
    <col min="8738" max="8743" width="11.5703125" style="31" customWidth="1"/>
    <col min="8744" max="8746" width="15.5703125" style="31" customWidth="1"/>
    <col min="8747" max="8785" width="0" style="31" hidden="1" customWidth="1"/>
    <col min="8786" max="8793" width="14.85546875" style="31" customWidth="1"/>
    <col min="8794" max="8795" width="10.85546875" style="31" customWidth="1"/>
    <col min="8796" max="8807" width="11.42578125" style="31"/>
    <col min="8808" max="8810" width="11.85546875" style="31" customWidth="1"/>
    <col min="8811" max="8960" width="11.42578125" style="31"/>
    <col min="8961" max="8961" width="41" style="31" customWidth="1"/>
    <col min="8962" max="8962" width="14" style="31" customWidth="1"/>
    <col min="8963" max="8963" width="22.140625" style="31" customWidth="1"/>
    <col min="8964" max="8964" width="11" style="31" customWidth="1"/>
    <col min="8965" max="8965" width="12.5703125" style="31" customWidth="1"/>
    <col min="8966" max="8966" width="11" style="31" customWidth="1"/>
    <col min="8967" max="8967" width="12.5703125" style="31" customWidth="1"/>
    <col min="8968" max="8975" width="11" style="31" customWidth="1"/>
    <col min="8976" max="8976" width="14.7109375" style="31" customWidth="1"/>
    <col min="8977" max="8977" width="11" style="31" customWidth="1"/>
    <col min="8978" max="8978" width="14.140625" style="31" customWidth="1"/>
    <col min="8979" max="8982" width="11.42578125" style="31"/>
    <col min="8983" max="8993" width="10" style="31" customWidth="1"/>
    <col min="8994" max="8999" width="11.5703125" style="31" customWidth="1"/>
    <col min="9000" max="9002" width="15.5703125" style="31" customWidth="1"/>
    <col min="9003" max="9041" width="0" style="31" hidden="1" customWidth="1"/>
    <col min="9042" max="9049" width="14.85546875" style="31" customWidth="1"/>
    <col min="9050" max="9051" width="10.85546875" style="31" customWidth="1"/>
    <col min="9052" max="9063" width="11.42578125" style="31"/>
    <col min="9064" max="9066" width="11.85546875" style="31" customWidth="1"/>
    <col min="9067" max="9216" width="11.42578125" style="31"/>
    <col min="9217" max="9217" width="41" style="31" customWidth="1"/>
    <col min="9218" max="9218" width="14" style="31" customWidth="1"/>
    <col min="9219" max="9219" width="22.140625" style="31" customWidth="1"/>
    <col min="9220" max="9220" width="11" style="31" customWidth="1"/>
    <col min="9221" max="9221" width="12.5703125" style="31" customWidth="1"/>
    <col min="9222" max="9222" width="11" style="31" customWidth="1"/>
    <col min="9223" max="9223" width="12.5703125" style="31" customWidth="1"/>
    <col min="9224" max="9231" width="11" style="31" customWidth="1"/>
    <col min="9232" max="9232" width="14.7109375" style="31" customWidth="1"/>
    <col min="9233" max="9233" width="11" style="31" customWidth="1"/>
    <col min="9234" max="9234" width="14.140625" style="31" customWidth="1"/>
    <col min="9235" max="9238" width="11.42578125" style="31"/>
    <col min="9239" max="9249" width="10" style="31" customWidth="1"/>
    <col min="9250" max="9255" width="11.5703125" style="31" customWidth="1"/>
    <col min="9256" max="9258" width="15.5703125" style="31" customWidth="1"/>
    <col min="9259" max="9297" width="0" style="31" hidden="1" customWidth="1"/>
    <col min="9298" max="9305" width="14.85546875" style="31" customWidth="1"/>
    <col min="9306" max="9307" width="10.85546875" style="31" customWidth="1"/>
    <col min="9308" max="9319" width="11.42578125" style="31"/>
    <col min="9320" max="9322" width="11.85546875" style="31" customWidth="1"/>
    <col min="9323" max="9472" width="11.42578125" style="31"/>
    <col min="9473" max="9473" width="41" style="31" customWidth="1"/>
    <col min="9474" max="9474" width="14" style="31" customWidth="1"/>
    <col min="9475" max="9475" width="22.140625" style="31" customWidth="1"/>
    <col min="9476" max="9476" width="11" style="31" customWidth="1"/>
    <col min="9477" max="9477" width="12.5703125" style="31" customWidth="1"/>
    <col min="9478" max="9478" width="11" style="31" customWidth="1"/>
    <col min="9479" max="9479" width="12.5703125" style="31" customWidth="1"/>
    <col min="9480" max="9487" width="11" style="31" customWidth="1"/>
    <col min="9488" max="9488" width="14.7109375" style="31" customWidth="1"/>
    <col min="9489" max="9489" width="11" style="31" customWidth="1"/>
    <col min="9490" max="9490" width="14.140625" style="31" customWidth="1"/>
    <col min="9491" max="9494" width="11.42578125" style="31"/>
    <col min="9495" max="9505" width="10" style="31" customWidth="1"/>
    <col min="9506" max="9511" width="11.5703125" style="31" customWidth="1"/>
    <col min="9512" max="9514" width="15.5703125" style="31" customWidth="1"/>
    <col min="9515" max="9553" width="0" style="31" hidden="1" customWidth="1"/>
    <col min="9554" max="9561" width="14.85546875" style="31" customWidth="1"/>
    <col min="9562" max="9563" width="10.85546875" style="31" customWidth="1"/>
    <col min="9564" max="9575" width="11.42578125" style="31"/>
    <col min="9576" max="9578" width="11.85546875" style="31" customWidth="1"/>
    <col min="9579" max="9728" width="11.42578125" style="31"/>
    <col min="9729" max="9729" width="41" style="31" customWidth="1"/>
    <col min="9730" max="9730" width="14" style="31" customWidth="1"/>
    <col min="9731" max="9731" width="22.140625" style="31" customWidth="1"/>
    <col min="9732" max="9732" width="11" style="31" customWidth="1"/>
    <col min="9733" max="9733" width="12.5703125" style="31" customWidth="1"/>
    <col min="9734" max="9734" width="11" style="31" customWidth="1"/>
    <col min="9735" max="9735" width="12.5703125" style="31" customWidth="1"/>
    <col min="9736" max="9743" width="11" style="31" customWidth="1"/>
    <col min="9744" max="9744" width="14.7109375" style="31" customWidth="1"/>
    <col min="9745" max="9745" width="11" style="31" customWidth="1"/>
    <col min="9746" max="9746" width="14.140625" style="31" customWidth="1"/>
    <col min="9747" max="9750" width="11.42578125" style="31"/>
    <col min="9751" max="9761" width="10" style="31" customWidth="1"/>
    <col min="9762" max="9767" width="11.5703125" style="31" customWidth="1"/>
    <col min="9768" max="9770" width="15.5703125" style="31" customWidth="1"/>
    <col min="9771" max="9809" width="0" style="31" hidden="1" customWidth="1"/>
    <col min="9810" max="9817" width="14.85546875" style="31" customWidth="1"/>
    <col min="9818" max="9819" width="10.85546875" style="31" customWidth="1"/>
    <col min="9820" max="9831" width="11.42578125" style="31"/>
    <col min="9832" max="9834" width="11.85546875" style="31" customWidth="1"/>
    <col min="9835" max="9984" width="11.42578125" style="31"/>
    <col min="9985" max="9985" width="41" style="31" customWidth="1"/>
    <col min="9986" max="9986" width="14" style="31" customWidth="1"/>
    <col min="9987" max="9987" width="22.140625" style="31" customWidth="1"/>
    <col min="9988" max="9988" width="11" style="31" customWidth="1"/>
    <col min="9989" max="9989" width="12.5703125" style="31" customWidth="1"/>
    <col min="9990" max="9990" width="11" style="31" customWidth="1"/>
    <col min="9991" max="9991" width="12.5703125" style="31" customWidth="1"/>
    <col min="9992" max="9999" width="11" style="31" customWidth="1"/>
    <col min="10000" max="10000" width="14.7109375" style="31" customWidth="1"/>
    <col min="10001" max="10001" width="11" style="31" customWidth="1"/>
    <col min="10002" max="10002" width="14.140625" style="31" customWidth="1"/>
    <col min="10003" max="10006" width="11.42578125" style="31"/>
    <col min="10007" max="10017" width="10" style="31" customWidth="1"/>
    <col min="10018" max="10023" width="11.5703125" style="31" customWidth="1"/>
    <col min="10024" max="10026" width="15.5703125" style="31" customWidth="1"/>
    <col min="10027" max="10065" width="0" style="31" hidden="1" customWidth="1"/>
    <col min="10066" max="10073" width="14.85546875" style="31" customWidth="1"/>
    <col min="10074" max="10075" width="10.85546875" style="31" customWidth="1"/>
    <col min="10076" max="10087" width="11.42578125" style="31"/>
    <col min="10088" max="10090" width="11.85546875" style="31" customWidth="1"/>
    <col min="10091" max="10240" width="11.42578125" style="31"/>
    <col min="10241" max="10241" width="41" style="31" customWidth="1"/>
    <col min="10242" max="10242" width="14" style="31" customWidth="1"/>
    <col min="10243" max="10243" width="22.140625" style="31" customWidth="1"/>
    <col min="10244" max="10244" width="11" style="31" customWidth="1"/>
    <col min="10245" max="10245" width="12.5703125" style="31" customWidth="1"/>
    <col min="10246" max="10246" width="11" style="31" customWidth="1"/>
    <col min="10247" max="10247" width="12.5703125" style="31" customWidth="1"/>
    <col min="10248" max="10255" width="11" style="31" customWidth="1"/>
    <col min="10256" max="10256" width="14.7109375" style="31" customWidth="1"/>
    <col min="10257" max="10257" width="11" style="31" customWidth="1"/>
    <col min="10258" max="10258" width="14.140625" style="31" customWidth="1"/>
    <col min="10259" max="10262" width="11.42578125" style="31"/>
    <col min="10263" max="10273" width="10" style="31" customWidth="1"/>
    <col min="10274" max="10279" width="11.5703125" style="31" customWidth="1"/>
    <col min="10280" max="10282" width="15.5703125" style="31" customWidth="1"/>
    <col min="10283" max="10321" width="0" style="31" hidden="1" customWidth="1"/>
    <col min="10322" max="10329" width="14.85546875" style="31" customWidth="1"/>
    <col min="10330" max="10331" width="10.85546875" style="31" customWidth="1"/>
    <col min="10332" max="10343" width="11.42578125" style="31"/>
    <col min="10344" max="10346" width="11.85546875" style="31" customWidth="1"/>
    <col min="10347" max="10496" width="11.42578125" style="31"/>
    <col min="10497" max="10497" width="41" style="31" customWidth="1"/>
    <col min="10498" max="10498" width="14" style="31" customWidth="1"/>
    <col min="10499" max="10499" width="22.140625" style="31" customWidth="1"/>
    <col min="10500" max="10500" width="11" style="31" customWidth="1"/>
    <col min="10501" max="10501" width="12.5703125" style="31" customWidth="1"/>
    <col min="10502" max="10502" width="11" style="31" customWidth="1"/>
    <col min="10503" max="10503" width="12.5703125" style="31" customWidth="1"/>
    <col min="10504" max="10511" width="11" style="31" customWidth="1"/>
    <col min="10512" max="10512" width="14.7109375" style="31" customWidth="1"/>
    <col min="10513" max="10513" width="11" style="31" customWidth="1"/>
    <col min="10514" max="10514" width="14.140625" style="31" customWidth="1"/>
    <col min="10515" max="10518" width="11.42578125" style="31"/>
    <col min="10519" max="10529" width="10" style="31" customWidth="1"/>
    <col min="10530" max="10535" width="11.5703125" style="31" customWidth="1"/>
    <col min="10536" max="10538" width="15.5703125" style="31" customWidth="1"/>
    <col min="10539" max="10577" width="0" style="31" hidden="1" customWidth="1"/>
    <col min="10578" max="10585" width="14.85546875" style="31" customWidth="1"/>
    <col min="10586" max="10587" width="10.85546875" style="31" customWidth="1"/>
    <col min="10588" max="10599" width="11.42578125" style="31"/>
    <col min="10600" max="10602" width="11.85546875" style="31" customWidth="1"/>
    <col min="10603" max="10752" width="11.42578125" style="31"/>
    <col min="10753" max="10753" width="41" style="31" customWidth="1"/>
    <col min="10754" max="10754" width="14" style="31" customWidth="1"/>
    <col min="10755" max="10755" width="22.140625" style="31" customWidth="1"/>
    <col min="10756" max="10756" width="11" style="31" customWidth="1"/>
    <col min="10757" max="10757" width="12.5703125" style="31" customWidth="1"/>
    <col min="10758" max="10758" width="11" style="31" customWidth="1"/>
    <col min="10759" max="10759" width="12.5703125" style="31" customWidth="1"/>
    <col min="10760" max="10767" width="11" style="31" customWidth="1"/>
    <col min="10768" max="10768" width="14.7109375" style="31" customWidth="1"/>
    <col min="10769" max="10769" width="11" style="31" customWidth="1"/>
    <col min="10770" max="10770" width="14.140625" style="31" customWidth="1"/>
    <col min="10771" max="10774" width="11.42578125" style="31"/>
    <col min="10775" max="10785" width="10" style="31" customWidth="1"/>
    <col min="10786" max="10791" width="11.5703125" style="31" customWidth="1"/>
    <col min="10792" max="10794" width="15.5703125" style="31" customWidth="1"/>
    <col min="10795" max="10833" width="0" style="31" hidden="1" customWidth="1"/>
    <col min="10834" max="10841" width="14.85546875" style="31" customWidth="1"/>
    <col min="10842" max="10843" width="10.85546875" style="31" customWidth="1"/>
    <col min="10844" max="10855" width="11.42578125" style="31"/>
    <col min="10856" max="10858" width="11.85546875" style="31" customWidth="1"/>
    <col min="10859" max="11008" width="11.42578125" style="31"/>
    <col min="11009" max="11009" width="41" style="31" customWidth="1"/>
    <col min="11010" max="11010" width="14" style="31" customWidth="1"/>
    <col min="11011" max="11011" width="22.140625" style="31" customWidth="1"/>
    <col min="11012" max="11012" width="11" style="31" customWidth="1"/>
    <col min="11013" max="11013" width="12.5703125" style="31" customWidth="1"/>
    <col min="11014" max="11014" width="11" style="31" customWidth="1"/>
    <col min="11015" max="11015" width="12.5703125" style="31" customWidth="1"/>
    <col min="11016" max="11023" width="11" style="31" customWidth="1"/>
    <col min="11024" max="11024" width="14.7109375" style="31" customWidth="1"/>
    <col min="11025" max="11025" width="11" style="31" customWidth="1"/>
    <col min="11026" max="11026" width="14.140625" style="31" customWidth="1"/>
    <col min="11027" max="11030" width="11.42578125" style="31"/>
    <col min="11031" max="11041" width="10" style="31" customWidth="1"/>
    <col min="11042" max="11047" width="11.5703125" style="31" customWidth="1"/>
    <col min="11048" max="11050" width="15.5703125" style="31" customWidth="1"/>
    <col min="11051" max="11089" width="0" style="31" hidden="1" customWidth="1"/>
    <col min="11090" max="11097" width="14.85546875" style="31" customWidth="1"/>
    <col min="11098" max="11099" width="10.85546875" style="31" customWidth="1"/>
    <col min="11100" max="11111" width="11.42578125" style="31"/>
    <col min="11112" max="11114" width="11.85546875" style="31" customWidth="1"/>
    <col min="11115" max="11264" width="11.42578125" style="31"/>
    <col min="11265" max="11265" width="41" style="31" customWidth="1"/>
    <col min="11266" max="11266" width="14" style="31" customWidth="1"/>
    <col min="11267" max="11267" width="22.140625" style="31" customWidth="1"/>
    <col min="11268" max="11268" width="11" style="31" customWidth="1"/>
    <col min="11269" max="11269" width="12.5703125" style="31" customWidth="1"/>
    <col min="11270" max="11270" width="11" style="31" customWidth="1"/>
    <col min="11271" max="11271" width="12.5703125" style="31" customWidth="1"/>
    <col min="11272" max="11279" width="11" style="31" customWidth="1"/>
    <col min="11280" max="11280" width="14.7109375" style="31" customWidth="1"/>
    <col min="11281" max="11281" width="11" style="31" customWidth="1"/>
    <col min="11282" max="11282" width="14.140625" style="31" customWidth="1"/>
    <col min="11283" max="11286" width="11.42578125" style="31"/>
    <col min="11287" max="11297" width="10" style="31" customWidth="1"/>
    <col min="11298" max="11303" width="11.5703125" style="31" customWidth="1"/>
    <col min="11304" max="11306" width="15.5703125" style="31" customWidth="1"/>
    <col min="11307" max="11345" width="0" style="31" hidden="1" customWidth="1"/>
    <col min="11346" max="11353" width="14.85546875" style="31" customWidth="1"/>
    <col min="11354" max="11355" width="10.85546875" style="31" customWidth="1"/>
    <col min="11356" max="11367" width="11.42578125" style="31"/>
    <col min="11368" max="11370" width="11.85546875" style="31" customWidth="1"/>
    <col min="11371" max="11520" width="11.42578125" style="31"/>
    <col min="11521" max="11521" width="41" style="31" customWidth="1"/>
    <col min="11522" max="11522" width="14" style="31" customWidth="1"/>
    <col min="11523" max="11523" width="22.140625" style="31" customWidth="1"/>
    <col min="11524" max="11524" width="11" style="31" customWidth="1"/>
    <col min="11525" max="11525" width="12.5703125" style="31" customWidth="1"/>
    <col min="11526" max="11526" width="11" style="31" customWidth="1"/>
    <col min="11527" max="11527" width="12.5703125" style="31" customWidth="1"/>
    <col min="11528" max="11535" width="11" style="31" customWidth="1"/>
    <col min="11536" max="11536" width="14.7109375" style="31" customWidth="1"/>
    <col min="11537" max="11537" width="11" style="31" customWidth="1"/>
    <col min="11538" max="11538" width="14.140625" style="31" customWidth="1"/>
    <col min="11539" max="11542" width="11.42578125" style="31"/>
    <col min="11543" max="11553" width="10" style="31" customWidth="1"/>
    <col min="11554" max="11559" width="11.5703125" style="31" customWidth="1"/>
    <col min="11560" max="11562" width="15.5703125" style="31" customWidth="1"/>
    <col min="11563" max="11601" width="0" style="31" hidden="1" customWidth="1"/>
    <col min="11602" max="11609" width="14.85546875" style="31" customWidth="1"/>
    <col min="11610" max="11611" width="10.85546875" style="31" customWidth="1"/>
    <col min="11612" max="11623" width="11.42578125" style="31"/>
    <col min="11624" max="11626" width="11.85546875" style="31" customWidth="1"/>
    <col min="11627" max="11776" width="11.42578125" style="31"/>
    <col min="11777" max="11777" width="41" style="31" customWidth="1"/>
    <col min="11778" max="11778" width="14" style="31" customWidth="1"/>
    <col min="11779" max="11779" width="22.140625" style="31" customWidth="1"/>
    <col min="11780" max="11780" width="11" style="31" customWidth="1"/>
    <col min="11781" max="11781" width="12.5703125" style="31" customWidth="1"/>
    <col min="11782" max="11782" width="11" style="31" customWidth="1"/>
    <col min="11783" max="11783" width="12.5703125" style="31" customWidth="1"/>
    <col min="11784" max="11791" width="11" style="31" customWidth="1"/>
    <col min="11792" max="11792" width="14.7109375" style="31" customWidth="1"/>
    <col min="11793" max="11793" width="11" style="31" customWidth="1"/>
    <col min="11794" max="11794" width="14.140625" style="31" customWidth="1"/>
    <col min="11795" max="11798" width="11.42578125" style="31"/>
    <col min="11799" max="11809" width="10" style="31" customWidth="1"/>
    <col min="11810" max="11815" width="11.5703125" style="31" customWidth="1"/>
    <col min="11816" max="11818" width="15.5703125" style="31" customWidth="1"/>
    <col min="11819" max="11857" width="0" style="31" hidden="1" customWidth="1"/>
    <col min="11858" max="11865" width="14.85546875" style="31" customWidth="1"/>
    <col min="11866" max="11867" width="10.85546875" style="31" customWidth="1"/>
    <col min="11868" max="11879" width="11.42578125" style="31"/>
    <col min="11880" max="11882" width="11.85546875" style="31" customWidth="1"/>
    <col min="11883" max="12032" width="11.42578125" style="31"/>
    <col min="12033" max="12033" width="41" style="31" customWidth="1"/>
    <col min="12034" max="12034" width="14" style="31" customWidth="1"/>
    <col min="12035" max="12035" width="22.140625" style="31" customWidth="1"/>
    <col min="12036" max="12036" width="11" style="31" customWidth="1"/>
    <col min="12037" max="12037" width="12.5703125" style="31" customWidth="1"/>
    <col min="12038" max="12038" width="11" style="31" customWidth="1"/>
    <col min="12039" max="12039" width="12.5703125" style="31" customWidth="1"/>
    <col min="12040" max="12047" width="11" style="31" customWidth="1"/>
    <col min="12048" max="12048" width="14.7109375" style="31" customWidth="1"/>
    <col min="12049" max="12049" width="11" style="31" customWidth="1"/>
    <col min="12050" max="12050" width="14.140625" style="31" customWidth="1"/>
    <col min="12051" max="12054" width="11.42578125" style="31"/>
    <col min="12055" max="12065" width="10" style="31" customWidth="1"/>
    <col min="12066" max="12071" width="11.5703125" style="31" customWidth="1"/>
    <col min="12072" max="12074" width="15.5703125" style="31" customWidth="1"/>
    <col min="12075" max="12113" width="0" style="31" hidden="1" customWidth="1"/>
    <col min="12114" max="12121" width="14.85546875" style="31" customWidth="1"/>
    <col min="12122" max="12123" width="10.85546875" style="31" customWidth="1"/>
    <col min="12124" max="12135" width="11.42578125" style="31"/>
    <col min="12136" max="12138" width="11.85546875" style="31" customWidth="1"/>
    <col min="12139" max="12288" width="11.42578125" style="31"/>
    <col min="12289" max="12289" width="41" style="31" customWidth="1"/>
    <col min="12290" max="12290" width="14" style="31" customWidth="1"/>
    <col min="12291" max="12291" width="22.140625" style="31" customWidth="1"/>
    <col min="12292" max="12292" width="11" style="31" customWidth="1"/>
    <col min="12293" max="12293" width="12.5703125" style="31" customWidth="1"/>
    <col min="12294" max="12294" width="11" style="31" customWidth="1"/>
    <col min="12295" max="12295" width="12.5703125" style="31" customWidth="1"/>
    <col min="12296" max="12303" width="11" style="31" customWidth="1"/>
    <col min="12304" max="12304" width="14.7109375" style="31" customWidth="1"/>
    <col min="12305" max="12305" width="11" style="31" customWidth="1"/>
    <col min="12306" max="12306" width="14.140625" style="31" customWidth="1"/>
    <col min="12307" max="12310" width="11.42578125" style="31"/>
    <col min="12311" max="12321" width="10" style="31" customWidth="1"/>
    <col min="12322" max="12327" width="11.5703125" style="31" customWidth="1"/>
    <col min="12328" max="12330" width="15.5703125" style="31" customWidth="1"/>
    <col min="12331" max="12369" width="0" style="31" hidden="1" customWidth="1"/>
    <col min="12370" max="12377" width="14.85546875" style="31" customWidth="1"/>
    <col min="12378" max="12379" width="10.85546875" style="31" customWidth="1"/>
    <col min="12380" max="12391" width="11.42578125" style="31"/>
    <col min="12392" max="12394" width="11.85546875" style="31" customWidth="1"/>
    <col min="12395" max="12544" width="11.42578125" style="31"/>
    <col min="12545" max="12545" width="41" style="31" customWidth="1"/>
    <col min="12546" max="12546" width="14" style="31" customWidth="1"/>
    <col min="12547" max="12547" width="22.140625" style="31" customWidth="1"/>
    <col min="12548" max="12548" width="11" style="31" customWidth="1"/>
    <col min="12549" max="12549" width="12.5703125" style="31" customWidth="1"/>
    <col min="12550" max="12550" width="11" style="31" customWidth="1"/>
    <col min="12551" max="12551" width="12.5703125" style="31" customWidth="1"/>
    <col min="12552" max="12559" width="11" style="31" customWidth="1"/>
    <col min="12560" max="12560" width="14.7109375" style="31" customWidth="1"/>
    <col min="12561" max="12561" width="11" style="31" customWidth="1"/>
    <col min="12562" max="12562" width="14.140625" style="31" customWidth="1"/>
    <col min="12563" max="12566" width="11.42578125" style="31"/>
    <col min="12567" max="12577" width="10" style="31" customWidth="1"/>
    <col min="12578" max="12583" width="11.5703125" style="31" customWidth="1"/>
    <col min="12584" max="12586" width="15.5703125" style="31" customWidth="1"/>
    <col min="12587" max="12625" width="0" style="31" hidden="1" customWidth="1"/>
    <col min="12626" max="12633" width="14.85546875" style="31" customWidth="1"/>
    <col min="12634" max="12635" width="10.85546875" style="31" customWidth="1"/>
    <col min="12636" max="12647" width="11.42578125" style="31"/>
    <col min="12648" max="12650" width="11.85546875" style="31" customWidth="1"/>
    <col min="12651" max="12800" width="11.42578125" style="31"/>
    <col min="12801" max="12801" width="41" style="31" customWidth="1"/>
    <col min="12802" max="12802" width="14" style="31" customWidth="1"/>
    <col min="12803" max="12803" width="22.140625" style="31" customWidth="1"/>
    <col min="12804" max="12804" width="11" style="31" customWidth="1"/>
    <col min="12805" max="12805" width="12.5703125" style="31" customWidth="1"/>
    <col min="12806" max="12806" width="11" style="31" customWidth="1"/>
    <col min="12807" max="12807" width="12.5703125" style="31" customWidth="1"/>
    <col min="12808" max="12815" width="11" style="31" customWidth="1"/>
    <col min="12816" max="12816" width="14.7109375" style="31" customWidth="1"/>
    <col min="12817" max="12817" width="11" style="31" customWidth="1"/>
    <col min="12818" max="12818" width="14.140625" style="31" customWidth="1"/>
    <col min="12819" max="12822" width="11.42578125" style="31"/>
    <col min="12823" max="12833" width="10" style="31" customWidth="1"/>
    <col min="12834" max="12839" width="11.5703125" style="31" customWidth="1"/>
    <col min="12840" max="12842" width="15.5703125" style="31" customWidth="1"/>
    <col min="12843" max="12881" width="0" style="31" hidden="1" customWidth="1"/>
    <col min="12882" max="12889" width="14.85546875" style="31" customWidth="1"/>
    <col min="12890" max="12891" width="10.85546875" style="31" customWidth="1"/>
    <col min="12892" max="12903" width="11.42578125" style="31"/>
    <col min="12904" max="12906" width="11.85546875" style="31" customWidth="1"/>
    <col min="12907" max="13056" width="11.42578125" style="31"/>
    <col min="13057" max="13057" width="41" style="31" customWidth="1"/>
    <col min="13058" max="13058" width="14" style="31" customWidth="1"/>
    <col min="13059" max="13059" width="22.140625" style="31" customWidth="1"/>
    <col min="13060" max="13060" width="11" style="31" customWidth="1"/>
    <col min="13061" max="13061" width="12.5703125" style="31" customWidth="1"/>
    <col min="13062" max="13062" width="11" style="31" customWidth="1"/>
    <col min="13063" max="13063" width="12.5703125" style="31" customWidth="1"/>
    <col min="13064" max="13071" width="11" style="31" customWidth="1"/>
    <col min="13072" max="13072" width="14.7109375" style="31" customWidth="1"/>
    <col min="13073" max="13073" width="11" style="31" customWidth="1"/>
    <col min="13074" max="13074" width="14.140625" style="31" customWidth="1"/>
    <col min="13075" max="13078" width="11.42578125" style="31"/>
    <col min="13079" max="13089" width="10" style="31" customWidth="1"/>
    <col min="13090" max="13095" width="11.5703125" style="31" customWidth="1"/>
    <col min="13096" max="13098" width="15.5703125" style="31" customWidth="1"/>
    <col min="13099" max="13137" width="0" style="31" hidden="1" customWidth="1"/>
    <col min="13138" max="13145" width="14.85546875" style="31" customWidth="1"/>
    <col min="13146" max="13147" width="10.85546875" style="31" customWidth="1"/>
    <col min="13148" max="13159" width="11.42578125" style="31"/>
    <col min="13160" max="13162" width="11.85546875" style="31" customWidth="1"/>
    <col min="13163" max="13312" width="11.42578125" style="31"/>
    <col min="13313" max="13313" width="41" style="31" customWidth="1"/>
    <col min="13314" max="13314" width="14" style="31" customWidth="1"/>
    <col min="13315" max="13315" width="22.140625" style="31" customWidth="1"/>
    <col min="13316" max="13316" width="11" style="31" customWidth="1"/>
    <col min="13317" max="13317" width="12.5703125" style="31" customWidth="1"/>
    <col min="13318" max="13318" width="11" style="31" customWidth="1"/>
    <col min="13319" max="13319" width="12.5703125" style="31" customWidth="1"/>
    <col min="13320" max="13327" width="11" style="31" customWidth="1"/>
    <col min="13328" max="13328" width="14.7109375" style="31" customWidth="1"/>
    <col min="13329" max="13329" width="11" style="31" customWidth="1"/>
    <col min="13330" max="13330" width="14.140625" style="31" customWidth="1"/>
    <col min="13331" max="13334" width="11.42578125" style="31"/>
    <col min="13335" max="13345" width="10" style="31" customWidth="1"/>
    <col min="13346" max="13351" width="11.5703125" style="31" customWidth="1"/>
    <col min="13352" max="13354" width="15.5703125" style="31" customWidth="1"/>
    <col min="13355" max="13393" width="0" style="31" hidden="1" customWidth="1"/>
    <col min="13394" max="13401" width="14.85546875" style="31" customWidth="1"/>
    <col min="13402" max="13403" width="10.85546875" style="31" customWidth="1"/>
    <col min="13404" max="13415" width="11.42578125" style="31"/>
    <col min="13416" max="13418" width="11.85546875" style="31" customWidth="1"/>
    <col min="13419" max="13568" width="11.42578125" style="31"/>
    <col min="13569" max="13569" width="41" style="31" customWidth="1"/>
    <col min="13570" max="13570" width="14" style="31" customWidth="1"/>
    <col min="13571" max="13571" width="22.140625" style="31" customWidth="1"/>
    <col min="13572" max="13572" width="11" style="31" customWidth="1"/>
    <col min="13573" max="13573" width="12.5703125" style="31" customWidth="1"/>
    <col min="13574" max="13574" width="11" style="31" customWidth="1"/>
    <col min="13575" max="13575" width="12.5703125" style="31" customWidth="1"/>
    <col min="13576" max="13583" width="11" style="31" customWidth="1"/>
    <col min="13584" max="13584" width="14.7109375" style="31" customWidth="1"/>
    <col min="13585" max="13585" width="11" style="31" customWidth="1"/>
    <col min="13586" max="13586" width="14.140625" style="31" customWidth="1"/>
    <col min="13587" max="13590" width="11.42578125" style="31"/>
    <col min="13591" max="13601" width="10" style="31" customWidth="1"/>
    <col min="13602" max="13607" width="11.5703125" style="31" customWidth="1"/>
    <col min="13608" max="13610" width="15.5703125" style="31" customWidth="1"/>
    <col min="13611" max="13649" width="0" style="31" hidden="1" customWidth="1"/>
    <col min="13650" max="13657" width="14.85546875" style="31" customWidth="1"/>
    <col min="13658" max="13659" width="10.85546875" style="31" customWidth="1"/>
    <col min="13660" max="13671" width="11.42578125" style="31"/>
    <col min="13672" max="13674" width="11.85546875" style="31" customWidth="1"/>
    <col min="13675" max="13824" width="11.42578125" style="31"/>
    <col min="13825" max="13825" width="41" style="31" customWidth="1"/>
    <col min="13826" max="13826" width="14" style="31" customWidth="1"/>
    <col min="13827" max="13827" width="22.140625" style="31" customWidth="1"/>
    <col min="13828" max="13828" width="11" style="31" customWidth="1"/>
    <col min="13829" max="13829" width="12.5703125" style="31" customWidth="1"/>
    <col min="13830" max="13830" width="11" style="31" customWidth="1"/>
    <col min="13831" max="13831" width="12.5703125" style="31" customWidth="1"/>
    <col min="13832" max="13839" width="11" style="31" customWidth="1"/>
    <col min="13840" max="13840" width="14.7109375" style="31" customWidth="1"/>
    <col min="13841" max="13841" width="11" style="31" customWidth="1"/>
    <col min="13842" max="13842" width="14.140625" style="31" customWidth="1"/>
    <col min="13843" max="13846" width="11.42578125" style="31"/>
    <col min="13847" max="13857" width="10" style="31" customWidth="1"/>
    <col min="13858" max="13863" width="11.5703125" style="31" customWidth="1"/>
    <col min="13864" max="13866" width="15.5703125" style="31" customWidth="1"/>
    <col min="13867" max="13905" width="0" style="31" hidden="1" customWidth="1"/>
    <col min="13906" max="13913" width="14.85546875" style="31" customWidth="1"/>
    <col min="13914" max="13915" width="10.85546875" style="31" customWidth="1"/>
    <col min="13916" max="13927" width="11.42578125" style="31"/>
    <col min="13928" max="13930" width="11.85546875" style="31" customWidth="1"/>
    <col min="13931" max="14080" width="11.42578125" style="31"/>
    <col min="14081" max="14081" width="41" style="31" customWidth="1"/>
    <col min="14082" max="14082" width="14" style="31" customWidth="1"/>
    <col min="14083" max="14083" width="22.140625" style="31" customWidth="1"/>
    <col min="14084" max="14084" width="11" style="31" customWidth="1"/>
    <col min="14085" max="14085" width="12.5703125" style="31" customWidth="1"/>
    <col min="14086" max="14086" width="11" style="31" customWidth="1"/>
    <col min="14087" max="14087" width="12.5703125" style="31" customWidth="1"/>
    <col min="14088" max="14095" width="11" style="31" customWidth="1"/>
    <col min="14096" max="14096" width="14.7109375" style="31" customWidth="1"/>
    <col min="14097" max="14097" width="11" style="31" customWidth="1"/>
    <col min="14098" max="14098" width="14.140625" style="31" customWidth="1"/>
    <col min="14099" max="14102" width="11.42578125" style="31"/>
    <col min="14103" max="14113" width="10" style="31" customWidth="1"/>
    <col min="14114" max="14119" width="11.5703125" style="31" customWidth="1"/>
    <col min="14120" max="14122" width="15.5703125" style="31" customWidth="1"/>
    <col min="14123" max="14161" width="0" style="31" hidden="1" customWidth="1"/>
    <col min="14162" max="14169" width="14.85546875" style="31" customWidth="1"/>
    <col min="14170" max="14171" width="10.85546875" style="31" customWidth="1"/>
    <col min="14172" max="14183" width="11.42578125" style="31"/>
    <col min="14184" max="14186" width="11.85546875" style="31" customWidth="1"/>
    <col min="14187" max="14336" width="11.42578125" style="31"/>
    <col min="14337" max="14337" width="41" style="31" customWidth="1"/>
    <col min="14338" max="14338" width="14" style="31" customWidth="1"/>
    <col min="14339" max="14339" width="22.140625" style="31" customWidth="1"/>
    <col min="14340" max="14340" width="11" style="31" customWidth="1"/>
    <col min="14341" max="14341" width="12.5703125" style="31" customWidth="1"/>
    <col min="14342" max="14342" width="11" style="31" customWidth="1"/>
    <col min="14343" max="14343" width="12.5703125" style="31" customWidth="1"/>
    <col min="14344" max="14351" width="11" style="31" customWidth="1"/>
    <col min="14352" max="14352" width="14.7109375" style="31" customWidth="1"/>
    <col min="14353" max="14353" width="11" style="31" customWidth="1"/>
    <col min="14354" max="14354" width="14.140625" style="31" customWidth="1"/>
    <col min="14355" max="14358" width="11.42578125" style="31"/>
    <col min="14359" max="14369" width="10" style="31" customWidth="1"/>
    <col min="14370" max="14375" width="11.5703125" style="31" customWidth="1"/>
    <col min="14376" max="14378" width="15.5703125" style="31" customWidth="1"/>
    <col min="14379" max="14417" width="0" style="31" hidden="1" customWidth="1"/>
    <col min="14418" max="14425" width="14.85546875" style="31" customWidth="1"/>
    <col min="14426" max="14427" width="10.85546875" style="31" customWidth="1"/>
    <col min="14428" max="14439" width="11.42578125" style="31"/>
    <col min="14440" max="14442" width="11.85546875" style="31" customWidth="1"/>
    <col min="14443" max="14592" width="11.42578125" style="31"/>
    <col min="14593" max="14593" width="41" style="31" customWidth="1"/>
    <col min="14594" max="14594" width="14" style="31" customWidth="1"/>
    <col min="14595" max="14595" width="22.140625" style="31" customWidth="1"/>
    <col min="14596" max="14596" width="11" style="31" customWidth="1"/>
    <col min="14597" max="14597" width="12.5703125" style="31" customWidth="1"/>
    <col min="14598" max="14598" width="11" style="31" customWidth="1"/>
    <col min="14599" max="14599" width="12.5703125" style="31" customWidth="1"/>
    <col min="14600" max="14607" width="11" style="31" customWidth="1"/>
    <col min="14608" max="14608" width="14.7109375" style="31" customWidth="1"/>
    <col min="14609" max="14609" width="11" style="31" customWidth="1"/>
    <col min="14610" max="14610" width="14.140625" style="31" customWidth="1"/>
    <col min="14611" max="14614" width="11.42578125" style="31"/>
    <col min="14615" max="14625" width="10" style="31" customWidth="1"/>
    <col min="14626" max="14631" width="11.5703125" style="31" customWidth="1"/>
    <col min="14632" max="14634" width="15.5703125" style="31" customWidth="1"/>
    <col min="14635" max="14673" width="0" style="31" hidden="1" customWidth="1"/>
    <col min="14674" max="14681" width="14.85546875" style="31" customWidth="1"/>
    <col min="14682" max="14683" width="10.85546875" style="31" customWidth="1"/>
    <col min="14684" max="14695" width="11.42578125" style="31"/>
    <col min="14696" max="14698" width="11.85546875" style="31" customWidth="1"/>
    <col min="14699" max="14848" width="11.42578125" style="31"/>
    <col min="14849" max="14849" width="41" style="31" customWidth="1"/>
    <col min="14850" max="14850" width="14" style="31" customWidth="1"/>
    <col min="14851" max="14851" width="22.140625" style="31" customWidth="1"/>
    <col min="14852" max="14852" width="11" style="31" customWidth="1"/>
    <col min="14853" max="14853" width="12.5703125" style="31" customWidth="1"/>
    <col min="14854" max="14854" width="11" style="31" customWidth="1"/>
    <col min="14855" max="14855" width="12.5703125" style="31" customWidth="1"/>
    <col min="14856" max="14863" width="11" style="31" customWidth="1"/>
    <col min="14864" max="14864" width="14.7109375" style="31" customWidth="1"/>
    <col min="14865" max="14865" width="11" style="31" customWidth="1"/>
    <col min="14866" max="14866" width="14.140625" style="31" customWidth="1"/>
    <col min="14867" max="14870" width="11.42578125" style="31"/>
    <col min="14871" max="14881" width="10" style="31" customWidth="1"/>
    <col min="14882" max="14887" width="11.5703125" style="31" customWidth="1"/>
    <col min="14888" max="14890" width="15.5703125" style="31" customWidth="1"/>
    <col min="14891" max="14929" width="0" style="31" hidden="1" customWidth="1"/>
    <col min="14930" max="14937" width="14.85546875" style="31" customWidth="1"/>
    <col min="14938" max="14939" width="10.85546875" style="31" customWidth="1"/>
    <col min="14940" max="14951" width="11.42578125" style="31"/>
    <col min="14952" max="14954" width="11.85546875" style="31" customWidth="1"/>
    <col min="14955" max="15104" width="11.42578125" style="31"/>
    <col min="15105" max="15105" width="41" style="31" customWidth="1"/>
    <col min="15106" max="15106" width="14" style="31" customWidth="1"/>
    <col min="15107" max="15107" width="22.140625" style="31" customWidth="1"/>
    <col min="15108" max="15108" width="11" style="31" customWidth="1"/>
    <col min="15109" max="15109" width="12.5703125" style="31" customWidth="1"/>
    <col min="15110" max="15110" width="11" style="31" customWidth="1"/>
    <col min="15111" max="15111" width="12.5703125" style="31" customWidth="1"/>
    <col min="15112" max="15119" width="11" style="31" customWidth="1"/>
    <col min="15120" max="15120" width="14.7109375" style="31" customWidth="1"/>
    <col min="15121" max="15121" width="11" style="31" customWidth="1"/>
    <col min="15122" max="15122" width="14.140625" style="31" customWidth="1"/>
    <col min="15123" max="15126" width="11.42578125" style="31"/>
    <col min="15127" max="15137" width="10" style="31" customWidth="1"/>
    <col min="15138" max="15143" width="11.5703125" style="31" customWidth="1"/>
    <col min="15144" max="15146" width="15.5703125" style="31" customWidth="1"/>
    <col min="15147" max="15185" width="0" style="31" hidden="1" customWidth="1"/>
    <col min="15186" max="15193" width="14.85546875" style="31" customWidth="1"/>
    <col min="15194" max="15195" width="10.85546875" style="31" customWidth="1"/>
    <col min="15196" max="15207" width="11.42578125" style="31"/>
    <col min="15208" max="15210" width="11.85546875" style="31" customWidth="1"/>
    <col min="15211" max="15360" width="11.42578125" style="31"/>
    <col min="15361" max="15361" width="41" style="31" customWidth="1"/>
    <col min="15362" max="15362" width="14" style="31" customWidth="1"/>
    <col min="15363" max="15363" width="22.140625" style="31" customWidth="1"/>
    <col min="15364" max="15364" width="11" style="31" customWidth="1"/>
    <col min="15365" max="15365" width="12.5703125" style="31" customWidth="1"/>
    <col min="15366" max="15366" width="11" style="31" customWidth="1"/>
    <col min="15367" max="15367" width="12.5703125" style="31" customWidth="1"/>
    <col min="15368" max="15375" width="11" style="31" customWidth="1"/>
    <col min="15376" max="15376" width="14.7109375" style="31" customWidth="1"/>
    <col min="15377" max="15377" width="11" style="31" customWidth="1"/>
    <col min="15378" max="15378" width="14.140625" style="31" customWidth="1"/>
    <col min="15379" max="15382" width="11.42578125" style="31"/>
    <col min="15383" max="15393" width="10" style="31" customWidth="1"/>
    <col min="15394" max="15399" width="11.5703125" style="31" customWidth="1"/>
    <col min="15400" max="15402" width="15.5703125" style="31" customWidth="1"/>
    <col min="15403" max="15441" width="0" style="31" hidden="1" customWidth="1"/>
    <col min="15442" max="15449" width="14.85546875" style="31" customWidth="1"/>
    <col min="15450" max="15451" width="10.85546875" style="31" customWidth="1"/>
    <col min="15452" max="15463" width="11.42578125" style="31"/>
    <col min="15464" max="15466" width="11.85546875" style="31" customWidth="1"/>
    <col min="15467" max="15616" width="11.42578125" style="31"/>
    <col min="15617" max="15617" width="41" style="31" customWidth="1"/>
    <col min="15618" max="15618" width="14" style="31" customWidth="1"/>
    <col min="15619" max="15619" width="22.140625" style="31" customWidth="1"/>
    <col min="15620" max="15620" width="11" style="31" customWidth="1"/>
    <col min="15621" max="15621" width="12.5703125" style="31" customWidth="1"/>
    <col min="15622" max="15622" width="11" style="31" customWidth="1"/>
    <col min="15623" max="15623" width="12.5703125" style="31" customWidth="1"/>
    <col min="15624" max="15631" width="11" style="31" customWidth="1"/>
    <col min="15632" max="15632" width="14.7109375" style="31" customWidth="1"/>
    <col min="15633" max="15633" width="11" style="31" customWidth="1"/>
    <col min="15634" max="15634" width="14.140625" style="31" customWidth="1"/>
    <col min="15635" max="15638" width="11.42578125" style="31"/>
    <col min="15639" max="15649" width="10" style="31" customWidth="1"/>
    <col min="15650" max="15655" width="11.5703125" style="31" customWidth="1"/>
    <col min="15656" max="15658" width="15.5703125" style="31" customWidth="1"/>
    <col min="15659" max="15697" width="0" style="31" hidden="1" customWidth="1"/>
    <col min="15698" max="15705" width="14.85546875" style="31" customWidth="1"/>
    <col min="15706" max="15707" width="10.85546875" style="31" customWidth="1"/>
    <col min="15708" max="15719" width="11.42578125" style="31"/>
    <col min="15720" max="15722" width="11.85546875" style="31" customWidth="1"/>
    <col min="15723" max="15872" width="11.42578125" style="31"/>
    <col min="15873" max="15873" width="41" style="31" customWidth="1"/>
    <col min="15874" max="15874" width="14" style="31" customWidth="1"/>
    <col min="15875" max="15875" width="22.140625" style="31" customWidth="1"/>
    <col min="15876" max="15876" width="11" style="31" customWidth="1"/>
    <col min="15877" max="15877" width="12.5703125" style="31" customWidth="1"/>
    <col min="15878" max="15878" width="11" style="31" customWidth="1"/>
    <col min="15879" max="15879" width="12.5703125" style="31" customWidth="1"/>
    <col min="15880" max="15887" width="11" style="31" customWidth="1"/>
    <col min="15888" max="15888" width="14.7109375" style="31" customWidth="1"/>
    <col min="15889" max="15889" width="11" style="31" customWidth="1"/>
    <col min="15890" max="15890" width="14.140625" style="31" customWidth="1"/>
    <col min="15891" max="15894" width="11.42578125" style="31"/>
    <col min="15895" max="15905" width="10" style="31" customWidth="1"/>
    <col min="15906" max="15911" width="11.5703125" style="31" customWidth="1"/>
    <col min="15912" max="15914" width="15.5703125" style="31" customWidth="1"/>
    <col min="15915" max="15953" width="0" style="31" hidden="1" customWidth="1"/>
    <col min="15954" max="15961" width="14.85546875" style="31" customWidth="1"/>
    <col min="15962" max="15963" width="10.85546875" style="31" customWidth="1"/>
    <col min="15964" max="15975" width="11.42578125" style="31"/>
    <col min="15976" max="15978" width="11.85546875" style="31" customWidth="1"/>
    <col min="15979" max="16128" width="11.42578125" style="31"/>
    <col min="16129" max="16129" width="41" style="31" customWidth="1"/>
    <col min="16130" max="16130" width="14" style="31" customWidth="1"/>
    <col min="16131" max="16131" width="22.140625" style="31" customWidth="1"/>
    <col min="16132" max="16132" width="11" style="31" customWidth="1"/>
    <col min="16133" max="16133" width="12.5703125" style="31" customWidth="1"/>
    <col min="16134" max="16134" width="11" style="31" customWidth="1"/>
    <col min="16135" max="16135" width="12.5703125" style="31" customWidth="1"/>
    <col min="16136" max="16143" width="11" style="31" customWidth="1"/>
    <col min="16144" max="16144" width="14.7109375" style="31" customWidth="1"/>
    <col min="16145" max="16145" width="11" style="31" customWidth="1"/>
    <col min="16146" max="16146" width="14.140625" style="31" customWidth="1"/>
    <col min="16147" max="16150" width="11.42578125" style="31"/>
    <col min="16151" max="16161" width="10" style="31" customWidth="1"/>
    <col min="16162" max="16167" width="11.5703125" style="31" customWidth="1"/>
    <col min="16168" max="16170" width="15.5703125" style="31" customWidth="1"/>
    <col min="16171" max="16209" width="0" style="31" hidden="1" customWidth="1"/>
    <col min="16210" max="16217" width="14.85546875" style="31" customWidth="1"/>
    <col min="16218" max="16219" width="10.85546875" style="31" customWidth="1"/>
    <col min="16220" max="16231" width="11.42578125" style="31"/>
    <col min="16232" max="16234" width="11.85546875" style="31" customWidth="1"/>
    <col min="16235" max="16384" width="11.42578125" style="31"/>
  </cols>
  <sheetData>
    <row r="1" spans="1:58" ht="12.75" customHeight="1" x14ac:dyDescent="0.15">
      <c r="A1" s="23" t="s">
        <v>0</v>
      </c>
      <c r="BA1" s="5"/>
      <c r="BB1" s="5"/>
      <c r="BC1" s="5"/>
      <c r="BD1" s="5"/>
      <c r="BE1" s="5"/>
      <c r="BF1" s="5"/>
    </row>
    <row r="2" spans="1:58" ht="12.75" customHeight="1" x14ac:dyDescent="0.15">
      <c r="A2" s="23" t="str">
        <f>CONCATENATE("COMUNA: ",[1]NOMBRE!B2," - ","( ",[1]NOMBRE!C2,[1]NOMBRE!D2,[1]NOMBRE!E2,[1]NOMBRE!F2,[1]NOMBRE!G2," )")</f>
        <v>COMUNA:  - (  )</v>
      </c>
      <c r="BA2" s="5"/>
      <c r="BB2" s="5"/>
      <c r="BC2" s="5"/>
      <c r="BD2" s="5"/>
      <c r="BE2" s="5"/>
      <c r="BF2" s="5"/>
    </row>
    <row r="3" spans="1:58" ht="12.75" customHeight="1" x14ac:dyDescent="0.15">
      <c r="A3" s="23" t="str">
        <f>CONCATENATE("ESTABLECIMIENTO/ESTRATEGIA: ",[1]NOMBRE!B3," - ","( ",[1]NOMBRE!C3,[1]NOMBRE!D3,[1]NOMBRE!E3,[1]NOMBRE!F3,[1]NOMBRE!G3,[1]NOMBRE!H3," )")</f>
        <v>ESTABLECIMIENTO/ESTRATEGIA:  - (  )</v>
      </c>
      <c r="BA3" s="5"/>
      <c r="BB3" s="5"/>
      <c r="BC3" s="5"/>
      <c r="BD3" s="5"/>
      <c r="BE3" s="5"/>
      <c r="BF3" s="5"/>
    </row>
    <row r="4" spans="1:58" ht="12.75" customHeight="1" x14ac:dyDescent="0.15">
      <c r="A4" s="23" t="str">
        <f>CONCATENATE("MES: ",[1]NOMBRE!B6," - ","( ",[1]NOMBRE!C6,[1]NOMBRE!D6," )")</f>
        <v>MES:  - (  )</v>
      </c>
      <c r="BA4" s="5"/>
      <c r="BB4" s="5"/>
      <c r="BC4" s="5"/>
      <c r="BD4" s="5"/>
      <c r="BE4" s="5"/>
      <c r="BF4" s="5"/>
    </row>
    <row r="5" spans="1:58" ht="12.75" customHeight="1" x14ac:dyDescent="0.15">
      <c r="A5" s="4" t="str">
        <f>CONCATENATE("AÑO: ",[1]NOMBRE!B7)</f>
        <v>AÑO: 2014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BA5" s="5"/>
      <c r="BB5" s="5"/>
      <c r="BC5" s="5"/>
      <c r="BD5" s="5"/>
      <c r="BE5" s="5"/>
      <c r="BF5" s="5"/>
    </row>
    <row r="6" spans="1:58" ht="39.75" customHeight="1" x14ac:dyDescent="0.15">
      <c r="A6" s="436" t="s">
        <v>155</v>
      </c>
      <c r="B6" s="436"/>
      <c r="C6" s="436"/>
      <c r="D6" s="436"/>
      <c r="E6" s="436"/>
      <c r="F6" s="436"/>
      <c r="G6" s="436"/>
      <c r="H6" s="436"/>
      <c r="I6" s="436"/>
      <c r="J6" s="436"/>
      <c r="K6" s="436"/>
      <c r="L6" s="436"/>
      <c r="M6" s="436"/>
      <c r="N6" s="436"/>
      <c r="O6" s="436"/>
      <c r="P6" s="436"/>
      <c r="Q6" s="32"/>
      <c r="BA6" s="2"/>
      <c r="BB6" s="2"/>
      <c r="BC6" s="2"/>
      <c r="BD6" s="2"/>
      <c r="BE6" s="2"/>
      <c r="BF6" s="2"/>
    </row>
    <row r="7" spans="1:58" ht="30" customHeight="1" x14ac:dyDescent="0.2">
      <c r="A7" s="13" t="s">
        <v>5</v>
      </c>
      <c r="B7" s="33"/>
      <c r="C7" s="33"/>
      <c r="D7" s="34"/>
      <c r="E7" s="34"/>
      <c r="F7" s="34"/>
      <c r="G7" s="35"/>
      <c r="H7" s="34"/>
      <c r="I7" s="34"/>
      <c r="J7" s="34"/>
      <c r="K7" s="34"/>
      <c r="L7" s="34"/>
      <c r="M7" s="34"/>
      <c r="N7" s="34"/>
      <c r="O7" s="34"/>
      <c r="P7" s="36"/>
      <c r="BA7" s="2"/>
      <c r="BB7" s="2"/>
      <c r="BC7" s="2"/>
      <c r="BD7" s="2"/>
      <c r="BE7" s="2"/>
      <c r="BF7" s="2"/>
    </row>
    <row r="8" spans="1:58" ht="23.25" customHeight="1" x14ac:dyDescent="0.15">
      <c r="A8" s="295" t="s">
        <v>6</v>
      </c>
      <c r="B8" s="296"/>
      <c r="C8" s="297"/>
      <c r="D8" s="301" t="s">
        <v>4</v>
      </c>
      <c r="E8" s="303" t="s">
        <v>7</v>
      </c>
      <c r="F8" s="304"/>
      <c r="G8" s="304"/>
      <c r="H8" s="304"/>
      <c r="I8" s="304"/>
      <c r="J8" s="304"/>
      <c r="K8" s="304"/>
      <c r="L8" s="304"/>
      <c r="M8" s="304"/>
      <c r="N8" s="304"/>
      <c r="O8" s="305"/>
      <c r="P8" s="303" t="s">
        <v>8</v>
      </c>
      <c r="Q8" s="305"/>
      <c r="R8" s="435" t="s">
        <v>9</v>
      </c>
      <c r="BA8" s="3"/>
      <c r="BB8" s="3"/>
      <c r="BC8" s="3"/>
      <c r="BD8" s="3"/>
      <c r="BE8" s="3"/>
      <c r="BF8" s="3"/>
    </row>
    <row r="9" spans="1:58" ht="22.5" x14ac:dyDescent="0.15">
      <c r="A9" s="298"/>
      <c r="B9" s="299"/>
      <c r="C9" s="300"/>
      <c r="D9" s="329"/>
      <c r="E9" s="37" t="s">
        <v>10</v>
      </c>
      <c r="F9" s="38" t="s">
        <v>11</v>
      </c>
      <c r="G9" s="38" t="s">
        <v>12</v>
      </c>
      <c r="H9" s="38" t="s">
        <v>13</v>
      </c>
      <c r="I9" s="38" t="s">
        <v>14</v>
      </c>
      <c r="J9" s="38" t="s">
        <v>15</v>
      </c>
      <c r="K9" s="38" t="s">
        <v>16</v>
      </c>
      <c r="L9" s="38" t="s">
        <v>17</v>
      </c>
      <c r="M9" s="38" t="s">
        <v>18</v>
      </c>
      <c r="N9" s="38" t="s">
        <v>19</v>
      </c>
      <c r="O9" s="39" t="s">
        <v>20</v>
      </c>
      <c r="P9" s="40" t="s">
        <v>1</v>
      </c>
      <c r="Q9" s="41" t="s">
        <v>2</v>
      </c>
      <c r="R9" s="435"/>
      <c r="BA9" s="3"/>
      <c r="BB9" s="3"/>
      <c r="BC9" s="3"/>
      <c r="BD9" s="3"/>
      <c r="BE9" s="3"/>
      <c r="BF9" s="3"/>
    </row>
    <row r="10" spans="1:58" ht="20.25" customHeight="1" x14ac:dyDescent="0.2">
      <c r="A10" s="13" t="s">
        <v>21</v>
      </c>
      <c r="B10" s="42"/>
      <c r="C10" s="42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BA10" s="2"/>
      <c r="BB10" s="2"/>
      <c r="BC10" s="2"/>
      <c r="BD10" s="2"/>
      <c r="BE10" s="2"/>
      <c r="BF10" s="2"/>
    </row>
    <row r="11" spans="1:58" ht="15.75" customHeight="1" x14ac:dyDescent="0.2">
      <c r="A11" s="437" t="s">
        <v>22</v>
      </c>
      <c r="B11" s="415" t="s">
        <v>23</v>
      </c>
      <c r="C11" s="417"/>
      <c r="D11" s="44">
        <f>SUM(E11:O11)</f>
        <v>0</v>
      </c>
      <c r="E11" s="45">
        <f>+'ENERO '!E11+FEBRERO!E11+'MARZO '!E11+ABRIL!E11+MAYO!E11+JUNIO!E11+JULIO!E11+AGOSTO!E11+SEPTIEMBRE!E11+OCTUBRE!E11+NOVIEMBRE!E11+DICIEMBRE!E11</f>
        <v>0</v>
      </c>
      <c r="F11" s="45">
        <f>+'ENERO '!F11+FEBRERO!F11+'MARZO '!F11+ABRIL!F11+MAYO!F11+JUNIO!F11+JULIO!F11+AGOSTO!F11+SEPTIEMBRE!F11+OCTUBRE!F11+NOVIEMBRE!F11+DICIEMBRE!F11</f>
        <v>0</v>
      </c>
      <c r="G11" s="45">
        <f>+'ENERO '!G11+FEBRERO!G11+'MARZO '!G11+ABRIL!G11+MAYO!G11+JUNIO!G11+JULIO!G11+AGOSTO!G11+SEPTIEMBRE!G11+OCTUBRE!G11+NOVIEMBRE!G11+DICIEMBRE!G11</f>
        <v>0</v>
      </c>
      <c r="H11" s="45">
        <f>+'ENERO '!H11+FEBRERO!H11+'MARZO '!H11+ABRIL!H11+MAYO!H11+JUNIO!H11+JULIO!H11+AGOSTO!H11+SEPTIEMBRE!H11+OCTUBRE!H11+NOVIEMBRE!H11+DICIEMBRE!H11</f>
        <v>0</v>
      </c>
      <c r="I11" s="45">
        <f>+'ENERO '!I11+FEBRERO!I11+'MARZO '!I11+ABRIL!I11+MAYO!I11+JUNIO!I11+JULIO!I11+AGOSTO!I11+SEPTIEMBRE!I11+OCTUBRE!I11+NOVIEMBRE!I11+DICIEMBRE!I11</f>
        <v>0</v>
      </c>
      <c r="J11" s="45">
        <f>+'ENERO '!J11+FEBRERO!J11+'MARZO '!J11+ABRIL!J11+MAYO!J11+JUNIO!J11+JULIO!J11+AGOSTO!J11+SEPTIEMBRE!J11+OCTUBRE!J11+NOVIEMBRE!J11+DICIEMBRE!J11</f>
        <v>0</v>
      </c>
      <c r="K11" s="45">
        <f>+'ENERO '!K11+FEBRERO!K11+'MARZO '!K11+ABRIL!K11+MAYO!K11+JUNIO!K11+JULIO!K11+AGOSTO!K11+SEPTIEMBRE!K11+OCTUBRE!K11+NOVIEMBRE!K11+DICIEMBRE!K11</f>
        <v>0</v>
      </c>
      <c r="L11" s="45">
        <f>+'ENERO '!L11+FEBRERO!L11+'MARZO '!L11+ABRIL!L11+MAYO!L11+JUNIO!L11+JULIO!L11+AGOSTO!L11+SEPTIEMBRE!L11+OCTUBRE!L11+NOVIEMBRE!L11+DICIEMBRE!L11</f>
        <v>0</v>
      </c>
      <c r="M11" s="45">
        <f>+'ENERO '!M11+FEBRERO!M11+'MARZO '!M11+ABRIL!M11+MAYO!M11+JUNIO!M11+JULIO!M11+AGOSTO!M11+SEPTIEMBRE!M11+OCTUBRE!M11+NOVIEMBRE!M11+DICIEMBRE!M11</f>
        <v>0</v>
      </c>
      <c r="N11" s="45">
        <f>+'ENERO '!N11+FEBRERO!N11+'MARZO '!N11+ABRIL!N11+MAYO!N11+JUNIO!N11+JULIO!N11+AGOSTO!N11+SEPTIEMBRE!N11+OCTUBRE!N11+NOVIEMBRE!N11+DICIEMBRE!N11</f>
        <v>0</v>
      </c>
      <c r="O11" s="45">
        <f>+'ENERO '!O11+FEBRERO!O11+'MARZO '!O11+ABRIL!O11+MAYO!O11+JUNIO!O11+JULIO!O11+AGOSTO!O11+SEPTIEMBRE!O11+OCTUBRE!O11+NOVIEMBRE!O11+DICIEMBRE!O11</f>
        <v>0</v>
      </c>
      <c r="P11" s="45">
        <f>+'ENERO '!P11+FEBRERO!P11+'MARZO '!P11+ABRIL!P11+MAYO!P11+JUNIO!P11+JULIO!P11+AGOSTO!P11+SEPTIEMBRE!P11+OCTUBRE!P11+NOVIEMBRE!P11+DICIEMBRE!P11</f>
        <v>0</v>
      </c>
      <c r="Q11" s="45">
        <f>+'ENERO '!Q11+FEBRERO!Q11+'MARZO '!Q11+ABRIL!Q11+MAYO!Q11+JUNIO!Q11+JULIO!Q11+AGOSTO!Q11+SEPTIEMBRE!Q11+OCTUBRE!Q11+NOVIEMBRE!Q11+DICIEMBRE!Q11</f>
        <v>0</v>
      </c>
      <c r="R11" s="45">
        <f>+'ENERO '!R11+FEBRERO!R11+'MARZO '!R11+ABRIL!R11+MAYO!R11+JUNIO!R11+JULIO!R11+AGOSTO!R11+SEPTIEMBRE!R11+OCTUBRE!R11+NOVIEMBRE!R11+DICIEMBRE!R11</f>
        <v>0</v>
      </c>
      <c r="S11" s="51" t="str">
        <f>+BA11&amp;BB11</f>
        <v/>
      </c>
      <c r="BA11" s="17" t="str">
        <f>IF($D11&lt;&gt;($P11+$Q11)," El número consultas según sexo NO puede ser diferente al Total.","")</f>
        <v/>
      </c>
      <c r="BB11" s="17" t="str">
        <f>IF($M11&lt;$R11," Las consultas de 60 años NO puede ser mayor que el de 20-64 años.","")</f>
        <v/>
      </c>
      <c r="BC11" s="3"/>
      <c r="BD11" s="25">
        <f>IF($D11&lt;&gt;($P11+$Q11),1,0)</f>
        <v>0</v>
      </c>
      <c r="BE11" s="25">
        <f>IF($M11&lt;$R11,1,0)</f>
        <v>0</v>
      </c>
      <c r="BF11" s="3"/>
    </row>
    <row r="12" spans="1:58" ht="15.75" customHeight="1" x14ac:dyDescent="0.2">
      <c r="A12" s="438"/>
      <c r="B12" s="366" t="s">
        <v>27</v>
      </c>
      <c r="C12" s="368"/>
      <c r="D12" s="52">
        <f>SUM(E12:O12)</f>
        <v>0</v>
      </c>
      <c r="E12" s="45">
        <f>+'ENERO '!E12+FEBRERO!E12+'MARZO '!E12+ABRIL!E12+MAYO!E12+JUNIO!E12+JULIO!E12+AGOSTO!E12+SEPTIEMBRE!E12+OCTUBRE!E12+NOVIEMBRE!E12+DICIEMBRE!E12</f>
        <v>0</v>
      </c>
      <c r="F12" s="45">
        <f>+'ENERO '!F12+FEBRERO!F12+'MARZO '!F12+ABRIL!F12+MAYO!F12+JUNIO!F12+JULIO!F12+AGOSTO!F12+SEPTIEMBRE!F12+OCTUBRE!F12+NOVIEMBRE!F12+DICIEMBRE!F12</f>
        <v>0</v>
      </c>
      <c r="G12" s="45">
        <f>+'ENERO '!G12+FEBRERO!G12+'MARZO '!G12+ABRIL!G12+MAYO!G12+JUNIO!G12+JULIO!G12+AGOSTO!G12+SEPTIEMBRE!G12+OCTUBRE!G12+NOVIEMBRE!G12+DICIEMBRE!G12</f>
        <v>0</v>
      </c>
      <c r="H12" s="45">
        <f>+'ENERO '!H12+FEBRERO!H12+'MARZO '!H12+ABRIL!H12+MAYO!H12+JUNIO!H12+JULIO!H12+AGOSTO!H12+SEPTIEMBRE!H12+OCTUBRE!H12+NOVIEMBRE!H12+DICIEMBRE!H12</f>
        <v>0</v>
      </c>
      <c r="I12" s="45">
        <f>+'ENERO '!I12+FEBRERO!I12+'MARZO '!I12+ABRIL!I12+MAYO!I12+JUNIO!I12+JULIO!I12+AGOSTO!I12+SEPTIEMBRE!I12+OCTUBRE!I12+NOVIEMBRE!I12+DICIEMBRE!I12</f>
        <v>0</v>
      </c>
      <c r="J12" s="45">
        <f>+'ENERO '!J12+FEBRERO!J12+'MARZO '!J12+ABRIL!J12+MAYO!J12+JUNIO!J12+JULIO!J12+AGOSTO!J12+SEPTIEMBRE!J12+OCTUBRE!J12+NOVIEMBRE!J12+DICIEMBRE!J12</f>
        <v>0</v>
      </c>
      <c r="K12" s="45">
        <f>+'ENERO '!K12+FEBRERO!K12+'MARZO '!K12+ABRIL!K12+MAYO!K12+JUNIO!K12+JULIO!K12+AGOSTO!K12+SEPTIEMBRE!K12+OCTUBRE!K12+NOVIEMBRE!K12+DICIEMBRE!K12</f>
        <v>0</v>
      </c>
      <c r="L12" s="45">
        <f>+'ENERO '!L12+FEBRERO!L12+'MARZO '!L12+ABRIL!L12+MAYO!L12+JUNIO!L12+JULIO!L12+AGOSTO!L12+SEPTIEMBRE!L12+OCTUBRE!L12+NOVIEMBRE!L12+DICIEMBRE!L12</f>
        <v>0</v>
      </c>
      <c r="M12" s="45">
        <f>+'ENERO '!M12+FEBRERO!M12+'MARZO '!M12+ABRIL!M12+MAYO!M12+JUNIO!M12+JULIO!M12+AGOSTO!M12+SEPTIEMBRE!M12+OCTUBRE!M12+NOVIEMBRE!M12+DICIEMBRE!M12</f>
        <v>0</v>
      </c>
      <c r="N12" s="45">
        <f>+'ENERO '!N12+FEBRERO!N12+'MARZO '!N12+ABRIL!N12+MAYO!N12+JUNIO!N12+JULIO!N12+AGOSTO!N12+SEPTIEMBRE!N12+OCTUBRE!N12+NOVIEMBRE!N12+DICIEMBRE!N12</f>
        <v>0</v>
      </c>
      <c r="O12" s="45">
        <f>+'ENERO '!O12+FEBRERO!O12+'MARZO '!O12+ABRIL!O12+MAYO!O12+JUNIO!O12+JULIO!O12+AGOSTO!O12+SEPTIEMBRE!O12+OCTUBRE!O12+NOVIEMBRE!O12+DICIEMBRE!O12</f>
        <v>0</v>
      </c>
      <c r="P12" s="45">
        <f>+'ENERO '!P12+FEBRERO!P12+'MARZO '!P12+ABRIL!P12+MAYO!P12+JUNIO!P12+JULIO!P12+AGOSTO!P12+SEPTIEMBRE!P12+OCTUBRE!P12+NOVIEMBRE!P12+DICIEMBRE!P12</f>
        <v>0</v>
      </c>
      <c r="Q12" s="45">
        <f>+'ENERO '!Q12+FEBRERO!Q12+'MARZO '!Q12+ABRIL!Q12+MAYO!Q12+JUNIO!Q12+JULIO!Q12+AGOSTO!Q12+SEPTIEMBRE!Q12+OCTUBRE!Q12+NOVIEMBRE!Q12+DICIEMBRE!Q12</f>
        <v>0</v>
      </c>
      <c r="R12" s="45">
        <f>+'ENERO '!R12+FEBRERO!R12+'MARZO '!R12+ABRIL!R12+MAYO!R12+JUNIO!R12+JULIO!R12+AGOSTO!R12+SEPTIEMBRE!R12+OCTUBRE!R12+NOVIEMBRE!R12+DICIEMBRE!R12</f>
        <v>0</v>
      </c>
      <c r="S12" s="51" t="str">
        <f>+BA12&amp;BB12</f>
        <v/>
      </c>
      <c r="BA12" s="17" t="str">
        <f>IF($D12&lt;&gt;($P12+$Q12)," El número consultas según sexo NO puede ser diferente al Total.","")</f>
        <v/>
      </c>
      <c r="BB12" s="17" t="str">
        <f>IF($M12&lt;$R12," Las consultas de 60 años NO puede ser mayor que el de 20-64 años.","")</f>
        <v/>
      </c>
      <c r="BC12" s="3"/>
      <c r="BD12" s="25">
        <f>IF($D12&lt;&gt;($P12+$Q12),1,0)</f>
        <v>0</v>
      </c>
      <c r="BE12" s="25">
        <f>IF($M12&lt;$R12,1,0)</f>
        <v>0</v>
      </c>
      <c r="BF12" s="3"/>
    </row>
    <row r="13" spans="1:58" ht="21" customHeight="1" x14ac:dyDescent="0.2">
      <c r="A13" s="14" t="s">
        <v>28</v>
      </c>
      <c r="B13" s="59"/>
      <c r="C13" s="59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BA13" s="2"/>
      <c r="BB13" s="2"/>
      <c r="BC13" s="2"/>
      <c r="BD13" s="2"/>
      <c r="BE13" s="2"/>
      <c r="BF13" s="2"/>
    </row>
    <row r="14" spans="1:58" ht="32.25" customHeight="1" x14ac:dyDescent="0.15">
      <c r="A14" s="363" t="s">
        <v>6</v>
      </c>
      <c r="B14" s="439"/>
      <c r="C14" s="439"/>
      <c r="D14" s="61" t="s">
        <v>4</v>
      </c>
      <c r="E14" s="37" t="s">
        <v>10</v>
      </c>
      <c r="F14" s="38" t="s">
        <v>12</v>
      </c>
      <c r="G14" s="38" t="s">
        <v>14</v>
      </c>
      <c r="H14" s="38" t="s">
        <v>15</v>
      </c>
      <c r="I14" s="38" t="s">
        <v>16</v>
      </c>
      <c r="J14" s="38" t="s">
        <v>17</v>
      </c>
      <c r="K14" s="38" t="s">
        <v>18</v>
      </c>
      <c r="L14" s="38" t="s">
        <v>19</v>
      </c>
      <c r="M14" s="39" t="s">
        <v>20</v>
      </c>
      <c r="N14" s="40" t="s">
        <v>1</v>
      </c>
      <c r="O14" s="41" t="s">
        <v>2</v>
      </c>
      <c r="BA14" s="2"/>
      <c r="BB14" s="2"/>
      <c r="BC14" s="3"/>
      <c r="BD14" s="2"/>
      <c r="BE14" s="2"/>
      <c r="BF14" s="3"/>
    </row>
    <row r="15" spans="1:58" ht="18.75" customHeight="1" x14ac:dyDescent="0.2">
      <c r="A15" s="440" t="s">
        <v>156</v>
      </c>
      <c r="B15" s="441"/>
      <c r="C15" s="442"/>
      <c r="D15" s="52">
        <f>SUM(E15:M15)</f>
        <v>344</v>
      </c>
      <c r="E15" s="45">
        <f>+'ENERO '!E15+FEBRERO!E15+'MARZO '!E15+ABRIL!E15+MAYO!E15+JUNIO!E15+JULIO!E15+AGOSTO!E15+SEPTIEMBRE!E15+OCTUBRE!E15+NOVIEMBRE!E15+DICIEMBRE!E15</f>
        <v>6</v>
      </c>
      <c r="F15" s="45">
        <f>+'ENERO '!F15+FEBRERO!F15+'MARZO '!F15+ABRIL!F15+MAYO!F15+JUNIO!F15+JULIO!F15+AGOSTO!F15+SEPTIEMBRE!F15+OCTUBRE!F15+NOVIEMBRE!F15+DICIEMBRE!F15</f>
        <v>17</v>
      </c>
      <c r="G15" s="45">
        <f>+'ENERO '!G15+FEBRERO!G15+'MARZO '!G15+ABRIL!G15+MAYO!G15+JUNIO!G15+JULIO!G15+AGOSTO!G15+SEPTIEMBRE!G15+OCTUBRE!G15+NOVIEMBRE!G15+DICIEMBRE!G15</f>
        <v>22</v>
      </c>
      <c r="H15" s="45">
        <f>+'ENERO '!H15+FEBRERO!H15+'MARZO '!H15+ABRIL!H15+MAYO!H15+JUNIO!H15+JULIO!H15+AGOSTO!H15+SEPTIEMBRE!H15+OCTUBRE!H15+NOVIEMBRE!H15+DICIEMBRE!H15</f>
        <v>4</v>
      </c>
      <c r="I15" s="45">
        <f>+'ENERO '!I15+FEBRERO!I15+'MARZO '!I15+ABRIL!I15+MAYO!I15+JUNIO!I15+JULIO!I15+AGOSTO!I15+SEPTIEMBRE!I15+OCTUBRE!I15+NOVIEMBRE!I15+DICIEMBRE!I15</f>
        <v>176</v>
      </c>
      <c r="J15" s="45">
        <f>+'ENERO '!J15+FEBRERO!J15+'MARZO '!J15+ABRIL!J15+MAYO!J15+JUNIO!J15+JULIO!J15+AGOSTO!J15+SEPTIEMBRE!J15+OCTUBRE!J15+NOVIEMBRE!J15+DICIEMBRE!J15</f>
        <v>22</v>
      </c>
      <c r="K15" s="45">
        <f>+'ENERO '!K15+FEBRERO!K15+'MARZO '!K15+ABRIL!K15+MAYO!K15+JUNIO!K15+JULIO!K15+AGOSTO!K15+SEPTIEMBRE!K15+OCTUBRE!K15+NOVIEMBRE!K15+DICIEMBRE!K15</f>
        <v>86</v>
      </c>
      <c r="L15" s="45">
        <f>+'ENERO '!L15+FEBRERO!L15+'MARZO '!L15+ABRIL!L15+MAYO!L15+JUNIO!L15+JULIO!L15+AGOSTO!L15+SEPTIEMBRE!L15+OCTUBRE!L15+NOVIEMBRE!L15+DICIEMBRE!L15</f>
        <v>8</v>
      </c>
      <c r="M15" s="45">
        <f>+'ENERO '!M15+FEBRERO!M15+'MARZO '!M15+ABRIL!M15+MAYO!M15+JUNIO!M15+JULIO!M15+AGOSTO!M15+SEPTIEMBRE!M15+OCTUBRE!M15+NOVIEMBRE!M15+DICIEMBRE!M15</f>
        <v>3</v>
      </c>
      <c r="N15" s="45">
        <f>+'ENERO '!N15+FEBRERO!N15+'MARZO '!N15+ABRIL!N15+MAYO!N15+JUNIO!N15+JULIO!N15+AGOSTO!N15+SEPTIEMBRE!N15+OCTUBRE!N15+NOVIEMBRE!N15+DICIEMBRE!N15</f>
        <v>192</v>
      </c>
      <c r="O15" s="45">
        <f>+'ENERO '!O15+FEBRERO!O15+'MARZO '!O15+ABRIL!O15+MAYO!O15+JUNIO!O15+JULIO!O15+AGOSTO!O15+SEPTIEMBRE!O15+OCTUBRE!O15+NOVIEMBRE!O15+DICIEMBRE!O15</f>
        <v>152</v>
      </c>
      <c r="P15" s="51" t="str">
        <f>+BA15</f>
        <v/>
      </c>
      <c r="BA15" s="17" t="str">
        <f>IF($D15&lt;&gt;($N15+$O15)," El número consultas según sexo NO puede ser diferente al Total.","")</f>
        <v/>
      </c>
      <c r="BB15" s="3"/>
      <c r="BC15" s="3"/>
      <c r="BD15" s="25">
        <f>IF($D15&lt;&gt;($N15+$O15),1,0)</f>
        <v>0</v>
      </c>
      <c r="BE15" s="2"/>
      <c r="BF15" s="3"/>
    </row>
    <row r="16" spans="1:58" ht="14.25" customHeight="1" x14ac:dyDescent="0.2">
      <c r="A16" s="440" t="s">
        <v>29</v>
      </c>
      <c r="B16" s="441"/>
      <c r="C16" s="442"/>
      <c r="D16" s="52">
        <f>SUM(E16:M16)</f>
        <v>335</v>
      </c>
      <c r="E16" s="45">
        <f>+'ENERO '!E16+FEBRERO!E16+'MARZO '!E16+ABRIL!E16+MAYO!E16+JUNIO!E16+JULIO!E16+AGOSTO!E16+SEPTIEMBRE!E16+OCTUBRE!E16+NOVIEMBRE!E16+DICIEMBRE!E16</f>
        <v>1</v>
      </c>
      <c r="F16" s="45">
        <f>+'ENERO '!F16+FEBRERO!F16+'MARZO '!F16+ABRIL!F16+MAYO!F16+JUNIO!F16+JULIO!F16+AGOSTO!F16+SEPTIEMBRE!F16+OCTUBRE!F16+NOVIEMBRE!F16+DICIEMBRE!F16</f>
        <v>3</v>
      </c>
      <c r="G16" s="45">
        <f>+'ENERO '!G16+FEBRERO!G16+'MARZO '!G16+ABRIL!G16+MAYO!G16+JUNIO!G16+JULIO!G16+AGOSTO!G16+SEPTIEMBRE!G16+OCTUBRE!G16+NOVIEMBRE!G16+DICIEMBRE!G16</f>
        <v>1</v>
      </c>
      <c r="H16" s="45">
        <f>+'ENERO '!H16+FEBRERO!H16+'MARZO '!H16+ABRIL!H16+MAYO!H16+JUNIO!H16+JULIO!H16+AGOSTO!H16+SEPTIEMBRE!H16+OCTUBRE!H16+NOVIEMBRE!H16+DICIEMBRE!H16</f>
        <v>7</v>
      </c>
      <c r="I16" s="45">
        <f>+'ENERO '!I16+FEBRERO!I16+'MARZO '!I16+ABRIL!I16+MAYO!I16+JUNIO!I16+JULIO!I16+AGOSTO!I16+SEPTIEMBRE!I16+OCTUBRE!I16+NOVIEMBRE!I16+DICIEMBRE!I16</f>
        <v>57</v>
      </c>
      <c r="J16" s="45">
        <f>+'ENERO '!J16+FEBRERO!J16+'MARZO '!J16+ABRIL!J16+MAYO!J16+JUNIO!J16+JULIO!J16+AGOSTO!J16+SEPTIEMBRE!J16+OCTUBRE!J16+NOVIEMBRE!J16+DICIEMBRE!J16</f>
        <v>26</v>
      </c>
      <c r="K16" s="45">
        <f>+'ENERO '!K16+FEBRERO!K16+'MARZO '!K16+ABRIL!K16+MAYO!K16+JUNIO!K16+JULIO!K16+AGOSTO!K16+SEPTIEMBRE!K16+OCTUBRE!K16+NOVIEMBRE!K16+DICIEMBRE!K16</f>
        <v>172</v>
      </c>
      <c r="L16" s="45">
        <f>+'ENERO '!L16+FEBRERO!L16+'MARZO '!L16+ABRIL!L16+MAYO!L16+JUNIO!L16+JULIO!L16+AGOSTO!L16+SEPTIEMBRE!L16+OCTUBRE!L16+NOVIEMBRE!L16+DICIEMBRE!L16</f>
        <v>65</v>
      </c>
      <c r="M16" s="45">
        <f>+'ENERO '!M16+FEBRERO!M16+'MARZO '!M16+ABRIL!M16+MAYO!M16+JUNIO!M16+JULIO!M16+AGOSTO!M16+SEPTIEMBRE!M16+OCTUBRE!M16+NOVIEMBRE!M16+DICIEMBRE!M16</f>
        <v>3</v>
      </c>
      <c r="N16" s="45">
        <f>+'ENERO '!N16+FEBRERO!N16+'MARZO '!N16+ABRIL!N16+MAYO!N16+JUNIO!N16+JULIO!N16+AGOSTO!N16+SEPTIEMBRE!N16+OCTUBRE!N16+NOVIEMBRE!N16+DICIEMBRE!N16</f>
        <v>104</v>
      </c>
      <c r="O16" s="45">
        <f>+'ENERO '!O16+FEBRERO!O16+'MARZO '!O16+ABRIL!O16+MAYO!O16+JUNIO!O16+JULIO!O16+AGOSTO!O16+SEPTIEMBRE!O16+OCTUBRE!O16+NOVIEMBRE!O16+DICIEMBRE!O16</f>
        <v>231</v>
      </c>
      <c r="P16" s="51" t="str">
        <f>+BA16</f>
        <v/>
      </c>
      <c r="BA16" s="17" t="str">
        <f>IF($D16&lt;&gt;($N16+$O16)," El número consultas según sexo NO puede ser diferente al Total.","")</f>
        <v/>
      </c>
      <c r="BB16" s="3"/>
      <c r="BC16" s="3"/>
      <c r="BD16" s="25">
        <f>IF($D16&lt;&gt;($N16+$O16),1,0)</f>
        <v>0</v>
      </c>
      <c r="BE16" s="2"/>
      <c r="BF16" s="3"/>
    </row>
    <row r="17" spans="1:58" ht="36.75" customHeight="1" x14ac:dyDescent="0.2">
      <c r="A17" s="14" t="s">
        <v>30</v>
      </c>
      <c r="B17" s="65"/>
      <c r="C17" s="65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BA17" s="2"/>
      <c r="BB17" s="2"/>
      <c r="BC17" s="2"/>
      <c r="BD17" s="2"/>
      <c r="BE17" s="2"/>
      <c r="BF17" s="2"/>
    </row>
    <row r="18" spans="1:58" x14ac:dyDescent="0.15">
      <c r="A18" s="295" t="s">
        <v>31</v>
      </c>
      <c r="B18" s="296"/>
      <c r="C18" s="297"/>
      <c r="D18" s="443" t="s">
        <v>32</v>
      </c>
      <c r="E18" s="303" t="s">
        <v>7</v>
      </c>
      <c r="F18" s="304"/>
      <c r="G18" s="304"/>
      <c r="H18" s="304"/>
      <c r="I18" s="304"/>
      <c r="J18" s="304"/>
      <c r="K18" s="304"/>
      <c r="L18" s="304"/>
      <c r="M18" s="304"/>
      <c r="N18" s="304"/>
      <c r="O18" s="305"/>
      <c r="P18" s="301" t="s">
        <v>33</v>
      </c>
      <c r="Q18" s="306" t="s">
        <v>9</v>
      </c>
      <c r="R18" s="306" t="s">
        <v>34</v>
      </c>
      <c r="BA18" s="2"/>
      <c r="BB18" s="2"/>
      <c r="BC18" s="2"/>
      <c r="BD18" s="3"/>
      <c r="BE18" s="3"/>
      <c r="BF18" s="3"/>
    </row>
    <row r="19" spans="1:58" ht="22.5" x14ac:dyDescent="0.15">
      <c r="A19" s="298"/>
      <c r="B19" s="299"/>
      <c r="C19" s="300"/>
      <c r="D19" s="444"/>
      <c r="E19" s="37" t="s">
        <v>10</v>
      </c>
      <c r="F19" s="38" t="s">
        <v>11</v>
      </c>
      <c r="G19" s="38" t="s">
        <v>12</v>
      </c>
      <c r="H19" s="38" t="s">
        <v>13</v>
      </c>
      <c r="I19" s="38" t="s">
        <v>14</v>
      </c>
      <c r="J19" s="38" t="s">
        <v>15</v>
      </c>
      <c r="K19" s="38" t="s">
        <v>16</v>
      </c>
      <c r="L19" s="38" t="s">
        <v>17</v>
      </c>
      <c r="M19" s="38" t="s">
        <v>18</v>
      </c>
      <c r="N19" s="38" t="s">
        <v>19</v>
      </c>
      <c r="O19" s="39" t="s">
        <v>20</v>
      </c>
      <c r="P19" s="329"/>
      <c r="Q19" s="307"/>
      <c r="R19" s="307"/>
      <c r="BE19" s="3"/>
      <c r="BF19" s="3"/>
    </row>
    <row r="20" spans="1:58" ht="13.5" customHeight="1" x14ac:dyDescent="0.15">
      <c r="A20" s="67" t="s">
        <v>35</v>
      </c>
      <c r="B20" s="68"/>
      <c r="C20" s="68"/>
      <c r="D20" s="69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69"/>
      <c r="Q20" s="70"/>
      <c r="R20" s="70"/>
      <c r="BE20" s="3"/>
      <c r="BF20" s="3"/>
    </row>
    <row r="21" spans="1:58" ht="18.75" customHeight="1" x14ac:dyDescent="0.15">
      <c r="A21" s="445" t="s">
        <v>36</v>
      </c>
      <c r="B21" s="446"/>
      <c r="C21" s="447"/>
      <c r="D21" s="44">
        <f>SUM(E21:O21)</f>
        <v>3</v>
      </c>
      <c r="E21" s="45">
        <f>+'ENERO '!E21+FEBRERO!E21+'MARZO '!E21+ABRIL!E21+MAYO!E21+JUNIO!E21+JULIO!E21+AGOSTO!E21+SEPTIEMBRE!E21+OCTUBRE!E21+NOVIEMBRE!E21+DICIEMBRE!E21</f>
        <v>0</v>
      </c>
      <c r="F21" s="45">
        <f>+'ENERO '!F21+FEBRERO!F21+'MARZO '!F21+ABRIL!F21+MAYO!F21+JUNIO!F21+JULIO!F21+AGOSTO!F21+SEPTIEMBRE!F21+OCTUBRE!F21+NOVIEMBRE!F21+DICIEMBRE!F21</f>
        <v>0</v>
      </c>
      <c r="G21" s="45">
        <f>+'ENERO '!G21+FEBRERO!G21+'MARZO '!G21+ABRIL!G21+MAYO!G21+JUNIO!G21+JULIO!G21+AGOSTO!G21+SEPTIEMBRE!G21+OCTUBRE!G21+NOVIEMBRE!G21+DICIEMBRE!G21</f>
        <v>0</v>
      </c>
      <c r="H21" s="45">
        <f>+'ENERO '!H21+FEBRERO!H21+'MARZO '!H21+ABRIL!H21+MAYO!H21+JUNIO!H21+JULIO!H21+AGOSTO!H21+SEPTIEMBRE!H21+OCTUBRE!H21+NOVIEMBRE!H21+DICIEMBRE!H21</f>
        <v>0</v>
      </c>
      <c r="I21" s="45">
        <f>+'ENERO '!I21+FEBRERO!I21+'MARZO '!I21+ABRIL!I21+MAYO!I21+JUNIO!I21+JULIO!I21+AGOSTO!I21+SEPTIEMBRE!I21+OCTUBRE!I21+NOVIEMBRE!I21+DICIEMBRE!I21</f>
        <v>0</v>
      </c>
      <c r="J21" s="45">
        <f>+'ENERO '!J21+FEBRERO!J21+'MARZO '!J21+ABRIL!J21+MAYO!J21+JUNIO!J21+JULIO!J21+AGOSTO!J21+SEPTIEMBRE!J21+OCTUBRE!J21+NOVIEMBRE!J21+DICIEMBRE!J21</f>
        <v>0</v>
      </c>
      <c r="K21" s="45">
        <f>+'ENERO '!K21+FEBRERO!K21+'MARZO '!K21+ABRIL!K21+MAYO!K21+JUNIO!K21+JULIO!K21+AGOSTO!K21+SEPTIEMBRE!K21+OCTUBRE!K21+NOVIEMBRE!K21+DICIEMBRE!K21</f>
        <v>0</v>
      </c>
      <c r="L21" s="45">
        <f>+'ENERO '!L21+FEBRERO!L21+'MARZO '!L21+ABRIL!L21+MAYO!L21+JUNIO!L21+JULIO!L21+AGOSTO!L21+SEPTIEMBRE!L21+OCTUBRE!L21+NOVIEMBRE!L21+DICIEMBRE!L21</f>
        <v>0</v>
      </c>
      <c r="M21" s="45">
        <f>+'ENERO '!M21+FEBRERO!M21+'MARZO '!M21+ABRIL!M21+MAYO!M21+JUNIO!M21+JULIO!M21+AGOSTO!M21+SEPTIEMBRE!M21+OCTUBRE!M21+NOVIEMBRE!M21+DICIEMBRE!M21</f>
        <v>1</v>
      </c>
      <c r="N21" s="45">
        <f>+'ENERO '!N21+FEBRERO!N21+'MARZO '!N21+ABRIL!N21+MAYO!N21+JUNIO!N21+JULIO!N21+AGOSTO!N21+SEPTIEMBRE!N21+OCTUBRE!N21+NOVIEMBRE!N21+DICIEMBRE!N21</f>
        <v>2</v>
      </c>
      <c r="O21" s="45">
        <f>+'ENERO '!O21+FEBRERO!O21+'MARZO '!O21+ABRIL!O21+MAYO!O21+JUNIO!O21+JULIO!O21+AGOSTO!O21+SEPTIEMBRE!O21+OCTUBRE!O21+NOVIEMBRE!O21+DICIEMBRE!O21</f>
        <v>0</v>
      </c>
      <c r="P21" s="45">
        <f>+'ENERO '!P21+FEBRERO!P21+'MARZO '!P21+ABRIL!P21+MAYO!P21+JUNIO!P21+JULIO!P21+AGOSTO!P21+SEPTIEMBRE!P21+OCTUBRE!P21+NOVIEMBRE!P21+DICIEMBRE!P21</f>
        <v>0</v>
      </c>
      <c r="Q21" s="45">
        <f>+'ENERO '!Q21+FEBRERO!Q21+'MARZO '!Q21+ABRIL!Q21+MAYO!Q21+JUNIO!Q21+JULIO!Q21+AGOSTO!Q21+SEPTIEMBRE!Q21+OCTUBRE!Q21+NOVIEMBRE!Q21+DICIEMBRE!Q21</f>
        <v>0</v>
      </c>
      <c r="R21" s="45">
        <f>+'ENERO '!R21+FEBRERO!R21+'MARZO '!R21+ABRIL!R21+MAYO!R21+JUNIO!R21+JULIO!R21+AGOSTO!R21+SEPTIEMBRE!R21+OCTUBRE!R21+NOVIEMBRE!R21+DICIEMBRE!R21</f>
        <v>0</v>
      </c>
      <c r="S21" s="75" t="str">
        <f>+BA21</f>
        <v/>
      </c>
      <c r="BA21" s="17" t="str">
        <f>IF($M21&lt;$Q21," Las actividades de 60 años NO puede ser mayor que el de 20-64 años.","")</f>
        <v/>
      </c>
      <c r="BB21" s="3"/>
      <c r="BC21" s="3"/>
      <c r="BD21" s="26">
        <f>IF($M21&lt;$Q21,1,0)</f>
        <v>0</v>
      </c>
      <c r="BE21" s="2"/>
      <c r="BF21" s="3"/>
    </row>
    <row r="22" spans="1:58" ht="16.5" customHeight="1" x14ac:dyDescent="0.15">
      <c r="A22" s="445" t="s">
        <v>37</v>
      </c>
      <c r="B22" s="446"/>
      <c r="C22" s="447"/>
      <c r="D22" s="76">
        <f>SUM(J22:O22)</f>
        <v>0</v>
      </c>
      <c r="E22" s="45">
        <f>+'ENERO '!E22+FEBRERO!E22+'MARZO '!E22+ABRIL!E22+MAYO!E22+JUNIO!E22+JULIO!E22+AGOSTO!E22+SEPTIEMBRE!E22+OCTUBRE!E22+NOVIEMBRE!E22+DICIEMBRE!E22</f>
        <v>0</v>
      </c>
      <c r="F22" s="45">
        <f>+'ENERO '!F22+FEBRERO!F22+'MARZO '!F22+ABRIL!F22+MAYO!F22+JUNIO!F22+JULIO!F22+AGOSTO!F22+SEPTIEMBRE!F22+OCTUBRE!F22+NOVIEMBRE!F22+DICIEMBRE!F22</f>
        <v>0</v>
      </c>
      <c r="G22" s="45">
        <f>+'ENERO '!G22+FEBRERO!G22+'MARZO '!G22+ABRIL!G22+MAYO!G22+JUNIO!G22+JULIO!G22+AGOSTO!G22+SEPTIEMBRE!G22+OCTUBRE!G22+NOVIEMBRE!G22+DICIEMBRE!G22</f>
        <v>0</v>
      </c>
      <c r="H22" s="45">
        <f>+'ENERO '!H22+FEBRERO!H22+'MARZO '!H22+ABRIL!H22+MAYO!H22+JUNIO!H22+JULIO!H22+AGOSTO!H22+SEPTIEMBRE!H22+OCTUBRE!H22+NOVIEMBRE!H22+DICIEMBRE!H22</f>
        <v>0</v>
      </c>
      <c r="I22" s="45">
        <f>+'ENERO '!I22+FEBRERO!I22+'MARZO '!I22+ABRIL!I22+MAYO!I22+JUNIO!I22+JULIO!I22+AGOSTO!I22+SEPTIEMBRE!I22+OCTUBRE!I22+NOVIEMBRE!I22+DICIEMBRE!I22</f>
        <v>0</v>
      </c>
      <c r="J22" s="45">
        <f>+'ENERO '!J22+FEBRERO!J22+'MARZO '!J22+ABRIL!J22+MAYO!J22+JUNIO!J22+JULIO!J22+AGOSTO!J22+SEPTIEMBRE!J22+OCTUBRE!J22+NOVIEMBRE!J22+DICIEMBRE!J22</f>
        <v>0</v>
      </c>
      <c r="K22" s="45">
        <f>+'ENERO '!K22+FEBRERO!K22+'MARZO '!K22+ABRIL!K22+MAYO!K22+JUNIO!K22+JULIO!K22+AGOSTO!K22+SEPTIEMBRE!K22+OCTUBRE!K22+NOVIEMBRE!K22+DICIEMBRE!K22</f>
        <v>0</v>
      </c>
      <c r="L22" s="45">
        <f>+'ENERO '!L22+FEBRERO!L22+'MARZO '!L22+ABRIL!L22+MAYO!L22+JUNIO!L22+JULIO!L22+AGOSTO!L22+SEPTIEMBRE!L22+OCTUBRE!L22+NOVIEMBRE!L22+DICIEMBRE!L22</f>
        <v>0</v>
      </c>
      <c r="M22" s="45">
        <f>+'ENERO '!M22+FEBRERO!M22+'MARZO '!M22+ABRIL!M22+MAYO!M22+JUNIO!M22+JULIO!M22+AGOSTO!M22+SEPTIEMBRE!M22+OCTUBRE!M22+NOVIEMBRE!M22+DICIEMBRE!M22</f>
        <v>0</v>
      </c>
      <c r="N22" s="45">
        <f>+'ENERO '!N22+FEBRERO!N22+'MARZO '!N22+ABRIL!N22+MAYO!N22+JUNIO!N22+JULIO!N22+AGOSTO!N22+SEPTIEMBRE!N22+OCTUBRE!N22+NOVIEMBRE!N22+DICIEMBRE!N22</f>
        <v>0</v>
      </c>
      <c r="O22" s="45">
        <f>+'ENERO '!O22+FEBRERO!O22+'MARZO '!O22+ABRIL!O22+MAYO!O22+JUNIO!O22+JULIO!O22+AGOSTO!O22+SEPTIEMBRE!O22+OCTUBRE!O22+NOVIEMBRE!O22+DICIEMBRE!O22</f>
        <v>0</v>
      </c>
      <c r="P22" s="45">
        <f>+'ENERO '!P22+FEBRERO!P22+'MARZO '!P22+ABRIL!P22+MAYO!P22+JUNIO!P22+JULIO!P22+AGOSTO!P22+SEPTIEMBRE!P22+OCTUBRE!P22+NOVIEMBRE!P22+DICIEMBRE!P22</f>
        <v>0</v>
      </c>
      <c r="Q22" s="45">
        <f>+'ENERO '!Q22+FEBRERO!Q22+'MARZO '!Q22+ABRIL!Q22+MAYO!Q22+JUNIO!Q22+JULIO!Q22+AGOSTO!Q22+SEPTIEMBRE!Q22+OCTUBRE!Q22+NOVIEMBRE!Q22+DICIEMBRE!Q22</f>
        <v>0</v>
      </c>
      <c r="R22" s="45">
        <f>+'ENERO '!R22+FEBRERO!R22+'MARZO '!R22+ABRIL!R22+MAYO!R22+JUNIO!R22+JULIO!R22+AGOSTO!R22+SEPTIEMBRE!R22+OCTUBRE!R22+NOVIEMBRE!R22+DICIEMBRE!R22</f>
        <v>0</v>
      </c>
      <c r="S22" s="75" t="str">
        <f>+BA22</f>
        <v/>
      </c>
      <c r="BA22" s="17" t="str">
        <f>IF($M22&lt;$Q22," Las actividades de 60 años NO puede ser mayor que el de 20-64 años.","")</f>
        <v/>
      </c>
      <c r="BB22" s="3"/>
      <c r="BC22" s="3"/>
      <c r="BD22" s="26">
        <f>IF($M22&lt;$Q22,1,0)</f>
        <v>0</v>
      </c>
      <c r="BE22" s="2"/>
      <c r="BF22" s="3"/>
    </row>
    <row r="23" spans="1:58" ht="18" customHeight="1" x14ac:dyDescent="0.15">
      <c r="A23" s="448" t="s">
        <v>38</v>
      </c>
      <c r="B23" s="449"/>
      <c r="C23" s="450"/>
      <c r="D23" s="84">
        <f>SUM(E23:O23)</f>
        <v>0</v>
      </c>
      <c r="E23" s="45">
        <f>+'ENERO '!E23+FEBRERO!E23+'MARZO '!E23+ABRIL!E23+MAYO!E23+JUNIO!E23+JULIO!E23+AGOSTO!E23+SEPTIEMBRE!E23+OCTUBRE!E23+NOVIEMBRE!E23+DICIEMBRE!E23</f>
        <v>0</v>
      </c>
      <c r="F23" s="45">
        <f>+'ENERO '!F23+FEBRERO!F23+'MARZO '!F23+ABRIL!F23+MAYO!F23+JUNIO!F23+JULIO!F23+AGOSTO!F23+SEPTIEMBRE!F23+OCTUBRE!F23+NOVIEMBRE!F23+DICIEMBRE!F23</f>
        <v>0</v>
      </c>
      <c r="G23" s="45">
        <f>+'ENERO '!G23+FEBRERO!G23+'MARZO '!G23+ABRIL!G23+MAYO!G23+JUNIO!G23+JULIO!G23+AGOSTO!G23+SEPTIEMBRE!G23+OCTUBRE!G23+NOVIEMBRE!G23+DICIEMBRE!G23</f>
        <v>0</v>
      </c>
      <c r="H23" s="45">
        <f>+'ENERO '!H23+FEBRERO!H23+'MARZO '!H23+ABRIL!H23+MAYO!H23+JUNIO!H23+JULIO!H23+AGOSTO!H23+SEPTIEMBRE!H23+OCTUBRE!H23+NOVIEMBRE!H23+DICIEMBRE!H23</f>
        <v>0</v>
      </c>
      <c r="I23" s="45">
        <f>+'ENERO '!I23+FEBRERO!I23+'MARZO '!I23+ABRIL!I23+MAYO!I23+JUNIO!I23+JULIO!I23+AGOSTO!I23+SEPTIEMBRE!I23+OCTUBRE!I23+NOVIEMBRE!I23+DICIEMBRE!I23</f>
        <v>0</v>
      </c>
      <c r="J23" s="45">
        <f>+'ENERO '!J23+FEBRERO!J23+'MARZO '!J23+ABRIL!J23+MAYO!J23+JUNIO!J23+JULIO!J23+AGOSTO!J23+SEPTIEMBRE!J23+OCTUBRE!J23+NOVIEMBRE!J23+DICIEMBRE!J23</f>
        <v>0</v>
      </c>
      <c r="K23" s="45">
        <f>+'ENERO '!K23+FEBRERO!K23+'MARZO '!K23+ABRIL!K23+MAYO!K23+JUNIO!K23+JULIO!K23+AGOSTO!K23+SEPTIEMBRE!K23+OCTUBRE!K23+NOVIEMBRE!K23+DICIEMBRE!K23</f>
        <v>0</v>
      </c>
      <c r="L23" s="45">
        <f>+'ENERO '!L23+FEBRERO!L23+'MARZO '!L23+ABRIL!L23+MAYO!L23+JUNIO!L23+JULIO!L23+AGOSTO!L23+SEPTIEMBRE!L23+OCTUBRE!L23+NOVIEMBRE!L23+DICIEMBRE!L23</f>
        <v>0</v>
      </c>
      <c r="M23" s="45">
        <f>+'ENERO '!M23+FEBRERO!M23+'MARZO '!M23+ABRIL!M23+MAYO!M23+JUNIO!M23+JULIO!M23+AGOSTO!M23+SEPTIEMBRE!M23+OCTUBRE!M23+NOVIEMBRE!M23+DICIEMBRE!M23</f>
        <v>0</v>
      </c>
      <c r="N23" s="45">
        <f>+'ENERO '!N23+FEBRERO!N23+'MARZO '!N23+ABRIL!N23+MAYO!N23+JUNIO!N23+JULIO!N23+AGOSTO!N23+SEPTIEMBRE!N23+OCTUBRE!N23+NOVIEMBRE!N23+DICIEMBRE!N23</f>
        <v>0</v>
      </c>
      <c r="O23" s="45">
        <f>+'ENERO '!O23+FEBRERO!O23+'MARZO '!O23+ABRIL!O23+MAYO!O23+JUNIO!O23+JULIO!O23+AGOSTO!O23+SEPTIEMBRE!O23+OCTUBRE!O23+NOVIEMBRE!O23+DICIEMBRE!O23</f>
        <v>0</v>
      </c>
      <c r="P23" s="45">
        <f>+'ENERO '!P23+FEBRERO!P23+'MARZO '!P23+ABRIL!P23+MAYO!P23+JUNIO!P23+JULIO!P23+AGOSTO!P23+SEPTIEMBRE!P23+OCTUBRE!P23+NOVIEMBRE!P23+DICIEMBRE!P23</f>
        <v>0</v>
      </c>
      <c r="Q23" s="45">
        <f>+'ENERO '!Q23+FEBRERO!Q23+'MARZO '!Q23+ABRIL!Q23+MAYO!Q23+JUNIO!Q23+JULIO!Q23+AGOSTO!Q23+SEPTIEMBRE!Q23+OCTUBRE!Q23+NOVIEMBRE!Q23+DICIEMBRE!Q23</f>
        <v>0</v>
      </c>
      <c r="R23" s="45">
        <f>+'ENERO '!R23+FEBRERO!R23+'MARZO '!R23+ABRIL!R23+MAYO!R23+JUNIO!R23+JULIO!R23+AGOSTO!R23+SEPTIEMBRE!R23+OCTUBRE!R23+NOVIEMBRE!R23+DICIEMBRE!R23</f>
        <v>0</v>
      </c>
      <c r="S23" s="75" t="str">
        <f>+BA23</f>
        <v/>
      </c>
      <c r="BA23" s="17" t="str">
        <f>IF($M23&lt;$Q23," Las actividades de 60 años NO puede ser mayor que el de 20-64 años.","")</f>
        <v/>
      </c>
      <c r="BB23" s="3"/>
      <c r="BC23" s="3"/>
      <c r="BD23" s="26">
        <f>IF($M23&lt;$Q23,1,0)</f>
        <v>0</v>
      </c>
      <c r="BE23" s="2"/>
      <c r="BF23" s="3"/>
    </row>
    <row r="24" spans="1:58" ht="13.5" customHeight="1" x14ac:dyDescent="0.15">
      <c r="A24" s="303" t="s">
        <v>39</v>
      </c>
      <c r="B24" s="304"/>
      <c r="C24" s="304"/>
      <c r="D24" s="88">
        <f>SUM(E24:O24)</f>
        <v>3</v>
      </c>
      <c r="E24" s="89">
        <f>SUM(E21,E23)</f>
        <v>0</v>
      </c>
      <c r="F24" s="89">
        <f>SUM(F21,F23)</f>
        <v>0</v>
      </c>
      <c r="G24" s="89">
        <f>SUM(G21,G23)</f>
        <v>0</v>
      </c>
      <c r="H24" s="90">
        <f>SUM(H21,H23)</f>
        <v>0</v>
      </c>
      <c r="I24" s="90">
        <f>SUM(I21,I23)</f>
        <v>0</v>
      </c>
      <c r="J24" s="90">
        <f t="shared" ref="J24:O24" si="0">SUM(J21:J23)</f>
        <v>0</v>
      </c>
      <c r="K24" s="90">
        <f t="shared" si="0"/>
        <v>0</v>
      </c>
      <c r="L24" s="90">
        <f t="shared" si="0"/>
        <v>0</v>
      </c>
      <c r="M24" s="90">
        <f t="shared" si="0"/>
        <v>1</v>
      </c>
      <c r="N24" s="91">
        <f t="shared" si="0"/>
        <v>2</v>
      </c>
      <c r="O24" s="91">
        <f t="shared" si="0"/>
        <v>0</v>
      </c>
      <c r="P24" s="92"/>
      <c r="Q24" s="93">
        <f>SUM(Q21:Q23)</f>
        <v>0</v>
      </c>
      <c r="R24" s="88">
        <f>SUM(R21:R23)</f>
        <v>0</v>
      </c>
      <c r="S24" s="75" t="str">
        <f>+BA24</f>
        <v/>
      </c>
      <c r="BA24" s="17" t="str">
        <f>IF($M24&lt;$Q24," Las actividades de 60 años NO puede ser mayor que el de 20-64 años.","")</f>
        <v/>
      </c>
      <c r="BB24" s="3"/>
      <c r="BC24" s="3"/>
      <c r="BD24" s="26">
        <f>IF($M24&lt;$Q24,1,0)</f>
        <v>0</v>
      </c>
      <c r="BE24" s="2"/>
      <c r="BF24" s="3"/>
    </row>
    <row r="25" spans="1:58" ht="23.25" customHeight="1" x14ac:dyDescent="0.15">
      <c r="A25" s="67" t="s">
        <v>40</v>
      </c>
      <c r="B25" s="94"/>
      <c r="C25" s="94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60"/>
      <c r="BA25" s="2"/>
      <c r="BB25" s="2"/>
      <c r="BC25" s="2"/>
      <c r="BD25" s="2"/>
      <c r="BE25" s="2"/>
      <c r="BF25" s="3"/>
    </row>
    <row r="26" spans="1:58" ht="16.5" customHeight="1" x14ac:dyDescent="0.15">
      <c r="A26" s="308" t="s">
        <v>157</v>
      </c>
      <c r="B26" s="309"/>
      <c r="C26" s="310"/>
      <c r="D26" s="44">
        <f>SUM(E26:O26)</f>
        <v>0</v>
      </c>
      <c r="E26" s="45">
        <f>+'ENERO '!E26+FEBRERO!E26+'MARZO '!E26+ABRIL!E26+MAYO!E26+JUNIO!E26+JULIO!E26+AGOSTO!E26+SEPTIEMBRE!E26+OCTUBRE!E26+NOVIEMBRE!E26+DICIEMBRE!E26</f>
        <v>0</v>
      </c>
      <c r="F26" s="45">
        <f>+'ENERO '!F26+FEBRERO!F26+'MARZO '!F26+ABRIL!F26+MAYO!F26+JUNIO!F26+JULIO!F26+AGOSTO!F26+SEPTIEMBRE!F26+OCTUBRE!F26+NOVIEMBRE!F26+DICIEMBRE!F26</f>
        <v>0</v>
      </c>
      <c r="G26" s="45">
        <f>+'ENERO '!G26+FEBRERO!G26+'MARZO '!G26+ABRIL!G26+MAYO!G26+JUNIO!G26+JULIO!G26+AGOSTO!G26+SEPTIEMBRE!G26+OCTUBRE!G26+NOVIEMBRE!G26+DICIEMBRE!G26</f>
        <v>0</v>
      </c>
      <c r="H26" s="45">
        <f>+'ENERO '!H26+FEBRERO!H26+'MARZO '!H26+ABRIL!H26+MAYO!H26+JUNIO!H26+JULIO!H26+AGOSTO!H26+SEPTIEMBRE!H26+OCTUBRE!H26+NOVIEMBRE!H26+DICIEMBRE!H26</f>
        <v>0</v>
      </c>
      <c r="I26" s="45">
        <f>+'ENERO '!I26+FEBRERO!I26+'MARZO '!I26+ABRIL!I26+MAYO!I26+JUNIO!I26+JULIO!I26+AGOSTO!I26+SEPTIEMBRE!I26+OCTUBRE!I26+NOVIEMBRE!I26+DICIEMBRE!I26</f>
        <v>0</v>
      </c>
      <c r="J26" s="45">
        <f>+'ENERO '!J26+FEBRERO!J26+'MARZO '!J26+ABRIL!J26+MAYO!J26+JUNIO!J26+JULIO!J26+AGOSTO!J26+SEPTIEMBRE!J26+OCTUBRE!J26+NOVIEMBRE!J26+DICIEMBRE!J26</f>
        <v>0</v>
      </c>
      <c r="K26" s="45">
        <f>+'ENERO '!K26+FEBRERO!K26+'MARZO '!K26+ABRIL!K26+MAYO!K26+JUNIO!K26+JULIO!K26+AGOSTO!K26+SEPTIEMBRE!K26+OCTUBRE!K26+NOVIEMBRE!K26+DICIEMBRE!K26</f>
        <v>0</v>
      </c>
      <c r="L26" s="45">
        <f>+'ENERO '!L26+FEBRERO!L26+'MARZO '!L26+ABRIL!L26+MAYO!L26+JUNIO!L26+JULIO!L26+AGOSTO!L26+SEPTIEMBRE!L26+OCTUBRE!L26+NOVIEMBRE!L26+DICIEMBRE!L26</f>
        <v>0</v>
      </c>
      <c r="M26" s="45">
        <f>+'ENERO '!M26+FEBRERO!M26+'MARZO '!M26+ABRIL!M26+MAYO!M26+JUNIO!M26+JULIO!M26+AGOSTO!M26+SEPTIEMBRE!M26+OCTUBRE!M26+NOVIEMBRE!M26+DICIEMBRE!M26</f>
        <v>0</v>
      </c>
      <c r="N26" s="45">
        <f>+'ENERO '!N26+FEBRERO!N26+'MARZO '!N26+ABRIL!N26+MAYO!N26+JUNIO!N26+JULIO!N26+AGOSTO!N26+SEPTIEMBRE!N26+OCTUBRE!N26+NOVIEMBRE!N26+DICIEMBRE!N26</f>
        <v>0</v>
      </c>
      <c r="O26" s="45">
        <f>+'ENERO '!O26+FEBRERO!O26+'MARZO '!O26+ABRIL!O26+MAYO!O26+JUNIO!O26+JULIO!O26+AGOSTO!O26+SEPTIEMBRE!O26+OCTUBRE!O26+NOVIEMBRE!O26+DICIEMBRE!O26</f>
        <v>0</v>
      </c>
      <c r="P26" s="45">
        <f>+'ENERO '!P26+FEBRERO!P26+'MARZO '!P26+ABRIL!P26+MAYO!P26+JUNIO!P26+JULIO!P26+AGOSTO!P26+SEPTIEMBRE!P26+OCTUBRE!P26+NOVIEMBRE!P26+DICIEMBRE!P26</f>
        <v>0</v>
      </c>
      <c r="Q26" s="45">
        <f>+'ENERO '!Q26+FEBRERO!Q26+'MARZO '!Q26+ABRIL!Q26+MAYO!Q26+JUNIO!Q26+JULIO!Q26+AGOSTO!Q26+SEPTIEMBRE!Q26+OCTUBRE!Q26+NOVIEMBRE!Q26+DICIEMBRE!Q26</f>
        <v>0</v>
      </c>
      <c r="R26" s="45">
        <f>+'ENERO '!R26+FEBRERO!R26+'MARZO '!R26+ABRIL!R26+MAYO!R26+JUNIO!R26+JULIO!R26+AGOSTO!R26+SEPTIEMBRE!R26+OCTUBRE!R26+NOVIEMBRE!R26+DICIEMBRE!R26</f>
        <v>0</v>
      </c>
      <c r="S26" s="75" t="str">
        <f>+BA26&amp;BB26&amp;BC26</f>
        <v/>
      </c>
      <c r="BA26" s="11" t="str">
        <f>IF($D26=0,"",IF($P26="",IF($D26="",""," No olvide escribir la columna Beneficiarios."),""))</f>
        <v/>
      </c>
      <c r="BB26" s="11" t="str">
        <f>IF($D26&lt;$P26," El número de Beneficiarios NO puede ser mayor que el Total.","")</f>
        <v/>
      </c>
      <c r="BC26" s="17" t="str">
        <f>IF($M26&lt;$Q26," Las actividades de 60 años NO puede ser mayor que el de 20-64 años.","")</f>
        <v/>
      </c>
      <c r="BD26" s="26">
        <f>IF($M26&lt;$Q26,1,0)</f>
        <v>0</v>
      </c>
      <c r="BE26" s="26">
        <f>IF($D26&lt;$P26,1,0)</f>
        <v>0</v>
      </c>
      <c r="BF26" s="26" t="str">
        <f>IF($D26=0,"",IF($P26="",IF($D26="","",1),0))</f>
        <v/>
      </c>
    </row>
    <row r="27" spans="1:58" ht="14.25" customHeight="1" x14ac:dyDescent="0.15">
      <c r="A27" s="387" t="s">
        <v>158</v>
      </c>
      <c r="B27" s="388"/>
      <c r="C27" s="389"/>
      <c r="D27" s="76">
        <f t="shared" ref="D27:D37" si="1">SUM(E27:O27)</f>
        <v>153</v>
      </c>
      <c r="E27" s="45">
        <f>+'ENERO '!E27+FEBRERO!E27+'MARZO '!E27+ABRIL!E27+MAYO!E27+JUNIO!E27+JULIO!E27+AGOSTO!E27+SEPTIEMBRE!E27+OCTUBRE!E27+NOVIEMBRE!E27+DICIEMBRE!E27</f>
        <v>2</v>
      </c>
      <c r="F27" s="45">
        <f>+'ENERO '!F27+FEBRERO!F27+'MARZO '!F27+ABRIL!F27+MAYO!F27+JUNIO!F27+JULIO!F27+AGOSTO!F27+SEPTIEMBRE!F27+OCTUBRE!F27+NOVIEMBRE!F27+DICIEMBRE!F27</f>
        <v>7</v>
      </c>
      <c r="G27" s="45">
        <f>+'ENERO '!G27+FEBRERO!G27+'MARZO '!G27+ABRIL!G27+MAYO!G27+JUNIO!G27+JULIO!G27+AGOSTO!G27+SEPTIEMBRE!G27+OCTUBRE!G27+NOVIEMBRE!G27+DICIEMBRE!G27</f>
        <v>19</v>
      </c>
      <c r="H27" s="45">
        <f>+'ENERO '!H27+FEBRERO!H27+'MARZO '!H27+ABRIL!H27+MAYO!H27+JUNIO!H27+JULIO!H27+AGOSTO!H27+SEPTIEMBRE!H27+OCTUBRE!H27+NOVIEMBRE!H27+DICIEMBRE!H27</f>
        <v>20</v>
      </c>
      <c r="I27" s="45">
        <f>+'ENERO '!I27+FEBRERO!I27+'MARZO '!I27+ABRIL!I27+MAYO!I27+JUNIO!I27+JULIO!I27+AGOSTO!I27+SEPTIEMBRE!I27+OCTUBRE!I27+NOVIEMBRE!I27+DICIEMBRE!I27</f>
        <v>6</v>
      </c>
      <c r="J27" s="45">
        <f>+'ENERO '!J27+FEBRERO!J27+'MARZO '!J27+ABRIL!J27+MAYO!J27+JUNIO!J27+JULIO!J27+AGOSTO!J27+SEPTIEMBRE!J27+OCTUBRE!J27+NOVIEMBRE!J27+DICIEMBRE!J27</f>
        <v>4</v>
      </c>
      <c r="K27" s="45">
        <f>+'ENERO '!K27+FEBRERO!K27+'MARZO '!K27+ABRIL!K27+MAYO!K27+JUNIO!K27+JULIO!K27+AGOSTO!K27+SEPTIEMBRE!K27+OCTUBRE!K27+NOVIEMBRE!K27+DICIEMBRE!K27</f>
        <v>88</v>
      </c>
      <c r="L27" s="45">
        <f>+'ENERO '!L27+FEBRERO!L27+'MARZO '!L27+ABRIL!L27+MAYO!L27+JUNIO!L27+JULIO!L27+AGOSTO!L27+SEPTIEMBRE!L27+OCTUBRE!L27+NOVIEMBRE!L27+DICIEMBRE!L27</f>
        <v>7</v>
      </c>
      <c r="M27" s="45">
        <f>+'ENERO '!M27+FEBRERO!M27+'MARZO '!M27+ABRIL!M27+MAYO!M27+JUNIO!M27+JULIO!M27+AGOSTO!M27+SEPTIEMBRE!M27+OCTUBRE!M27+NOVIEMBRE!M27+DICIEMBRE!M27</f>
        <v>0</v>
      </c>
      <c r="N27" s="45">
        <f>+'ENERO '!N27+FEBRERO!N27+'MARZO '!N27+ABRIL!N27+MAYO!N27+JUNIO!N27+JULIO!N27+AGOSTO!N27+SEPTIEMBRE!N27+OCTUBRE!N27+NOVIEMBRE!N27+DICIEMBRE!N27</f>
        <v>0</v>
      </c>
      <c r="O27" s="45">
        <f>+'ENERO '!O27+FEBRERO!O27+'MARZO '!O27+ABRIL!O27+MAYO!O27+JUNIO!O27+JULIO!O27+AGOSTO!O27+SEPTIEMBRE!O27+OCTUBRE!O27+NOVIEMBRE!O27+DICIEMBRE!O27</f>
        <v>0</v>
      </c>
      <c r="P27" s="45">
        <f>+'ENERO '!P27+FEBRERO!P27+'MARZO '!P27+ABRIL!P27+MAYO!P27+JUNIO!P27+JULIO!P27+AGOSTO!P27+SEPTIEMBRE!P27+OCTUBRE!P27+NOVIEMBRE!P27+DICIEMBRE!P27</f>
        <v>153</v>
      </c>
      <c r="Q27" s="45">
        <f>+'ENERO '!Q27+FEBRERO!Q27+'MARZO '!Q27+ABRIL!Q27+MAYO!Q27+JUNIO!Q27+JULIO!Q27+AGOSTO!Q27+SEPTIEMBRE!Q27+OCTUBRE!Q27+NOVIEMBRE!Q27+DICIEMBRE!Q27</f>
        <v>0</v>
      </c>
      <c r="R27" s="45">
        <f>+'ENERO '!R27+FEBRERO!R27+'MARZO '!R27+ABRIL!R27+MAYO!R27+JUNIO!R27+JULIO!R27+AGOSTO!R27+SEPTIEMBRE!R27+OCTUBRE!R27+NOVIEMBRE!R27+DICIEMBRE!R27</f>
        <v>0</v>
      </c>
      <c r="S27" s="75" t="str">
        <f t="shared" ref="S27:S37" si="2">+BA27&amp;BB27&amp;BC27</f>
        <v/>
      </c>
      <c r="BA27" s="11" t="str">
        <f t="shared" ref="BA27:BA37" si="3">IF($D27=0,"",IF($P27="",IF($D27="",""," No olvide escribir la columna Beneficiarios."),""))</f>
        <v/>
      </c>
      <c r="BB27" s="11" t="str">
        <f t="shared" ref="BB27:BB37" si="4">IF($D27&lt;$P27," El número de Beneficiarios NO puede ser mayor que el Total.","")</f>
        <v/>
      </c>
      <c r="BC27" s="8"/>
      <c r="BD27" s="8"/>
      <c r="BE27" s="26">
        <f t="shared" ref="BE27:BE37" si="5">IF($D27&lt;$P27,1,0)</f>
        <v>0</v>
      </c>
      <c r="BF27" s="26">
        <f t="shared" ref="BF27:BF37" si="6">IF($D27=0,"",IF($P27="",IF($D27="","",1),0))</f>
        <v>0</v>
      </c>
    </row>
    <row r="28" spans="1:58" ht="18" customHeight="1" x14ac:dyDescent="0.15">
      <c r="A28" s="311" t="s">
        <v>41</v>
      </c>
      <c r="B28" s="312"/>
      <c r="C28" s="313"/>
      <c r="D28" s="76">
        <f t="shared" si="1"/>
        <v>1</v>
      </c>
      <c r="E28" s="45">
        <f>+'ENERO '!E28+FEBRERO!E28+'MARZO '!E28+ABRIL!E28+MAYO!E28+JUNIO!E28+JULIO!E28+AGOSTO!E28+SEPTIEMBRE!E28+OCTUBRE!E28+NOVIEMBRE!E28+DICIEMBRE!E28</f>
        <v>0</v>
      </c>
      <c r="F28" s="45">
        <f>+'ENERO '!F28+FEBRERO!F28+'MARZO '!F28+ABRIL!F28+MAYO!F28+JUNIO!F28+JULIO!F28+AGOSTO!F28+SEPTIEMBRE!F28+OCTUBRE!F28+NOVIEMBRE!F28+DICIEMBRE!F28</f>
        <v>0</v>
      </c>
      <c r="G28" s="45">
        <f>+'ENERO '!G28+FEBRERO!G28+'MARZO '!G28+ABRIL!G28+MAYO!G28+JUNIO!G28+JULIO!G28+AGOSTO!G28+SEPTIEMBRE!G28+OCTUBRE!G28+NOVIEMBRE!G28+DICIEMBRE!G28</f>
        <v>0</v>
      </c>
      <c r="H28" s="45">
        <f>+'ENERO '!H28+FEBRERO!H28+'MARZO '!H28+ABRIL!H28+MAYO!H28+JUNIO!H28+JULIO!H28+AGOSTO!H28+SEPTIEMBRE!H28+OCTUBRE!H28+NOVIEMBRE!H28+DICIEMBRE!H28</f>
        <v>0</v>
      </c>
      <c r="I28" s="45">
        <f>+'ENERO '!I28+FEBRERO!I28+'MARZO '!I28+ABRIL!I28+MAYO!I28+JUNIO!I28+JULIO!I28+AGOSTO!I28+SEPTIEMBRE!I28+OCTUBRE!I28+NOVIEMBRE!I28+DICIEMBRE!I28</f>
        <v>0</v>
      </c>
      <c r="J28" s="45">
        <f>+'ENERO '!J28+FEBRERO!J28+'MARZO '!J28+ABRIL!J28+MAYO!J28+JUNIO!J28+JULIO!J28+AGOSTO!J28+SEPTIEMBRE!J28+OCTUBRE!J28+NOVIEMBRE!J28+DICIEMBRE!J28</f>
        <v>0</v>
      </c>
      <c r="K28" s="45">
        <f>+'ENERO '!K28+FEBRERO!K28+'MARZO '!K28+ABRIL!K28+MAYO!K28+JUNIO!K28+JULIO!K28+AGOSTO!K28+SEPTIEMBRE!K28+OCTUBRE!K28+NOVIEMBRE!K28+DICIEMBRE!K28</f>
        <v>0</v>
      </c>
      <c r="L28" s="45">
        <f>+'ENERO '!L28+FEBRERO!L28+'MARZO '!L28+ABRIL!L28+MAYO!L28+JUNIO!L28+JULIO!L28+AGOSTO!L28+SEPTIEMBRE!L28+OCTUBRE!L28+NOVIEMBRE!L28+DICIEMBRE!L28</f>
        <v>0</v>
      </c>
      <c r="M28" s="45">
        <f>+'ENERO '!M28+FEBRERO!M28+'MARZO '!M28+ABRIL!M28+MAYO!M28+JUNIO!M28+JULIO!M28+AGOSTO!M28+SEPTIEMBRE!M28+OCTUBRE!M28+NOVIEMBRE!M28+DICIEMBRE!M28</f>
        <v>0</v>
      </c>
      <c r="N28" s="45">
        <f>+'ENERO '!N28+FEBRERO!N28+'MARZO '!N28+ABRIL!N28+MAYO!N28+JUNIO!N28+JULIO!N28+AGOSTO!N28+SEPTIEMBRE!N28+OCTUBRE!N28+NOVIEMBRE!N28+DICIEMBRE!N28</f>
        <v>1</v>
      </c>
      <c r="O28" s="45">
        <f>+'ENERO '!O28+FEBRERO!O28+'MARZO '!O28+ABRIL!O28+MAYO!O28+JUNIO!O28+JULIO!O28+AGOSTO!O28+SEPTIEMBRE!O28+OCTUBRE!O28+NOVIEMBRE!O28+DICIEMBRE!O28</f>
        <v>0</v>
      </c>
      <c r="P28" s="45">
        <f>+'ENERO '!P28+FEBRERO!P28+'MARZO '!P28+ABRIL!P28+MAYO!P28+JUNIO!P28+JULIO!P28+AGOSTO!P28+SEPTIEMBRE!P28+OCTUBRE!P28+NOVIEMBRE!P28+DICIEMBRE!P28</f>
        <v>1</v>
      </c>
      <c r="Q28" s="45">
        <f>+'ENERO '!Q28+FEBRERO!Q28+'MARZO '!Q28+ABRIL!Q28+MAYO!Q28+JUNIO!Q28+JULIO!Q28+AGOSTO!Q28+SEPTIEMBRE!Q28+OCTUBRE!Q28+NOVIEMBRE!Q28+DICIEMBRE!Q28</f>
        <v>0</v>
      </c>
      <c r="R28" s="45">
        <f>+'ENERO '!R28+FEBRERO!R28+'MARZO '!R28+ABRIL!R28+MAYO!R28+JUNIO!R28+JULIO!R28+AGOSTO!R28+SEPTIEMBRE!R28+OCTUBRE!R28+NOVIEMBRE!R28+DICIEMBRE!R28</f>
        <v>0</v>
      </c>
      <c r="S28" s="75" t="str">
        <f t="shared" si="2"/>
        <v/>
      </c>
      <c r="BA28" s="11" t="str">
        <f t="shared" si="3"/>
        <v/>
      </c>
      <c r="BB28" s="11" t="str">
        <f t="shared" si="4"/>
        <v/>
      </c>
      <c r="BC28" s="17" t="str">
        <f>IF($M28&lt;$Q28," Las actividades de 60 años NO puede ser mayor que el de 20-64 años.","")</f>
        <v/>
      </c>
      <c r="BD28" s="26">
        <f>IF($M28&lt;$Q28,1,0)</f>
        <v>0</v>
      </c>
      <c r="BE28" s="26">
        <f t="shared" si="5"/>
        <v>0</v>
      </c>
      <c r="BF28" s="26">
        <f t="shared" si="6"/>
        <v>0</v>
      </c>
    </row>
    <row r="29" spans="1:58" ht="14.25" customHeight="1" x14ac:dyDescent="0.15">
      <c r="A29" s="311" t="s">
        <v>42</v>
      </c>
      <c r="B29" s="312"/>
      <c r="C29" s="313"/>
      <c r="D29" s="76">
        <f>SUM(E29:H29)</f>
        <v>0</v>
      </c>
      <c r="E29" s="45">
        <f>+'ENERO '!E29+FEBRERO!E29+'MARZO '!E29+ABRIL!E29+MAYO!E29+JUNIO!E29+JULIO!E29+AGOSTO!E29+SEPTIEMBRE!E29+OCTUBRE!E29+NOVIEMBRE!E29+DICIEMBRE!E29</f>
        <v>0</v>
      </c>
      <c r="F29" s="45">
        <f>+'ENERO '!F29+FEBRERO!F29+'MARZO '!F29+ABRIL!F29+MAYO!F29+JUNIO!F29+JULIO!F29+AGOSTO!F29+SEPTIEMBRE!F29+OCTUBRE!F29+NOVIEMBRE!F29+DICIEMBRE!F29</f>
        <v>0</v>
      </c>
      <c r="G29" s="45">
        <f>+'ENERO '!G29+FEBRERO!G29+'MARZO '!G29+ABRIL!G29+MAYO!G29+JUNIO!G29+JULIO!G29+AGOSTO!G29+SEPTIEMBRE!G29+OCTUBRE!G29+NOVIEMBRE!G29+DICIEMBRE!G29</f>
        <v>0</v>
      </c>
      <c r="H29" s="45">
        <f>+'ENERO '!H29+FEBRERO!H29+'MARZO '!H29+ABRIL!H29+MAYO!H29+JUNIO!H29+JULIO!H29+AGOSTO!H29+SEPTIEMBRE!H29+OCTUBRE!H29+NOVIEMBRE!H29+DICIEMBRE!H29</f>
        <v>0</v>
      </c>
      <c r="I29" s="45">
        <f>+'ENERO '!I29+FEBRERO!I29+'MARZO '!I29+ABRIL!I29+MAYO!I29+JUNIO!I29+JULIO!I29+AGOSTO!I29+SEPTIEMBRE!I29+OCTUBRE!I29+NOVIEMBRE!I29+DICIEMBRE!I29</f>
        <v>0</v>
      </c>
      <c r="J29" s="45">
        <f>+'ENERO '!J29+FEBRERO!J29+'MARZO '!J29+ABRIL!J29+MAYO!J29+JUNIO!J29+JULIO!J29+AGOSTO!J29+SEPTIEMBRE!J29+OCTUBRE!J29+NOVIEMBRE!J29+DICIEMBRE!J29</f>
        <v>0</v>
      </c>
      <c r="K29" s="45">
        <f>+'ENERO '!K29+FEBRERO!K29+'MARZO '!K29+ABRIL!K29+MAYO!K29+JUNIO!K29+JULIO!K29+AGOSTO!K29+SEPTIEMBRE!K29+OCTUBRE!K29+NOVIEMBRE!K29+DICIEMBRE!K29</f>
        <v>0</v>
      </c>
      <c r="L29" s="45">
        <f>+'ENERO '!L29+FEBRERO!L29+'MARZO '!L29+ABRIL!L29+MAYO!L29+JUNIO!L29+JULIO!L29+AGOSTO!L29+SEPTIEMBRE!L29+OCTUBRE!L29+NOVIEMBRE!L29+DICIEMBRE!L29</f>
        <v>0</v>
      </c>
      <c r="M29" s="45">
        <f>+'ENERO '!M29+FEBRERO!M29+'MARZO '!M29+ABRIL!M29+MAYO!M29+JUNIO!M29+JULIO!M29+AGOSTO!M29+SEPTIEMBRE!M29+OCTUBRE!M29+NOVIEMBRE!M29+DICIEMBRE!M29</f>
        <v>0</v>
      </c>
      <c r="N29" s="45">
        <f>+'ENERO '!N29+FEBRERO!N29+'MARZO '!N29+ABRIL!N29+MAYO!N29+JUNIO!N29+JULIO!N29+AGOSTO!N29+SEPTIEMBRE!N29+OCTUBRE!N29+NOVIEMBRE!N29+DICIEMBRE!N29</f>
        <v>0</v>
      </c>
      <c r="O29" s="45">
        <f>+'ENERO '!O29+FEBRERO!O29+'MARZO '!O29+ABRIL!O29+MAYO!O29+JUNIO!O29+JULIO!O29+AGOSTO!O29+SEPTIEMBRE!O29+OCTUBRE!O29+NOVIEMBRE!O29+DICIEMBRE!O29</f>
        <v>0</v>
      </c>
      <c r="P29" s="45">
        <f>+'ENERO '!P29+FEBRERO!P29+'MARZO '!P29+ABRIL!P29+MAYO!P29+JUNIO!P29+JULIO!P29+AGOSTO!P29+SEPTIEMBRE!P29+OCTUBRE!P29+NOVIEMBRE!P29+DICIEMBRE!P29</f>
        <v>0</v>
      </c>
      <c r="Q29" s="45">
        <f>+'ENERO '!Q29+FEBRERO!Q29+'MARZO '!Q29+ABRIL!Q29+MAYO!Q29+JUNIO!Q29+JULIO!Q29+AGOSTO!Q29+SEPTIEMBRE!Q29+OCTUBRE!Q29+NOVIEMBRE!Q29+DICIEMBRE!Q29</f>
        <v>0</v>
      </c>
      <c r="R29" s="45">
        <f>+'ENERO '!R29+FEBRERO!R29+'MARZO '!R29+ABRIL!R29+MAYO!R29+JUNIO!R29+JULIO!R29+AGOSTO!R29+SEPTIEMBRE!R29+OCTUBRE!R29+NOVIEMBRE!R29+DICIEMBRE!R29</f>
        <v>0</v>
      </c>
      <c r="S29" s="75" t="str">
        <f t="shared" si="2"/>
        <v/>
      </c>
      <c r="BA29" s="11" t="str">
        <f t="shared" si="3"/>
        <v/>
      </c>
      <c r="BB29" s="11" t="str">
        <f t="shared" si="4"/>
        <v/>
      </c>
      <c r="BC29" s="8"/>
      <c r="BD29" s="8"/>
      <c r="BE29" s="26">
        <f t="shared" si="5"/>
        <v>0</v>
      </c>
      <c r="BF29" s="26" t="str">
        <f t="shared" si="6"/>
        <v/>
      </c>
    </row>
    <row r="30" spans="1:58" ht="15.75" customHeight="1" x14ac:dyDescent="0.15">
      <c r="A30" s="387" t="s">
        <v>159</v>
      </c>
      <c r="B30" s="388"/>
      <c r="C30" s="389"/>
      <c r="D30" s="76">
        <f t="shared" si="1"/>
        <v>78</v>
      </c>
      <c r="E30" s="45">
        <f>+'ENERO '!E30+FEBRERO!E30+'MARZO '!E30+ABRIL!E30+MAYO!E30+JUNIO!E30+JULIO!E30+AGOSTO!E30+SEPTIEMBRE!E30+OCTUBRE!E30+NOVIEMBRE!E30+DICIEMBRE!E30</f>
        <v>0</v>
      </c>
      <c r="F30" s="45">
        <f>+'ENERO '!F30+FEBRERO!F30+'MARZO '!F30+ABRIL!F30+MAYO!F30+JUNIO!F30+JULIO!F30+AGOSTO!F30+SEPTIEMBRE!F30+OCTUBRE!F30+NOVIEMBRE!F30+DICIEMBRE!F30</f>
        <v>0</v>
      </c>
      <c r="G30" s="45">
        <f>+'ENERO '!G30+FEBRERO!G30+'MARZO '!G30+ABRIL!G30+MAYO!G30+JUNIO!G30+JULIO!G30+AGOSTO!G30+SEPTIEMBRE!G30+OCTUBRE!G30+NOVIEMBRE!G30+DICIEMBRE!G30</f>
        <v>0</v>
      </c>
      <c r="H30" s="45">
        <f>+'ENERO '!H30+FEBRERO!H30+'MARZO '!H30+ABRIL!H30+MAYO!H30+JUNIO!H30+JULIO!H30+AGOSTO!H30+SEPTIEMBRE!H30+OCTUBRE!H30+NOVIEMBRE!H30+DICIEMBRE!H30</f>
        <v>0</v>
      </c>
      <c r="I30" s="45">
        <f>+'ENERO '!I30+FEBRERO!I30+'MARZO '!I30+ABRIL!I30+MAYO!I30+JUNIO!I30+JULIO!I30+AGOSTO!I30+SEPTIEMBRE!I30+OCTUBRE!I30+NOVIEMBRE!I30+DICIEMBRE!I30</f>
        <v>0</v>
      </c>
      <c r="J30" s="45">
        <f>+'ENERO '!J30+FEBRERO!J30+'MARZO '!J30+ABRIL!J30+MAYO!J30+JUNIO!J30+JULIO!J30+AGOSTO!J30+SEPTIEMBRE!J30+OCTUBRE!J30+NOVIEMBRE!J30+DICIEMBRE!J30</f>
        <v>0</v>
      </c>
      <c r="K30" s="45">
        <f>+'ENERO '!K30+FEBRERO!K30+'MARZO '!K30+ABRIL!K30+MAYO!K30+JUNIO!K30+JULIO!K30+AGOSTO!K30+SEPTIEMBRE!K30+OCTUBRE!K30+NOVIEMBRE!K30+DICIEMBRE!K30</f>
        <v>1</v>
      </c>
      <c r="L30" s="45">
        <f>+'ENERO '!L30+FEBRERO!L30+'MARZO '!L30+ABRIL!L30+MAYO!L30+JUNIO!L30+JULIO!L30+AGOSTO!L30+SEPTIEMBRE!L30+OCTUBRE!L30+NOVIEMBRE!L30+DICIEMBRE!L30</f>
        <v>0</v>
      </c>
      <c r="M30" s="45">
        <f>+'ENERO '!M30+FEBRERO!M30+'MARZO '!M30+ABRIL!M30+MAYO!M30+JUNIO!M30+JULIO!M30+AGOSTO!M30+SEPTIEMBRE!M30+OCTUBRE!M30+NOVIEMBRE!M30+DICIEMBRE!M30</f>
        <v>73</v>
      </c>
      <c r="N30" s="45">
        <f>+'ENERO '!N30+FEBRERO!N30+'MARZO '!N30+ABRIL!N30+MAYO!N30+JUNIO!N30+JULIO!N30+AGOSTO!N30+SEPTIEMBRE!N30+OCTUBRE!N30+NOVIEMBRE!N30+DICIEMBRE!N30</f>
        <v>4</v>
      </c>
      <c r="O30" s="45">
        <f>+'ENERO '!O30+FEBRERO!O30+'MARZO '!O30+ABRIL!O30+MAYO!O30+JUNIO!O30+JULIO!O30+AGOSTO!O30+SEPTIEMBRE!O30+OCTUBRE!O30+NOVIEMBRE!O30+DICIEMBRE!O30</f>
        <v>0</v>
      </c>
      <c r="P30" s="45">
        <f>+'ENERO '!P30+FEBRERO!P30+'MARZO '!P30+ABRIL!P30+MAYO!P30+JUNIO!P30+JULIO!P30+AGOSTO!P30+SEPTIEMBRE!P30+OCTUBRE!P30+NOVIEMBRE!P30+DICIEMBRE!P30</f>
        <v>78</v>
      </c>
      <c r="Q30" s="45">
        <f>+'ENERO '!Q30+FEBRERO!Q30+'MARZO '!Q30+ABRIL!Q30+MAYO!Q30+JUNIO!Q30+JULIO!Q30+AGOSTO!Q30+SEPTIEMBRE!Q30+OCTUBRE!Q30+NOVIEMBRE!Q30+DICIEMBRE!Q30</f>
        <v>1</v>
      </c>
      <c r="R30" s="45">
        <f>+'ENERO '!R30+FEBRERO!R30+'MARZO '!R30+ABRIL!R30+MAYO!R30+JUNIO!R30+JULIO!R30+AGOSTO!R30+SEPTIEMBRE!R30+OCTUBRE!R30+NOVIEMBRE!R30+DICIEMBRE!R30</f>
        <v>0</v>
      </c>
      <c r="S30" s="75" t="str">
        <f t="shared" si="2"/>
        <v/>
      </c>
      <c r="BA30" s="11" t="str">
        <f t="shared" si="3"/>
        <v/>
      </c>
      <c r="BB30" s="11" t="str">
        <f t="shared" si="4"/>
        <v/>
      </c>
      <c r="BC30" s="17" t="str">
        <f>IF($M30&lt;$Q30," Las actividades de 60 años NO puede ser mayor que el de 20-64 años.","")</f>
        <v/>
      </c>
      <c r="BD30" s="26">
        <f>IF($M30&lt;$Q30,1,0)</f>
        <v>0</v>
      </c>
      <c r="BE30" s="26">
        <f t="shared" si="5"/>
        <v>0</v>
      </c>
      <c r="BF30" s="26">
        <f t="shared" si="6"/>
        <v>0</v>
      </c>
    </row>
    <row r="31" spans="1:58" ht="15.75" customHeight="1" x14ac:dyDescent="0.15">
      <c r="A31" s="387" t="s">
        <v>160</v>
      </c>
      <c r="B31" s="388"/>
      <c r="C31" s="389"/>
      <c r="D31" s="76">
        <f t="shared" si="1"/>
        <v>8</v>
      </c>
      <c r="E31" s="45">
        <f>+'ENERO '!E31+FEBRERO!E31+'MARZO '!E31+ABRIL!E31+MAYO!E31+JUNIO!E31+JULIO!E31+AGOSTO!E31+SEPTIEMBRE!E31+OCTUBRE!E31+NOVIEMBRE!E31+DICIEMBRE!E31</f>
        <v>0</v>
      </c>
      <c r="F31" s="45">
        <f>+'ENERO '!F31+FEBRERO!F31+'MARZO '!F31+ABRIL!F31+MAYO!F31+JUNIO!F31+JULIO!F31+AGOSTO!F31+SEPTIEMBRE!F31+OCTUBRE!F31+NOVIEMBRE!F31+DICIEMBRE!F31</f>
        <v>0</v>
      </c>
      <c r="G31" s="45">
        <f>+'ENERO '!G31+FEBRERO!G31+'MARZO '!G31+ABRIL!G31+MAYO!G31+JUNIO!G31+JULIO!G31+AGOSTO!G31+SEPTIEMBRE!G31+OCTUBRE!G31+NOVIEMBRE!G31+DICIEMBRE!G31</f>
        <v>0</v>
      </c>
      <c r="H31" s="45">
        <f>+'ENERO '!H31+FEBRERO!H31+'MARZO '!H31+ABRIL!H31+MAYO!H31+JUNIO!H31+JULIO!H31+AGOSTO!H31+SEPTIEMBRE!H31+OCTUBRE!H31+NOVIEMBRE!H31+DICIEMBRE!H31</f>
        <v>0</v>
      </c>
      <c r="I31" s="45">
        <f>+'ENERO '!I31+FEBRERO!I31+'MARZO '!I31+ABRIL!I31+MAYO!I31+JUNIO!I31+JULIO!I31+AGOSTO!I31+SEPTIEMBRE!I31+OCTUBRE!I31+NOVIEMBRE!I31+DICIEMBRE!I31</f>
        <v>0</v>
      </c>
      <c r="J31" s="45">
        <f>+'ENERO '!J31+FEBRERO!J31+'MARZO '!J31+ABRIL!J31+MAYO!J31+JUNIO!J31+JULIO!J31+AGOSTO!J31+SEPTIEMBRE!J31+OCTUBRE!J31+NOVIEMBRE!J31+DICIEMBRE!J31</f>
        <v>0</v>
      </c>
      <c r="K31" s="45">
        <f>+'ENERO '!K31+FEBRERO!K31+'MARZO '!K31+ABRIL!K31+MAYO!K31+JUNIO!K31+JULIO!K31+AGOSTO!K31+SEPTIEMBRE!K31+OCTUBRE!K31+NOVIEMBRE!K31+DICIEMBRE!K31</f>
        <v>0</v>
      </c>
      <c r="L31" s="45">
        <f>+'ENERO '!L31+FEBRERO!L31+'MARZO '!L31+ABRIL!L31+MAYO!L31+JUNIO!L31+JULIO!L31+AGOSTO!L31+SEPTIEMBRE!L31+OCTUBRE!L31+NOVIEMBRE!L31+DICIEMBRE!L31</f>
        <v>0</v>
      </c>
      <c r="M31" s="45">
        <f>+'ENERO '!M31+FEBRERO!M31+'MARZO '!M31+ABRIL!M31+MAYO!M31+JUNIO!M31+JULIO!M31+AGOSTO!M31+SEPTIEMBRE!M31+OCTUBRE!M31+NOVIEMBRE!M31+DICIEMBRE!M31</f>
        <v>7</v>
      </c>
      <c r="N31" s="45">
        <f>+'ENERO '!N31+FEBRERO!N31+'MARZO '!N31+ABRIL!N31+MAYO!N31+JUNIO!N31+JULIO!N31+AGOSTO!N31+SEPTIEMBRE!N31+OCTUBRE!N31+NOVIEMBRE!N31+DICIEMBRE!N31</f>
        <v>1</v>
      </c>
      <c r="O31" s="45">
        <f>+'ENERO '!O31+FEBRERO!O31+'MARZO '!O31+ABRIL!O31+MAYO!O31+JUNIO!O31+JULIO!O31+AGOSTO!O31+SEPTIEMBRE!O31+OCTUBRE!O31+NOVIEMBRE!O31+DICIEMBRE!O31</f>
        <v>0</v>
      </c>
      <c r="P31" s="45">
        <f>+'ENERO '!P31+FEBRERO!P31+'MARZO '!P31+ABRIL!P31+MAYO!P31+JUNIO!P31+JULIO!P31+AGOSTO!P31+SEPTIEMBRE!P31+OCTUBRE!P31+NOVIEMBRE!P31+DICIEMBRE!P31</f>
        <v>8</v>
      </c>
      <c r="Q31" s="45">
        <f>+'ENERO '!Q31+FEBRERO!Q31+'MARZO '!Q31+ABRIL!Q31+MAYO!Q31+JUNIO!Q31+JULIO!Q31+AGOSTO!Q31+SEPTIEMBRE!Q31+OCTUBRE!Q31+NOVIEMBRE!Q31+DICIEMBRE!Q31</f>
        <v>0</v>
      </c>
      <c r="R31" s="45">
        <f>+'ENERO '!R31+FEBRERO!R31+'MARZO '!R31+ABRIL!R31+MAYO!R31+JUNIO!R31+JULIO!R31+AGOSTO!R31+SEPTIEMBRE!R31+OCTUBRE!R31+NOVIEMBRE!R31+DICIEMBRE!R31</f>
        <v>0</v>
      </c>
      <c r="S31" s="75" t="str">
        <f t="shared" si="2"/>
        <v/>
      </c>
      <c r="BA31" s="11" t="str">
        <f t="shared" si="3"/>
        <v/>
      </c>
      <c r="BB31" s="11" t="str">
        <f t="shared" si="4"/>
        <v/>
      </c>
      <c r="BC31" s="17" t="str">
        <f>IF($M31&lt;$Q31," Las actividades de 60 años NO puede ser mayor que el de 20-64 años.","")</f>
        <v/>
      </c>
      <c r="BD31" s="26">
        <f>IF($M31&lt;$Q31,1,0)</f>
        <v>0</v>
      </c>
      <c r="BE31" s="26">
        <f t="shared" si="5"/>
        <v>0</v>
      </c>
      <c r="BF31" s="26">
        <f t="shared" si="6"/>
        <v>0</v>
      </c>
    </row>
    <row r="32" spans="1:58" ht="15.75" customHeight="1" x14ac:dyDescent="0.15">
      <c r="A32" s="421" t="s">
        <v>43</v>
      </c>
      <c r="B32" s="422"/>
      <c r="C32" s="423"/>
      <c r="D32" s="76">
        <f>SUM(E32:K32)</f>
        <v>0</v>
      </c>
      <c r="E32" s="45">
        <f>+'ENERO '!E32+FEBRERO!E32+'MARZO '!E32+ABRIL!E32+MAYO!E32+JUNIO!E32+JULIO!E32+AGOSTO!E32+SEPTIEMBRE!E32+OCTUBRE!E32+NOVIEMBRE!E32+DICIEMBRE!E32</f>
        <v>0</v>
      </c>
      <c r="F32" s="45">
        <f>+'ENERO '!F32+FEBRERO!F32+'MARZO '!F32+ABRIL!F32+MAYO!F32+JUNIO!F32+JULIO!F32+AGOSTO!F32+SEPTIEMBRE!F32+OCTUBRE!F32+NOVIEMBRE!F32+DICIEMBRE!F32</f>
        <v>0</v>
      </c>
      <c r="G32" s="45">
        <f>+'ENERO '!G32+FEBRERO!G32+'MARZO '!G32+ABRIL!G32+MAYO!G32+JUNIO!G32+JULIO!G32+AGOSTO!G32+SEPTIEMBRE!G32+OCTUBRE!G32+NOVIEMBRE!G32+DICIEMBRE!G32</f>
        <v>0</v>
      </c>
      <c r="H32" s="45">
        <f>+'ENERO '!H32+FEBRERO!H32+'MARZO '!H32+ABRIL!H32+MAYO!H32+JUNIO!H32+JULIO!H32+AGOSTO!H32+SEPTIEMBRE!H32+OCTUBRE!H32+NOVIEMBRE!H32+DICIEMBRE!H32</f>
        <v>0</v>
      </c>
      <c r="I32" s="45">
        <f>+'ENERO '!I32+FEBRERO!I32+'MARZO '!I32+ABRIL!I32+MAYO!I32+JUNIO!I32+JULIO!I32+AGOSTO!I32+SEPTIEMBRE!I32+OCTUBRE!I32+NOVIEMBRE!I32+DICIEMBRE!I32</f>
        <v>0</v>
      </c>
      <c r="J32" s="45">
        <f>+'ENERO '!J32+FEBRERO!J32+'MARZO '!J32+ABRIL!J32+MAYO!J32+JUNIO!J32+JULIO!J32+AGOSTO!J32+SEPTIEMBRE!J32+OCTUBRE!J32+NOVIEMBRE!J32+DICIEMBRE!J32</f>
        <v>0</v>
      </c>
      <c r="K32" s="45">
        <f>+'ENERO '!K32+FEBRERO!K32+'MARZO '!K32+ABRIL!K32+MAYO!K32+JUNIO!K32+JULIO!K32+AGOSTO!K32+SEPTIEMBRE!K32+OCTUBRE!K32+NOVIEMBRE!K32+DICIEMBRE!K32</f>
        <v>0</v>
      </c>
      <c r="L32" s="45">
        <f>+'ENERO '!L32+FEBRERO!L32+'MARZO '!L32+ABRIL!L32+MAYO!L32+JUNIO!L32+JULIO!L32+AGOSTO!L32+SEPTIEMBRE!L32+OCTUBRE!L32+NOVIEMBRE!L32+DICIEMBRE!L32</f>
        <v>0</v>
      </c>
      <c r="M32" s="45">
        <f>+'ENERO '!M32+FEBRERO!M32+'MARZO '!M32+ABRIL!M32+MAYO!M32+JUNIO!M32+JULIO!M32+AGOSTO!M32+SEPTIEMBRE!M32+OCTUBRE!M32+NOVIEMBRE!M32+DICIEMBRE!M32</f>
        <v>0</v>
      </c>
      <c r="N32" s="45">
        <f>+'ENERO '!N32+FEBRERO!N32+'MARZO '!N32+ABRIL!N32+MAYO!N32+JUNIO!N32+JULIO!N32+AGOSTO!N32+SEPTIEMBRE!N32+OCTUBRE!N32+NOVIEMBRE!N32+DICIEMBRE!N32</f>
        <v>0</v>
      </c>
      <c r="O32" s="45">
        <f>+'ENERO '!O32+FEBRERO!O32+'MARZO '!O32+ABRIL!O32+MAYO!O32+JUNIO!O32+JULIO!O32+AGOSTO!O32+SEPTIEMBRE!O32+OCTUBRE!O32+NOVIEMBRE!O32+DICIEMBRE!O32</f>
        <v>0</v>
      </c>
      <c r="P32" s="45">
        <f>+'ENERO '!P32+FEBRERO!P32+'MARZO '!P32+ABRIL!P32+MAYO!P32+JUNIO!P32+JULIO!P32+AGOSTO!P32+SEPTIEMBRE!P32+OCTUBRE!P32+NOVIEMBRE!P32+DICIEMBRE!P32</f>
        <v>0</v>
      </c>
      <c r="Q32" s="45">
        <f>+'ENERO '!Q32+FEBRERO!Q32+'MARZO '!Q32+ABRIL!Q32+MAYO!Q32+JUNIO!Q32+JULIO!Q32+AGOSTO!Q32+SEPTIEMBRE!Q32+OCTUBRE!Q32+NOVIEMBRE!Q32+DICIEMBRE!Q32</f>
        <v>0</v>
      </c>
      <c r="R32" s="45">
        <f>+'ENERO '!R32+FEBRERO!R32+'MARZO '!R32+ABRIL!R32+MAYO!R32+JUNIO!R32+JULIO!R32+AGOSTO!R32+SEPTIEMBRE!R32+OCTUBRE!R32+NOVIEMBRE!R32+DICIEMBRE!R32</f>
        <v>0</v>
      </c>
      <c r="S32" s="75" t="str">
        <f t="shared" si="2"/>
        <v/>
      </c>
      <c r="BA32" s="11" t="str">
        <f t="shared" si="3"/>
        <v/>
      </c>
      <c r="BB32" s="11" t="str">
        <f t="shared" si="4"/>
        <v/>
      </c>
      <c r="BC32" s="8"/>
      <c r="BD32" s="8"/>
      <c r="BE32" s="26">
        <f t="shared" si="5"/>
        <v>0</v>
      </c>
      <c r="BF32" s="26" t="str">
        <f t="shared" si="6"/>
        <v/>
      </c>
    </row>
    <row r="33" spans="1:58" ht="15" customHeight="1" x14ac:dyDescent="0.15">
      <c r="A33" s="344" t="s">
        <v>161</v>
      </c>
      <c r="B33" s="429" t="s">
        <v>162</v>
      </c>
      <c r="C33" s="430"/>
      <c r="D33" s="76">
        <f>SUM(E33:K33)</f>
        <v>0</v>
      </c>
      <c r="E33" s="45">
        <f>+'ENERO '!E33+FEBRERO!E33+'MARZO '!E33+ABRIL!E33+MAYO!E33+JUNIO!E33+JULIO!E33+AGOSTO!E33+SEPTIEMBRE!E33+OCTUBRE!E33+NOVIEMBRE!E33+DICIEMBRE!E33</f>
        <v>0</v>
      </c>
      <c r="F33" s="45">
        <f>+'ENERO '!F33+FEBRERO!F33+'MARZO '!F33+ABRIL!F33+MAYO!F33+JUNIO!F33+JULIO!F33+AGOSTO!F33+SEPTIEMBRE!F33+OCTUBRE!F33+NOVIEMBRE!F33+DICIEMBRE!F33</f>
        <v>0</v>
      </c>
      <c r="G33" s="45">
        <f>+'ENERO '!G33+FEBRERO!G33+'MARZO '!G33+ABRIL!G33+MAYO!G33+JUNIO!G33+JULIO!G33+AGOSTO!G33+SEPTIEMBRE!G33+OCTUBRE!G33+NOVIEMBRE!G33+DICIEMBRE!G33</f>
        <v>0</v>
      </c>
      <c r="H33" s="45">
        <f>+'ENERO '!H33+FEBRERO!H33+'MARZO '!H33+ABRIL!H33+MAYO!H33+JUNIO!H33+JULIO!H33+AGOSTO!H33+SEPTIEMBRE!H33+OCTUBRE!H33+NOVIEMBRE!H33+DICIEMBRE!H33</f>
        <v>0</v>
      </c>
      <c r="I33" s="45">
        <f>+'ENERO '!I33+FEBRERO!I33+'MARZO '!I33+ABRIL!I33+MAYO!I33+JUNIO!I33+JULIO!I33+AGOSTO!I33+SEPTIEMBRE!I33+OCTUBRE!I33+NOVIEMBRE!I33+DICIEMBRE!I33</f>
        <v>0</v>
      </c>
      <c r="J33" s="45">
        <f>+'ENERO '!J33+FEBRERO!J33+'MARZO '!J33+ABRIL!J33+MAYO!J33+JUNIO!J33+JULIO!J33+AGOSTO!J33+SEPTIEMBRE!J33+OCTUBRE!J33+NOVIEMBRE!J33+DICIEMBRE!J33</f>
        <v>0</v>
      </c>
      <c r="K33" s="45">
        <f>+'ENERO '!K33+FEBRERO!K33+'MARZO '!K33+ABRIL!K33+MAYO!K33+JUNIO!K33+JULIO!K33+AGOSTO!K33+SEPTIEMBRE!K33+OCTUBRE!K33+NOVIEMBRE!K33+DICIEMBRE!K33</f>
        <v>0</v>
      </c>
      <c r="L33" s="45">
        <f>+'ENERO '!L33+FEBRERO!L33+'MARZO '!L33+ABRIL!L33+MAYO!L33+JUNIO!L33+JULIO!L33+AGOSTO!L33+SEPTIEMBRE!L33+OCTUBRE!L33+NOVIEMBRE!L33+DICIEMBRE!L33</f>
        <v>0</v>
      </c>
      <c r="M33" s="45">
        <f>+'ENERO '!M33+FEBRERO!M33+'MARZO '!M33+ABRIL!M33+MAYO!M33+JUNIO!M33+JULIO!M33+AGOSTO!M33+SEPTIEMBRE!M33+OCTUBRE!M33+NOVIEMBRE!M33+DICIEMBRE!M33</f>
        <v>0</v>
      </c>
      <c r="N33" s="45">
        <f>+'ENERO '!N33+FEBRERO!N33+'MARZO '!N33+ABRIL!N33+MAYO!N33+JUNIO!N33+JULIO!N33+AGOSTO!N33+SEPTIEMBRE!N33+OCTUBRE!N33+NOVIEMBRE!N33+DICIEMBRE!N33</f>
        <v>0</v>
      </c>
      <c r="O33" s="45">
        <f>+'ENERO '!O33+FEBRERO!O33+'MARZO '!O33+ABRIL!O33+MAYO!O33+JUNIO!O33+JULIO!O33+AGOSTO!O33+SEPTIEMBRE!O33+OCTUBRE!O33+NOVIEMBRE!O33+DICIEMBRE!O33</f>
        <v>0</v>
      </c>
      <c r="P33" s="45">
        <f>+'ENERO '!P33+FEBRERO!P33+'MARZO '!P33+ABRIL!P33+MAYO!P33+JUNIO!P33+JULIO!P33+AGOSTO!P33+SEPTIEMBRE!P33+OCTUBRE!P33+NOVIEMBRE!P33+DICIEMBRE!P33</f>
        <v>0</v>
      </c>
      <c r="Q33" s="45">
        <f>+'ENERO '!Q33+FEBRERO!Q33+'MARZO '!Q33+ABRIL!Q33+MAYO!Q33+JUNIO!Q33+JULIO!Q33+AGOSTO!Q33+SEPTIEMBRE!Q33+OCTUBRE!Q33+NOVIEMBRE!Q33+DICIEMBRE!Q33</f>
        <v>0</v>
      </c>
      <c r="R33" s="45">
        <f>+'ENERO '!R33+FEBRERO!R33+'MARZO '!R33+ABRIL!R33+MAYO!R33+JUNIO!R33+JULIO!R33+AGOSTO!R33+SEPTIEMBRE!R33+OCTUBRE!R33+NOVIEMBRE!R33+DICIEMBRE!R33</f>
        <v>0</v>
      </c>
      <c r="S33" s="75" t="str">
        <f t="shared" si="2"/>
        <v/>
      </c>
      <c r="BA33" s="11" t="str">
        <f t="shared" si="3"/>
        <v/>
      </c>
      <c r="BB33" s="11" t="str">
        <f t="shared" si="4"/>
        <v/>
      </c>
      <c r="BC33" s="8"/>
      <c r="BD33" s="8"/>
      <c r="BE33" s="26">
        <f t="shared" si="5"/>
        <v>0</v>
      </c>
      <c r="BF33" s="26" t="str">
        <f t="shared" si="6"/>
        <v/>
      </c>
    </row>
    <row r="34" spans="1:58" ht="15.75" customHeight="1" x14ac:dyDescent="0.15">
      <c r="A34" s="345"/>
      <c r="B34" s="431" t="s">
        <v>163</v>
      </c>
      <c r="C34" s="432"/>
      <c r="D34" s="76">
        <f>SUM(E34:K34)</f>
        <v>0</v>
      </c>
      <c r="E34" s="45">
        <f>+'ENERO '!E34+FEBRERO!E34+'MARZO '!E34+ABRIL!E34+MAYO!E34+JUNIO!E34+JULIO!E34+AGOSTO!E34+SEPTIEMBRE!E34+OCTUBRE!E34+NOVIEMBRE!E34+DICIEMBRE!E34</f>
        <v>0</v>
      </c>
      <c r="F34" s="45">
        <f>+'ENERO '!F34+FEBRERO!F34+'MARZO '!F34+ABRIL!F34+MAYO!F34+JUNIO!F34+JULIO!F34+AGOSTO!F34+SEPTIEMBRE!F34+OCTUBRE!F34+NOVIEMBRE!F34+DICIEMBRE!F34</f>
        <v>0</v>
      </c>
      <c r="G34" s="45">
        <f>+'ENERO '!G34+FEBRERO!G34+'MARZO '!G34+ABRIL!G34+MAYO!G34+JUNIO!G34+JULIO!G34+AGOSTO!G34+SEPTIEMBRE!G34+OCTUBRE!G34+NOVIEMBRE!G34+DICIEMBRE!G34</f>
        <v>0</v>
      </c>
      <c r="H34" s="45">
        <f>+'ENERO '!H34+FEBRERO!H34+'MARZO '!H34+ABRIL!H34+MAYO!H34+JUNIO!H34+JULIO!H34+AGOSTO!H34+SEPTIEMBRE!H34+OCTUBRE!H34+NOVIEMBRE!H34+DICIEMBRE!H34</f>
        <v>0</v>
      </c>
      <c r="I34" s="45">
        <f>+'ENERO '!I34+FEBRERO!I34+'MARZO '!I34+ABRIL!I34+MAYO!I34+JUNIO!I34+JULIO!I34+AGOSTO!I34+SEPTIEMBRE!I34+OCTUBRE!I34+NOVIEMBRE!I34+DICIEMBRE!I34</f>
        <v>0</v>
      </c>
      <c r="J34" s="45">
        <f>+'ENERO '!J34+FEBRERO!J34+'MARZO '!J34+ABRIL!J34+MAYO!J34+JUNIO!J34+JULIO!J34+AGOSTO!J34+SEPTIEMBRE!J34+OCTUBRE!J34+NOVIEMBRE!J34+DICIEMBRE!J34</f>
        <v>0</v>
      </c>
      <c r="K34" s="45">
        <f>+'ENERO '!K34+FEBRERO!K34+'MARZO '!K34+ABRIL!K34+MAYO!K34+JUNIO!K34+JULIO!K34+AGOSTO!K34+SEPTIEMBRE!K34+OCTUBRE!K34+NOVIEMBRE!K34+DICIEMBRE!K34</f>
        <v>0</v>
      </c>
      <c r="L34" s="45">
        <f>+'ENERO '!L34+FEBRERO!L34+'MARZO '!L34+ABRIL!L34+MAYO!L34+JUNIO!L34+JULIO!L34+AGOSTO!L34+SEPTIEMBRE!L34+OCTUBRE!L34+NOVIEMBRE!L34+DICIEMBRE!L34</f>
        <v>0</v>
      </c>
      <c r="M34" s="45">
        <f>+'ENERO '!M34+FEBRERO!M34+'MARZO '!M34+ABRIL!M34+MAYO!M34+JUNIO!M34+JULIO!M34+AGOSTO!M34+SEPTIEMBRE!M34+OCTUBRE!M34+NOVIEMBRE!M34+DICIEMBRE!M34</f>
        <v>0</v>
      </c>
      <c r="N34" s="45">
        <f>+'ENERO '!N34+FEBRERO!N34+'MARZO '!N34+ABRIL!N34+MAYO!N34+JUNIO!N34+JULIO!N34+AGOSTO!N34+SEPTIEMBRE!N34+OCTUBRE!N34+NOVIEMBRE!N34+DICIEMBRE!N34</f>
        <v>0</v>
      </c>
      <c r="O34" s="45">
        <f>+'ENERO '!O34+FEBRERO!O34+'MARZO '!O34+ABRIL!O34+MAYO!O34+JUNIO!O34+JULIO!O34+AGOSTO!O34+SEPTIEMBRE!O34+OCTUBRE!O34+NOVIEMBRE!O34+DICIEMBRE!O34</f>
        <v>0</v>
      </c>
      <c r="P34" s="45">
        <f>+'ENERO '!P34+FEBRERO!P34+'MARZO '!P34+ABRIL!P34+MAYO!P34+JUNIO!P34+JULIO!P34+AGOSTO!P34+SEPTIEMBRE!P34+OCTUBRE!P34+NOVIEMBRE!P34+DICIEMBRE!P34</f>
        <v>0</v>
      </c>
      <c r="Q34" s="45">
        <f>+'ENERO '!Q34+FEBRERO!Q34+'MARZO '!Q34+ABRIL!Q34+MAYO!Q34+JUNIO!Q34+JULIO!Q34+AGOSTO!Q34+SEPTIEMBRE!Q34+OCTUBRE!Q34+NOVIEMBRE!Q34+DICIEMBRE!Q34</f>
        <v>0</v>
      </c>
      <c r="R34" s="45">
        <f>+'ENERO '!R34+FEBRERO!R34+'MARZO '!R34+ABRIL!R34+MAYO!R34+JUNIO!R34+JULIO!R34+AGOSTO!R34+SEPTIEMBRE!R34+OCTUBRE!R34+NOVIEMBRE!R34+DICIEMBRE!R34</f>
        <v>0</v>
      </c>
      <c r="S34" s="75" t="str">
        <f t="shared" si="2"/>
        <v/>
      </c>
      <c r="BA34" s="11" t="str">
        <f t="shared" si="3"/>
        <v/>
      </c>
      <c r="BB34" s="11" t="str">
        <f t="shared" si="4"/>
        <v/>
      </c>
      <c r="BC34" s="8"/>
      <c r="BD34" s="8"/>
      <c r="BE34" s="26">
        <f t="shared" si="5"/>
        <v>0</v>
      </c>
      <c r="BF34" s="26" t="str">
        <f t="shared" si="6"/>
        <v/>
      </c>
    </row>
    <row r="35" spans="1:58" ht="15.75" customHeight="1" x14ac:dyDescent="0.15">
      <c r="A35" s="345"/>
      <c r="B35" s="431" t="s">
        <v>164</v>
      </c>
      <c r="C35" s="432"/>
      <c r="D35" s="76">
        <f>SUM(E35:K35)</f>
        <v>1</v>
      </c>
      <c r="E35" s="45">
        <f>+'ENERO '!E35+FEBRERO!E35+'MARZO '!E35+ABRIL!E35+MAYO!E35+JUNIO!E35+JULIO!E35+AGOSTO!E35+SEPTIEMBRE!E35+OCTUBRE!E35+NOVIEMBRE!E35+DICIEMBRE!E35</f>
        <v>0</v>
      </c>
      <c r="F35" s="45">
        <f>+'ENERO '!F35+FEBRERO!F35+'MARZO '!F35+ABRIL!F35+MAYO!F35+JUNIO!F35+JULIO!F35+AGOSTO!F35+SEPTIEMBRE!F35+OCTUBRE!F35+NOVIEMBRE!F35+DICIEMBRE!F35</f>
        <v>0</v>
      </c>
      <c r="G35" s="45">
        <f>+'ENERO '!G35+FEBRERO!G35+'MARZO '!G35+ABRIL!G35+MAYO!G35+JUNIO!G35+JULIO!G35+AGOSTO!G35+SEPTIEMBRE!G35+OCTUBRE!G35+NOVIEMBRE!G35+DICIEMBRE!G35</f>
        <v>0</v>
      </c>
      <c r="H35" s="45">
        <f>+'ENERO '!H35+FEBRERO!H35+'MARZO '!H35+ABRIL!H35+MAYO!H35+JUNIO!H35+JULIO!H35+AGOSTO!H35+SEPTIEMBRE!H35+OCTUBRE!H35+NOVIEMBRE!H35+DICIEMBRE!H35</f>
        <v>0</v>
      </c>
      <c r="I35" s="45">
        <f>+'ENERO '!I35+FEBRERO!I35+'MARZO '!I35+ABRIL!I35+MAYO!I35+JUNIO!I35+JULIO!I35+AGOSTO!I35+SEPTIEMBRE!I35+OCTUBRE!I35+NOVIEMBRE!I35+DICIEMBRE!I35</f>
        <v>0</v>
      </c>
      <c r="J35" s="45">
        <f>+'ENERO '!J35+FEBRERO!J35+'MARZO '!J35+ABRIL!J35+MAYO!J35+JUNIO!J35+JULIO!J35+AGOSTO!J35+SEPTIEMBRE!J35+OCTUBRE!J35+NOVIEMBRE!J35+DICIEMBRE!J35</f>
        <v>0</v>
      </c>
      <c r="K35" s="45">
        <f>+'ENERO '!K35+FEBRERO!K35+'MARZO '!K35+ABRIL!K35+MAYO!K35+JUNIO!K35+JULIO!K35+AGOSTO!K35+SEPTIEMBRE!K35+OCTUBRE!K35+NOVIEMBRE!K35+DICIEMBRE!K35</f>
        <v>1</v>
      </c>
      <c r="L35" s="45">
        <f>+'ENERO '!L35+FEBRERO!L35+'MARZO '!L35+ABRIL!L35+MAYO!L35+JUNIO!L35+JULIO!L35+AGOSTO!L35+SEPTIEMBRE!L35+OCTUBRE!L35+NOVIEMBRE!L35+DICIEMBRE!L35</f>
        <v>0</v>
      </c>
      <c r="M35" s="45">
        <f>+'ENERO '!M35+FEBRERO!M35+'MARZO '!M35+ABRIL!M35+MAYO!M35+JUNIO!M35+JULIO!M35+AGOSTO!M35+SEPTIEMBRE!M35+OCTUBRE!M35+NOVIEMBRE!M35+DICIEMBRE!M35</f>
        <v>0</v>
      </c>
      <c r="N35" s="45">
        <f>+'ENERO '!N35+FEBRERO!N35+'MARZO '!N35+ABRIL!N35+MAYO!N35+JUNIO!N35+JULIO!N35+AGOSTO!N35+SEPTIEMBRE!N35+OCTUBRE!N35+NOVIEMBRE!N35+DICIEMBRE!N35</f>
        <v>0</v>
      </c>
      <c r="O35" s="45">
        <f>+'ENERO '!O35+FEBRERO!O35+'MARZO '!O35+ABRIL!O35+MAYO!O35+JUNIO!O35+JULIO!O35+AGOSTO!O35+SEPTIEMBRE!O35+OCTUBRE!O35+NOVIEMBRE!O35+DICIEMBRE!O35</f>
        <v>0</v>
      </c>
      <c r="P35" s="45">
        <f>+'ENERO '!P35+FEBRERO!P35+'MARZO '!P35+ABRIL!P35+MAYO!P35+JUNIO!P35+JULIO!P35+AGOSTO!P35+SEPTIEMBRE!P35+OCTUBRE!P35+NOVIEMBRE!P35+DICIEMBRE!P35</f>
        <v>1</v>
      </c>
      <c r="Q35" s="45">
        <f>+'ENERO '!Q35+FEBRERO!Q35+'MARZO '!Q35+ABRIL!Q35+MAYO!Q35+JUNIO!Q35+JULIO!Q35+AGOSTO!Q35+SEPTIEMBRE!Q35+OCTUBRE!Q35+NOVIEMBRE!Q35+DICIEMBRE!Q35</f>
        <v>0</v>
      </c>
      <c r="R35" s="45">
        <f>+'ENERO '!R35+FEBRERO!R35+'MARZO '!R35+ABRIL!R35+MAYO!R35+JUNIO!R35+JULIO!R35+AGOSTO!R35+SEPTIEMBRE!R35+OCTUBRE!R35+NOVIEMBRE!R35+DICIEMBRE!R35</f>
        <v>0</v>
      </c>
      <c r="S35" s="75" t="str">
        <f t="shared" si="2"/>
        <v/>
      </c>
      <c r="BA35" s="11" t="str">
        <f>IF($D35=0,"",IF($P35="",IF($D35="",""," No olvide escribir la columna Beneficiarios."),""))</f>
        <v/>
      </c>
      <c r="BB35" s="11" t="str">
        <f t="shared" si="4"/>
        <v/>
      </c>
      <c r="BC35" s="8"/>
      <c r="BD35" s="8"/>
      <c r="BE35" s="26">
        <f t="shared" si="5"/>
        <v>0</v>
      </c>
      <c r="BF35" s="26">
        <f t="shared" si="6"/>
        <v>0</v>
      </c>
    </row>
    <row r="36" spans="1:58" ht="17.25" customHeight="1" x14ac:dyDescent="0.15">
      <c r="A36" s="346"/>
      <c r="B36" s="433" t="s">
        <v>165</v>
      </c>
      <c r="C36" s="434"/>
      <c r="D36" s="76">
        <f>SUM(E36:K36)</f>
        <v>0</v>
      </c>
      <c r="E36" s="45">
        <f>+'ENERO '!E36+FEBRERO!E36+'MARZO '!E36+ABRIL!E36+MAYO!E36+JUNIO!E36+JULIO!E36+AGOSTO!E36+SEPTIEMBRE!E36+OCTUBRE!E36+NOVIEMBRE!E36+DICIEMBRE!E36</f>
        <v>0</v>
      </c>
      <c r="F36" s="45">
        <f>+'ENERO '!F36+FEBRERO!F36+'MARZO '!F36+ABRIL!F36+MAYO!F36+JUNIO!F36+JULIO!F36+AGOSTO!F36+SEPTIEMBRE!F36+OCTUBRE!F36+NOVIEMBRE!F36+DICIEMBRE!F36</f>
        <v>0</v>
      </c>
      <c r="G36" s="45">
        <f>+'ENERO '!G36+FEBRERO!G36+'MARZO '!G36+ABRIL!G36+MAYO!G36+JUNIO!G36+JULIO!G36+AGOSTO!G36+SEPTIEMBRE!G36+OCTUBRE!G36+NOVIEMBRE!G36+DICIEMBRE!G36</f>
        <v>0</v>
      </c>
      <c r="H36" s="45">
        <f>+'ENERO '!H36+FEBRERO!H36+'MARZO '!H36+ABRIL!H36+MAYO!H36+JUNIO!H36+JULIO!H36+AGOSTO!H36+SEPTIEMBRE!H36+OCTUBRE!H36+NOVIEMBRE!H36+DICIEMBRE!H36</f>
        <v>0</v>
      </c>
      <c r="I36" s="45">
        <f>+'ENERO '!I36+FEBRERO!I36+'MARZO '!I36+ABRIL!I36+MAYO!I36+JUNIO!I36+JULIO!I36+AGOSTO!I36+SEPTIEMBRE!I36+OCTUBRE!I36+NOVIEMBRE!I36+DICIEMBRE!I36</f>
        <v>0</v>
      </c>
      <c r="J36" s="45">
        <f>+'ENERO '!J36+FEBRERO!J36+'MARZO '!J36+ABRIL!J36+MAYO!J36+JUNIO!J36+JULIO!J36+AGOSTO!J36+SEPTIEMBRE!J36+OCTUBRE!J36+NOVIEMBRE!J36+DICIEMBRE!J36</f>
        <v>0</v>
      </c>
      <c r="K36" s="45">
        <f>+'ENERO '!K36+FEBRERO!K36+'MARZO '!K36+ABRIL!K36+MAYO!K36+JUNIO!K36+JULIO!K36+AGOSTO!K36+SEPTIEMBRE!K36+OCTUBRE!K36+NOVIEMBRE!K36+DICIEMBRE!K36</f>
        <v>0</v>
      </c>
      <c r="L36" s="45">
        <f>+'ENERO '!L36+FEBRERO!L36+'MARZO '!L36+ABRIL!L36+MAYO!L36+JUNIO!L36+JULIO!L36+AGOSTO!L36+SEPTIEMBRE!L36+OCTUBRE!L36+NOVIEMBRE!L36+DICIEMBRE!L36</f>
        <v>0</v>
      </c>
      <c r="M36" s="45">
        <f>+'ENERO '!M36+FEBRERO!M36+'MARZO '!M36+ABRIL!M36+MAYO!M36+JUNIO!M36+JULIO!M36+AGOSTO!M36+SEPTIEMBRE!M36+OCTUBRE!M36+NOVIEMBRE!M36+DICIEMBRE!M36</f>
        <v>0</v>
      </c>
      <c r="N36" s="45">
        <f>+'ENERO '!N36+FEBRERO!N36+'MARZO '!N36+ABRIL!N36+MAYO!N36+JUNIO!N36+JULIO!N36+AGOSTO!N36+SEPTIEMBRE!N36+OCTUBRE!N36+NOVIEMBRE!N36+DICIEMBRE!N36</f>
        <v>0</v>
      </c>
      <c r="O36" s="45">
        <f>+'ENERO '!O36+FEBRERO!O36+'MARZO '!O36+ABRIL!O36+MAYO!O36+JUNIO!O36+JULIO!O36+AGOSTO!O36+SEPTIEMBRE!O36+OCTUBRE!O36+NOVIEMBRE!O36+DICIEMBRE!O36</f>
        <v>0</v>
      </c>
      <c r="P36" s="45">
        <f>+'ENERO '!P36+FEBRERO!P36+'MARZO '!P36+ABRIL!P36+MAYO!P36+JUNIO!P36+JULIO!P36+AGOSTO!P36+SEPTIEMBRE!P36+OCTUBRE!P36+NOVIEMBRE!P36+DICIEMBRE!P36</f>
        <v>0</v>
      </c>
      <c r="Q36" s="45">
        <f>+'ENERO '!Q36+FEBRERO!Q36+'MARZO '!Q36+ABRIL!Q36+MAYO!Q36+JUNIO!Q36+JULIO!Q36+AGOSTO!Q36+SEPTIEMBRE!Q36+OCTUBRE!Q36+NOVIEMBRE!Q36+DICIEMBRE!Q36</f>
        <v>0</v>
      </c>
      <c r="R36" s="45">
        <f>+'ENERO '!R36+FEBRERO!R36+'MARZO '!R36+ABRIL!R36+MAYO!R36+JUNIO!R36+JULIO!R36+AGOSTO!R36+SEPTIEMBRE!R36+OCTUBRE!R36+NOVIEMBRE!R36+DICIEMBRE!R36</f>
        <v>0</v>
      </c>
      <c r="S36" s="75" t="str">
        <f t="shared" si="2"/>
        <v/>
      </c>
      <c r="BA36" s="11" t="str">
        <f t="shared" si="3"/>
        <v/>
      </c>
      <c r="BB36" s="11" t="str">
        <f t="shared" si="4"/>
        <v/>
      </c>
      <c r="BE36" s="26">
        <f t="shared" si="5"/>
        <v>0</v>
      </c>
      <c r="BF36" s="26" t="str">
        <f t="shared" si="6"/>
        <v/>
      </c>
    </row>
    <row r="37" spans="1:58" ht="15.75" customHeight="1" x14ac:dyDescent="0.15">
      <c r="A37" s="384" t="s">
        <v>44</v>
      </c>
      <c r="B37" s="424"/>
      <c r="C37" s="425"/>
      <c r="D37" s="93">
        <f t="shared" si="1"/>
        <v>241</v>
      </c>
      <c r="E37" s="107">
        <f>SUM(E26:E36)</f>
        <v>2</v>
      </c>
      <c r="F37" s="89">
        <f>SUM(F26:F36)</f>
        <v>7</v>
      </c>
      <c r="G37" s="89">
        <f>SUM(G26:G36)</f>
        <v>19</v>
      </c>
      <c r="H37" s="90">
        <f>SUM(H26:H36)</f>
        <v>20</v>
      </c>
      <c r="I37" s="90">
        <f>SUM(I26:I28,I30:I36)</f>
        <v>6</v>
      </c>
      <c r="J37" s="90">
        <f>SUM(J26:J28,J30:J36)</f>
        <v>4</v>
      </c>
      <c r="K37" s="90">
        <f>SUM(K26:K28,K30:K36)</f>
        <v>90</v>
      </c>
      <c r="L37" s="89">
        <f>SUM(L26:L28,L30:L31)</f>
        <v>7</v>
      </c>
      <c r="M37" s="90">
        <f>SUM(M26:M28,M30:M31)</f>
        <v>80</v>
      </c>
      <c r="N37" s="90">
        <f>SUM(N26:N28,N30:N31)</f>
        <v>6</v>
      </c>
      <c r="O37" s="91">
        <f>SUM(O26:O28,O30:O31)</f>
        <v>0</v>
      </c>
      <c r="P37" s="88">
        <f>SUM(P26:P36)</f>
        <v>241</v>
      </c>
      <c r="Q37" s="108">
        <f>SUM(Q26,Q28,Q30:Q31)</f>
        <v>1</v>
      </c>
      <c r="R37" s="88">
        <f>SUM(R26:R36)</f>
        <v>0</v>
      </c>
      <c r="S37" s="75" t="str">
        <f t="shared" si="2"/>
        <v/>
      </c>
      <c r="BA37" s="11" t="str">
        <f t="shared" si="3"/>
        <v/>
      </c>
      <c r="BB37" s="11" t="str">
        <f t="shared" si="4"/>
        <v/>
      </c>
      <c r="BE37" s="26">
        <f t="shared" si="5"/>
        <v>0</v>
      </c>
      <c r="BF37" s="26">
        <f t="shared" si="6"/>
        <v>0</v>
      </c>
    </row>
    <row r="38" spans="1:58" ht="15" customHeight="1" x14ac:dyDescent="0.15">
      <c r="A38" s="109" t="s">
        <v>45</v>
      </c>
      <c r="B38" s="59"/>
      <c r="C38" s="59"/>
      <c r="D38" s="377"/>
      <c r="E38" s="379"/>
      <c r="F38" s="379"/>
      <c r="G38" s="379"/>
      <c r="H38" s="379"/>
      <c r="I38" s="379"/>
      <c r="J38" s="379"/>
      <c r="K38" s="379"/>
      <c r="L38" s="379"/>
      <c r="M38" s="379"/>
      <c r="N38" s="379"/>
      <c r="O38" s="379"/>
      <c r="P38" s="377"/>
      <c r="Q38" s="379"/>
      <c r="R38" s="380"/>
      <c r="BA38" s="2"/>
    </row>
    <row r="39" spans="1:58" ht="16.5" customHeight="1" x14ac:dyDescent="0.15">
      <c r="A39" s="42" t="s">
        <v>46</v>
      </c>
      <c r="B39" s="59"/>
      <c r="C39" s="59"/>
      <c r="D39" s="378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378"/>
      <c r="Q39" s="379"/>
      <c r="R39" s="380"/>
      <c r="BA39" s="2"/>
      <c r="BB39" s="2"/>
      <c r="BC39" s="2"/>
      <c r="BD39" s="2"/>
      <c r="BE39" s="2"/>
      <c r="BF39" s="2"/>
    </row>
    <row r="40" spans="1:58" ht="18.75" customHeight="1" x14ac:dyDescent="0.15">
      <c r="A40" s="381" t="s">
        <v>166</v>
      </c>
      <c r="B40" s="382"/>
      <c r="C40" s="383"/>
      <c r="D40" s="111">
        <f>SUM(E40:O40)</f>
        <v>23</v>
      </c>
      <c r="E40" s="45">
        <f>+'ENERO '!E40+FEBRERO!E40+'MARZO '!E40+ABRIL!E40+MAYO!E40+JUNIO!E40+JULIO!E40+AGOSTO!E40+SEPTIEMBRE!E40+OCTUBRE!E40+NOVIEMBRE!E40+DICIEMBRE!E40</f>
        <v>0</v>
      </c>
      <c r="F40" s="45">
        <f>+'ENERO '!F40+FEBRERO!F40+'MARZO '!F40+ABRIL!F40+MAYO!F40+JUNIO!F40+JULIO!F40+AGOSTO!F40+SEPTIEMBRE!F40+OCTUBRE!F40+NOVIEMBRE!F40+DICIEMBRE!F40</f>
        <v>0</v>
      </c>
      <c r="G40" s="45">
        <f>+'ENERO '!G40+FEBRERO!G40+'MARZO '!G40+ABRIL!G40+MAYO!G40+JUNIO!G40+JULIO!G40+AGOSTO!G40+SEPTIEMBRE!G40+OCTUBRE!G40+NOVIEMBRE!G40+DICIEMBRE!G40</f>
        <v>0</v>
      </c>
      <c r="H40" s="45">
        <f>+'ENERO '!H40+FEBRERO!H40+'MARZO '!H40+ABRIL!H40+MAYO!H40+JUNIO!H40+JULIO!H40+AGOSTO!H40+SEPTIEMBRE!H40+OCTUBRE!H40+NOVIEMBRE!H40+DICIEMBRE!H40</f>
        <v>0</v>
      </c>
      <c r="I40" s="45">
        <f>+'ENERO '!I40+FEBRERO!I40+'MARZO '!I40+ABRIL!I40+MAYO!I40+JUNIO!I40+JULIO!I40+AGOSTO!I40+SEPTIEMBRE!I40+OCTUBRE!I40+NOVIEMBRE!I40+DICIEMBRE!I40</f>
        <v>9</v>
      </c>
      <c r="J40" s="45">
        <f>+'ENERO '!J40+FEBRERO!J40+'MARZO '!J40+ABRIL!J40+MAYO!J40+JUNIO!J40+JULIO!J40+AGOSTO!J40+SEPTIEMBRE!J40+OCTUBRE!J40+NOVIEMBRE!J40+DICIEMBRE!J40</f>
        <v>2</v>
      </c>
      <c r="K40" s="45">
        <f>+'ENERO '!K40+FEBRERO!K40+'MARZO '!K40+ABRIL!K40+MAYO!K40+JUNIO!K40+JULIO!K40+AGOSTO!K40+SEPTIEMBRE!K40+OCTUBRE!K40+NOVIEMBRE!K40+DICIEMBRE!K40</f>
        <v>12</v>
      </c>
      <c r="L40" s="45">
        <f>+'ENERO '!L40+FEBRERO!L40+'MARZO '!L40+ABRIL!L40+MAYO!L40+JUNIO!L40+JULIO!L40+AGOSTO!L40+SEPTIEMBRE!L40+OCTUBRE!L40+NOVIEMBRE!L40+DICIEMBRE!L40</f>
        <v>0</v>
      </c>
      <c r="M40" s="45">
        <f>+'ENERO '!M40+FEBRERO!M40+'MARZO '!M40+ABRIL!M40+MAYO!M40+JUNIO!M40+JULIO!M40+AGOSTO!M40+SEPTIEMBRE!M40+OCTUBRE!M40+NOVIEMBRE!M40+DICIEMBRE!M40</f>
        <v>0</v>
      </c>
      <c r="N40" s="45">
        <f>+'ENERO '!N40+FEBRERO!N40+'MARZO '!N40+ABRIL!N40+MAYO!N40+JUNIO!N40+JULIO!N40+AGOSTO!N40+SEPTIEMBRE!N40+OCTUBRE!N40+NOVIEMBRE!N40+DICIEMBRE!N40</f>
        <v>0</v>
      </c>
      <c r="O40" s="45">
        <f>+'ENERO '!O40+FEBRERO!O40+'MARZO '!O40+ABRIL!O40+MAYO!O40+JUNIO!O40+JULIO!O40+AGOSTO!O40+SEPTIEMBRE!O40+OCTUBRE!O40+NOVIEMBRE!O40+DICIEMBRE!O40</f>
        <v>0</v>
      </c>
      <c r="P40" s="45">
        <f>+'ENERO '!P40+FEBRERO!P40+'MARZO '!P40+ABRIL!P40+MAYO!P40+JUNIO!P40+JULIO!P40+AGOSTO!P40+SEPTIEMBRE!P40+OCTUBRE!P40+NOVIEMBRE!P40+DICIEMBRE!P40</f>
        <v>23</v>
      </c>
      <c r="Q40" s="45">
        <f>+'ENERO '!Q40+FEBRERO!Q40+'MARZO '!Q40+ABRIL!Q40+MAYO!Q40+JUNIO!Q40+JULIO!Q40+AGOSTO!Q40+SEPTIEMBRE!Q40+OCTUBRE!Q40+NOVIEMBRE!Q40+DICIEMBRE!Q40</f>
        <v>0</v>
      </c>
      <c r="R40" s="45">
        <f>+'ENERO '!R40+FEBRERO!R40+'MARZO '!R40+ABRIL!R40+MAYO!R40+JUNIO!R40+JULIO!R40+AGOSTO!R40+SEPTIEMBRE!R40+OCTUBRE!R40+NOVIEMBRE!R40+DICIEMBRE!R40</f>
        <v>0</v>
      </c>
      <c r="S40" s="75" t="str">
        <f>+BA40&amp;BB40&amp;BC40</f>
        <v/>
      </c>
      <c r="BA40" s="11" t="str">
        <f>IF($D40=0,"",IF($P40="",IF($D40="",""," No olvide escribir la columna Beneficiarios."),""))</f>
        <v/>
      </c>
      <c r="BB40" s="11" t="str">
        <f>IF($D40&lt;$P40," El número de Beneficiarios NO puede ser mayor que el Total.","")</f>
        <v/>
      </c>
      <c r="BC40" s="17" t="str">
        <f>IF($M40&lt;$Q40," Las actividades de 60 años NO puede ser mayor que el de 20-64 años.","")</f>
        <v/>
      </c>
      <c r="BD40" s="26">
        <f>IF($M40&lt;$Q40,1,0)</f>
        <v>0</v>
      </c>
      <c r="BE40" s="26">
        <f t="shared" ref="BE40:BE68" si="7">IF($D40&lt;$P40,1,0)</f>
        <v>0</v>
      </c>
      <c r="BF40" s="26">
        <f>IF($D40=0,"",IF($P40="",IF($D40="","",1),0))</f>
        <v>0</v>
      </c>
    </row>
    <row r="41" spans="1:58" ht="19.5" customHeight="1" x14ac:dyDescent="0.15">
      <c r="A41" s="426" t="s">
        <v>167</v>
      </c>
      <c r="B41" s="427"/>
      <c r="C41" s="428"/>
      <c r="D41" s="113">
        <f t="shared" ref="D41:D64" si="8">SUM(E41:O41)</f>
        <v>174</v>
      </c>
      <c r="E41" s="45">
        <f>+'ENERO '!E41+FEBRERO!E41+'MARZO '!E41+ABRIL!E41+MAYO!E41+JUNIO!E41+JULIO!E41+AGOSTO!E41+SEPTIEMBRE!E41+OCTUBRE!E41+NOVIEMBRE!E41+DICIEMBRE!E41</f>
        <v>0</v>
      </c>
      <c r="F41" s="45">
        <f>+'ENERO '!F41+FEBRERO!F41+'MARZO '!F41+ABRIL!F41+MAYO!F41+JUNIO!F41+JULIO!F41+AGOSTO!F41+SEPTIEMBRE!F41+OCTUBRE!F41+NOVIEMBRE!F41+DICIEMBRE!F41</f>
        <v>0</v>
      </c>
      <c r="G41" s="45">
        <f>+'ENERO '!G41+FEBRERO!G41+'MARZO '!G41+ABRIL!G41+MAYO!G41+JUNIO!G41+JULIO!G41+AGOSTO!G41+SEPTIEMBRE!G41+OCTUBRE!G41+NOVIEMBRE!G41+DICIEMBRE!G41</f>
        <v>0</v>
      </c>
      <c r="H41" s="45">
        <f>+'ENERO '!H41+FEBRERO!H41+'MARZO '!H41+ABRIL!H41+MAYO!H41+JUNIO!H41+JULIO!H41+AGOSTO!H41+SEPTIEMBRE!H41+OCTUBRE!H41+NOVIEMBRE!H41+DICIEMBRE!H41</f>
        <v>0</v>
      </c>
      <c r="I41" s="45">
        <f>+'ENERO '!I41+FEBRERO!I41+'MARZO '!I41+ABRIL!I41+MAYO!I41+JUNIO!I41+JULIO!I41+AGOSTO!I41+SEPTIEMBRE!I41+OCTUBRE!I41+NOVIEMBRE!I41+DICIEMBRE!I41</f>
        <v>5</v>
      </c>
      <c r="J41" s="45">
        <f>+'ENERO '!J41+FEBRERO!J41+'MARZO '!J41+ABRIL!J41+MAYO!J41+JUNIO!J41+JULIO!J41+AGOSTO!J41+SEPTIEMBRE!J41+OCTUBRE!J41+NOVIEMBRE!J41+DICIEMBRE!J41</f>
        <v>0</v>
      </c>
      <c r="K41" s="45">
        <f>+'ENERO '!K41+FEBRERO!K41+'MARZO '!K41+ABRIL!K41+MAYO!K41+JUNIO!K41+JULIO!K41+AGOSTO!K41+SEPTIEMBRE!K41+OCTUBRE!K41+NOVIEMBRE!K41+DICIEMBRE!K41</f>
        <v>15</v>
      </c>
      <c r="L41" s="45">
        <f>+'ENERO '!L41+FEBRERO!L41+'MARZO '!L41+ABRIL!L41+MAYO!L41+JUNIO!L41+JULIO!L41+AGOSTO!L41+SEPTIEMBRE!L41+OCTUBRE!L41+NOVIEMBRE!L41+DICIEMBRE!L41</f>
        <v>14</v>
      </c>
      <c r="M41" s="45">
        <f>+'ENERO '!M41+FEBRERO!M41+'MARZO '!M41+ABRIL!M41+MAYO!M41+JUNIO!M41+JULIO!M41+AGOSTO!M41+SEPTIEMBRE!M41+OCTUBRE!M41+NOVIEMBRE!M41+DICIEMBRE!M41</f>
        <v>128</v>
      </c>
      <c r="N41" s="45">
        <f>+'ENERO '!N41+FEBRERO!N41+'MARZO '!N41+ABRIL!N41+MAYO!N41+JUNIO!N41+JULIO!N41+AGOSTO!N41+SEPTIEMBRE!N41+OCTUBRE!N41+NOVIEMBRE!N41+DICIEMBRE!N41</f>
        <v>11</v>
      </c>
      <c r="O41" s="45">
        <f>+'ENERO '!O41+FEBRERO!O41+'MARZO '!O41+ABRIL!O41+MAYO!O41+JUNIO!O41+JULIO!O41+AGOSTO!O41+SEPTIEMBRE!O41+OCTUBRE!O41+NOVIEMBRE!O41+DICIEMBRE!O41</f>
        <v>1</v>
      </c>
      <c r="P41" s="45">
        <f>+'ENERO '!P41+FEBRERO!P41+'MARZO '!P41+ABRIL!P41+MAYO!P41+JUNIO!P41+JULIO!P41+AGOSTO!P41+SEPTIEMBRE!P41+OCTUBRE!P41+NOVIEMBRE!P41+DICIEMBRE!P41</f>
        <v>174</v>
      </c>
      <c r="Q41" s="45">
        <f>+'ENERO '!Q41+FEBRERO!Q41+'MARZO '!Q41+ABRIL!Q41+MAYO!Q41+JUNIO!Q41+JULIO!Q41+AGOSTO!Q41+SEPTIEMBRE!Q41+OCTUBRE!Q41+NOVIEMBRE!Q41+DICIEMBRE!Q41</f>
        <v>9</v>
      </c>
      <c r="R41" s="45">
        <f>+'ENERO '!R41+FEBRERO!R41+'MARZO '!R41+ABRIL!R41+MAYO!R41+JUNIO!R41+JULIO!R41+AGOSTO!R41+SEPTIEMBRE!R41+OCTUBRE!R41+NOVIEMBRE!R41+DICIEMBRE!R41</f>
        <v>0</v>
      </c>
      <c r="S41" s="75" t="str">
        <f t="shared" ref="S41:S68" si="9">+BA41&amp;BB41&amp;BC41</f>
        <v/>
      </c>
      <c r="BA41" s="11" t="str">
        <f t="shared" ref="BA41:BA63" si="10">IF($D41=0,"",IF($P41="",IF($D41="",""," No olvide escribir la columna Beneficiarios."),""))</f>
        <v/>
      </c>
      <c r="BB41" s="11" t="str">
        <f t="shared" ref="BB41:BB68" si="11">IF($D41&lt;$P41," El número de Beneficiarios NO puede ser mayor que el Total.","")</f>
        <v/>
      </c>
      <c r="BC41" s="17" t="str">
        <f t="shared" ref="BC41:BC68" si="12">IF($M41&lt;$Q41," Las actividades de 60 años NO puede ser mayor que el de 20-64 años.","")</f>
        <v/>
      </c>
      <c r="BD41" s="26">
        <f t="shared" ref="BD41:BD68" si="13">IF($M41&lt;$Q41,1,0)</f>
        <v>0</v>
      </c>
      <c r="BE41" s="26">
        <f t="shared" si="7"/>
        <v>0</v>
      </c>
      <c r="BF41" s="26">
        <f t="shared" ref="BF41:BF68" si="14">IF($D41=0,"",IF($P41="",IF($D41="","",1),0))</f>
        <v>0</v>
      </c>
    </row>
    <row r="42" spans="1:58" ht="15.75" customHeight="1" x14ac:dyDescent="0.15">
      <c r="A42" s="387" t="s">
        <v>168</v>
      </c>
      <c r="B42" s="388"/>
      <c r="C42" s="389"/>
      <c r="D42" s="113">
        <f t="shared" si="8"/>
        <v>1</v>
      </c>
      <c r="E42" s="45">
        <f>+'ENERO '!E42+FEBRERO!E42+'MARZO '!E42+ABRIL!E42+MAYO!E42+JUNIO!E42+JULIO!E42+AGOSTO!E42+SEPTIEMBRE!E42+OCTUBRE!E42+NOVIEMBRE!E42+DICIEMBRE!E42</f>
        <v>0</v>
      </c>
      <c r="F42" s="45">
        <f>+'ENERO '!F42+FEBRERO!F42+'MARZO '!F42+ABRIL!F42+MAYO!F42+JUNIO!F42+JULIO!F42+AGOSTO!F42+SEPTIEMBRE!F42+OCTUBRE!F42+NOVIEMBRE!F42+DICIEMBRE!F42</f>
        <v>0</v>
      </c>
      <c r="G42" s="45">
        <f>+'ENERO '!G42+FEBRERO!G42+'MARZO '!G42+ABRIL!G42+MAYO!G42+JUNIO!G42+JULIO!G42+AGOSTO!G42+SEPTIEMBRE!G42+OCTUBRE!G42+NOVIEMBRE!G42+DICIEMBRE!G42</f>
        <v>0</v>
      </c>
      <c r="H42" s="45">
        <f>+'ENERO '!H42+FEBRERO!H42+'MARZO '!H42+ABRIL!H42+MAYO!H42+JUNIO!H42+JULIO!H42+AGOSTO!H42+SEPTIEMBRE!H42+OCTUBRE!H42+NOVIEMBRE!H42+DICIEMBRE!H42</f>
        <v>0</v>
      </c>
      <c r="I42" s="45">
        <f>+'ENERO '!I42+FEBRERO!I42+'MARZO '!I42+ABRIL!I42+MAYO!I42+JUNIO!I42+JULIO!I42+AGOSTO!I42+SEPTIEMBRE!I42+OCTUBRE!I42+NOVIEMBRE!I42+DICIEMBRE!I42</f>
        <v>1</v>
      </c>
      <c r="J42" s="45">
        <f>+'ENERO '!J42+FEBRERO!J42+'MARZO '!J42+ABRIL!J42+MAYO!J42+JUNIO!J42+JULIO!J42+AGOSTO!J42+SEPTIEMBRE!J42+OCTUBRE!J42+NOVIEMBRE!J42+DICIEMBRE!J42</f>
        <v>0</v>
      </c>
      <c r="K42" s="45">
        <f>+'ENERO '!K42+FEBRERO!K42+'MARZO '!K42+ABRIL!K42+MAYO!K42+JUNIO!K42+JULIO!K42+AGOSTO!K42+SEPTIEMBRE!K42+OCTUBRE!K42+NOVIEMBRE!K42+DICIEMBRE!K42</f>
        <v>0</v>
      </c>
      <c r="L42" s="45">
        <f>+'ENERO '!L42+FEBRERO!L42+'MARZO '!L42+ABRIL!L42+MAYO!L42+JUNIO!L42+JULIO!L42+AGOSTO!L42+SEPTIEMBRE!L42+OCTUBRE!L42+NOVIEMBRE!L42+DICIEMBRE!L42</f>
        <v>0</v>
      </c>
      <c r="M42" s="45">
        <f>+'ENERO '!M42+FEBRERO!M42+'MARZO '!M42+ABRIL!M42+MAYO!M42+JUNIO!M42+JULIO!M42+AGOSTO!M42+SEPTIEMBRE!M42+OCTUBRE!M42+NOVIEMBRE!M42+DICIEMBRE!M42</f>
        <v>0</v>
      </c>
      <c r="N42" s="45">
        <f>+'ENERO '!N42+FEBRERO!N42+'MARZO '!N42+ABRIL!N42+MAYO!N42+JUNIO!N42+JULIO!N42+AGOSTO!N42+SEPTIEMBRE!N42+OCTUBRE!N42+NOVIEMBRE!N42+DICIEMBRE!N42</f>
        <v>0</v>
      </c>
      <c r="O42" s="45">
        <f>+'ENERO '!O42+FEBRERO!O42+'MARZO '!O42+ABRIL!O42+MAYO!O42+JUNIO!O42+JULIO!O42+AGOSTO!O42+SEPTIEMBRE!O42+OCTUBRE!O42+NOVIEMBRE!O42+DICIEMBRE!O42</f>
        <v>0</v>
      </c>
      <c r="P42" s="45">
        <f>+'ENERO '!P42+FEBRERO!P42+'MARZO '!P42+ABRIL!P42+MAYO!P42+JUNIO!P42+JULIO!P42+AGOSTO!P42+SEPTIEMBRE!P42+OCTUBRE!P42+NOVIEMBRE!P42+DICIEMBRE!P42</f>
        <v>1</v>
      </c>
      <c r="Q42" s="45">
        <f>+'ENERO '!Q42+FEBRERO!Q42+'MARZO '!Q42+ABRIL!Q42+MAYO!Q42+JUNIO!Q42+JULIO!Q42+AGOSTO!Q42+SEPTIEMBRE!Q42+OCTUBRE!Q42+NOVIEMBRE!Q42+DICIEMBRE!Q42</f>
        <v>0</v>
      </c>
      <c r="R42" s="45">
        <f>+'ENERO '!R42+FEBRERO!R42+'MARZO '!R42+ABRIL!R42+MAYO!R42+JUNIO!R42+JULIO!R42+AGOSTO!R42+SEPTIEMBRE!R42+OCTUBRE!R42+NOVIEMBRE!R42+DICIEMBRE!R42</f>
        <v>0</v>
      </c>
      <c r="S42" s="75" t="str">
        <f t="shared" si="9"/>
        <v/>
      </c>
      <c r="BA42" s="11" t="str">
        <f t="shared" si="10"/>
        <v/>
      </c>
      <c r="BB42" s="11" t="str">
        <f t="shared" si="11"/>
        <v/>
      </c>
      <c r="BC42" s="17" t="str">
        <f t="shared" si="12"/>
        <v/>
      </c>
      <c r="BD42" s="26">
        <f t="shared" si="13"/>
        <v>0</v>
      </c>
      <c r="BE42" s="26">
        <f t="shared" si="7"/>
        <v>0</v>
      </c>
      <c r="BF42" s="26">
        <f t="shared" si="14"/>
        <v>0</v>
      </c>
    </row>
    <row r="43" spans="1:58" ht="15.75" customHeight="1" x14ac:dyDescent="0.15">
      <c r="A43" s="387" t="s">
        <v>47</v>
      </c>
      <c r="B43" s="388"/>
      <c r="C43" s="389"/>
      <c r="D43" s="76">
        <f t="shared" si="8"/>
        <v>0</v>
      </c>
      <c r="E43" s="45">
        <f>+'ENERO '!E43+FEBRERO!E43+'MARZO '!E43+ABRIL!E43+MAYO!E43+JUNIO!E43+JULIO!E43+AGOSTO!E43+SEPTIEMBRE!E43+OCTUBRE!E43+NOVIEMBRE!E43+DICIEMBRE!E43</f>
        <v>0</v>
      </c>
      <c r="F43" s="45">
        <f>+'ENERO '!F43+FEBRERO!F43+'MARZO '!F43+ABRIL!F43+MAYO!F43+JUNIO!F43+JULIO!F43+AGOSTO!F43+SEPTIEMBRE!F43+OCTUBRE!F43+NOVIEMBRE!F43+DICIEMBRE!F43</f>
        <v>0</v>
      </c>
      <c r="G43" s="45">
        <f>+'ENERO '!G43+FEBRERO!G43+'MARZO '!G43+ABRIL!G43+MAYO!G43+JUNIO!G43+JULIO!G43+AGOSTO!G43+SEPTIEMBRE!G43+OCTUBRE!G43+NOVIEMBRE!G43+DICIEMBRE!G43</f>
        <v>0</v>
      </c>
      <c r="H43" s="45">
        <f>+'ENERO '!H43+FEBRERO!H43+'MARZO '!H43+ABRIL!H43+MAYO!H43+JUNIO!H43+JULIO!H43+AGOSTO!H43+SEPTIEMBRE!H43+OCTUBRE!H43+NOVIEMBRE!H43+DICIEMBRE!H43</f>
        <v>0</v>
      </c>
      <c r="I43" s="45">
        <f>+'ENERO '!I43+FEBRERO!I43+'MARZO '!I43+ABRIL!I43+MAYO!I43+JUNIO!I43+JULIO!I43+AGOSTO!I43+SEPTIEMBRE!I43+OCTUBRE!I43+NOVIEMBRE!I43+DICIEMBRE!I43</f>
        <v>0</v>
      </c>
      <c r="J43" s="45">
        <f>+'ENERO '!J43+FEBRERO!J43+'MARZO '!J43+ABRIL!J43+MAYO!J43+JUNIO!J43+JULIO!J43+AGOSTO!J43+SEPTIEMBRE!J43+OCTUBRE!J43+NOVIEMBRE!J43+DICIEMBRE!J43</f>
        <v>0</v>
      </c>
      <c r="K43" s="45">
        <f>+'ENERO '!K43+FEBRERO!K43+'MARZO '!K43+ABRIL!K43+MAYO!K43+JUNIO!K43+JULIO!K43+AGOSTO!K43+SEPTIEMBRE!K43+OCTUBRE!K43+NOVIEMBRE!K43+DICIEMBRE!K43</f>
        <v>0</v>
      </c>
      <c r="L43" s="45">
        <f>+'ENERO '!L43+FEBRERO!L43+'MARZO '!L43+ABRIL!L43+MAYO!L43+JUNIO!L43+JULIO!L43+AGOSTO!L43+SEPTIEMBRE!L43+OCTUBRE!L43+NOVIEMBRE!L43+DICIEMBRE!L43</f>
        <v>0</v>
      </c>
      <c r="M43" s="45">
        <f>+'ENERO '!M43+FEBRERO!M43+'MARZO '!M43+ABRIL!M43+MAYO!M43+JUNIO!M43+JULIO!M43+AGOSTO!M43+SEPTIEMBRE!M43+OCTUBRE!M43+NOVIEMBRE!M43+DICIEMBRE!M43</f>
        <v>0</v>
      </c>
      <c r="N43" s="45">
        <f>+'ENERO '!N43+FEBRERO!N43+'MARZO '!N43+ABRIL!N43+MAYO!N43+JUNIO!N43+JULIO!N43+AGOSTO!N43+SEPTIEMBRE!N43+OCTUBRE!N43+NOVIEMBRE!N43+DICIEMBRE!N43</f>
        <v>0</v>
      </c>
      <c r="O43" s="45">
        <f>+'ENERO '!O43+FEBRERO!O43+'MARZO '!O43+ABRIL!O43+MAYO!O43+JUNIO!O43+JULIO!O43+AGOSTO!O43+SEPTIEMBRE!O43+OCTUBRE!O43+NOVIEMBRE!O43+DICIEMBRE!O43</f>
        <v>0</v>
      </c>
      <c r="P43" s="45">
        <f>+'ENERO '!P43+FEBRERO!P43+'MARZO '!P43+ABRIL!P43+MAYO!P43+JUNIO!P43+JULIO!P43+AGOSTO!P43+SEPTIEMBRE!P43+OCTUBRE!P43+NOVIEMBRE!P43+DICIEMBRE!P43</f>
        <v>0</v>
      </c>
      <c r="Q43" s="45">
        <f>+'ENERO '!Q43+FEBRERO!Q43+'MARZO '!Q43+ABRIL!Q43+MAYO!Q43+JUNIO!Q43+JULIO!Q43+AGOSTO!Q43+SEPTIEMBRE!Q43+OCTUBRE!Q43+NOVIEMBRE!Q43+DICIEMBRE!Q43</f>
        <v>0</v>
      </c>
      <c r="R43" s="45">
        <f>+'ENERO '!R43+FEBRERO!R43+'MARZO '!R43+ABRIL!R43+MAYO!R43+JUNIO!R43+JULIO!R43+AGOSTO!R43+SEPTIEMBRE!R43+OCTUBRE!R43+NOVIEMBRE!R43+DICIEMBRE!R43</f>
        <v>0</v>
      </c>
      <c r="S43" s="75" t="str">
        <f t="shared" si="9"/>
        <v/>
      </c>
      <c r="BA43" s="11" t="str">
        <f t="shared" si="10"/>
        <v/>
      </c>
      <c r="BB43" s="11" t="str">
        <f t="shared" si="11"/>
        <v/>
      </c>
      <c r="BC43" s="17" t="str">
        <f t="shared" si="12"/>
        <v/>
      </c>
      <c r="BD43" s="26">
        <f t="shared" si="13"/>
        <v>0</v>
      </c>
      <c r="BE43" s="26">
        <f t="shared" si="7"/>
        <v>0</v>
      </c>
      <c r="BF43" s="26" t="str">
        <f t="shared" si="14"/>
        <v/>
      </c>
    </row>
    <row r="44" spans="1:58" ht="15.75" customHeight="1" x14ac:dyDescent="0.15">
      <c r="A44" s="387" t="s">
        <v>48</v>
      </c>
      <c r="B44" s="388"/>
      <c r="C44" s="389"/>
      <c r="D44" s="76">
        <f t="shared" si="8"/>
        <v>0</v>
      </c>
      <c r="E44" s="45">
        <f>+'ENERO '!E44+FEBRERO!E44+'MARZO '!E44+ABRIL!E44+MAYO!E44+JUNIO!E44+JULIO!E44+AGOSTO!E44+SEPTIEMBRE!E44+OCTUBRE!E44+NOVIEMBRE!E44+DICIEMBRE!E44</f>
        <v>0</v>
      </c>
      <c r="F44" s="45">
        <f>+'ENERO '!F44+FEBRERO!F44+'MARZO '!F44+ABRIL!F44+MAYO!F44+JUNIO!F44+JULIO!F44+AGOSTO!F44+SEPTIEMBRE!F44+OCTUBRE!F44+NOVIEMBRE!F44+DICIEMBRE!F44</f>
        <v>0</v>
      </c>
      <c r="G44" s="45">
        <f>+'ENERO '!G44+FEBRERO!G44+'MARZO '!G44+ABRIL!G44+MAYO!G44+JUNIO!G44+JULIO!G44+AGOSTO!G44+SEPTIEMBRE!G44+OCTUBRE!G44+NOVIEMBRE!G44+DICIEMBRE!G44</f>
        <v>0</v>
      </c>
      <c r="H44" s="45">
        <f>+'ENERO '!H44+FEBRERO!H44+'MARZO '!H44+ABRIL!H44+MAYO!H44+JUNIO!H44+JULIO!H44+AGOSTO!H44+SEPTIEMBRE!H44+OCTUBRE!H44+NOVIEMBRE!H44+DICIEMBRE!H44</f>
        <v>0</v>
      </c>
      <c r="I44" s="45">
        <f>+'ENERO '!I44+FEBRERO!I44+'MARZO '!I44+ABRIL!I44+MAYO!I44+JUNIO!I44+JULIO!I44+AGOSTO!I44+SEPTIEMBRE!I44+OCTUBRE!I44+NOVIEMBRE!I44+DICIEMBRE!I44</f>
        <v>0</v>
      </c>
      <c r="J44" s="45">
        <f>+'ENERO '!J44+FEBRERO!J44+'MARZO '!J44+ABRIL!J44+MAYO!J44+JUNIO!J44+JULIO!J44+AGOSTO!J44+SEPTIEMBRE!J44+OCTUBRE!J44+NOVIEMBRE!J44+DICIEMBRE!J44</f>
        <v>0</v>
      </c>
      <c r="K44" s="45">
        <f>+'ENERO '!K44+FEBRERO!K44+'MARZO '!K44+ABRIL!K44+MAYO!K44+JUNIO!K44+JULIO!K44+AGOSTO!K44+SEPTIEMBRE!K44+OCTUBRE!K44+NOVIEMBRE!K44+DICIEMBRE!K44</f>
        <v>0</v>
      </c>
      <c r="L44" s="45">
        <f>+'ENERO '!L44+FEBRERO!L44+'MARZO '!L44+ABRIL!L44+MAYO!L44+JUNIO!L44+JULIO!L44+AGOSTO!L44+SEPTIEMBRE!L44+OCTUBRE!L44+NOVIEMBRE!L44+DICIEMBRE!L44</f>
        <v>0</v>
      </c>
      <c r="M44" s="45">
        <f>+'ENERO '!M44+FEBRERO!M44+'MARZO '!M44+ABRIL!M44+MAYO!M44+JUNIO!M44+JULIO!M44+AGOSTO!M44+SEPTIEMBRE!M44+OCTUBRE!M44+NOVIEMBRE!M44+DICIEMBRE!M44</f>
        <v>0</v>
      </c>
      <c r="N44" s="45">
        <f>+'ENERO '!N44+FEBRERO!N44+'MARZO '!N44+ABRIL!N44+MAYO!N44+JUNIO!N44+JULIO!N44+AGOSTO!N44+SEPTIEMBRE!N44+OCTUBRE!N44+NOVIEMBRE!N44+DICIEMBRE!N44</f>
        <v>0</v>
      </c>
      <c r="O44" s="45">
        <f>+'ENERO '!O44+FEBRERO!O44+'MARZO '!O44+ABRIL!O44+MAYO!O44+JUNIO!O44+JULIO!O44+AGOSTO!O44+SEPTIEMBRE!O44+OCTUBRE!O44+NOVIEMBRE!O44+DICIEMBRE!O44</f>
        <v>0</v>
      </c>
      <c r="P44" s="45">
        <f>+'ENERO '!P44+FEBRERO!P44+'MARZO '!P44+ABRIL!P44+MAYO!P44+JUNIO!P44+JULIO!P44+AGOSTO!P44+SEPTIEMBRE!P44+OCTUBRE!P44+NOVIEMBRE!P44+DICIEMBRE!P44</f>
        <v>0</v>
      </c>
      <c r="Q44" s="45">
        <f>+'ENERO '!Q44+FEBRERO!Q44+'MARZO '!Q44+ABRIL!Q44+MAYO!Q44+JUNIO!Q44+JULIO!Q44+AGOSTO!Q44+SEPTIEMBRE!Q44+OCTUBRE!Q44+NOVIEMBRE!Q44+DICIEMBRE!Q44</f>
        <v>0</v>
      </c>
      <c r="R44" s="45">
        <f>+'ENERO '!R44+FEBRERO!R44+'MARZO '!R44+ABRIL!R44+MAYO!R44+JUNIO!R44+JULIO!R44+AGOSTO!R44+SEPTIEMBRE!R44+OCTUBRE!R44+NOVIEMBRE!R44+DICIEMBRE!R44</f>
        <v>0</v>
      </c>
      <c r="S44" s="75" t="str">
        <f t="shared" si="9"/>
        <v/>
      </c>
      <c r="BA44" s="11" t="str">
        <f t="shared" si="10"/>
        <v/>
      </c>
      <c r="BB44" s="11" t="str">
        <f t="shared" si="11"/>
        <v/>
      </c>
      <c r="BC44" s="17" t="str">
        <f t="shared" si="12"/>
        <v/>
      </c>
      <c r="BD44" s="26">
        <f t="shared" si="13"/>
        <v>0</v>
      </c>
      <c r="BE44" s="26">
        <f t="shared" si="7"/>
        <v>0</v>
      </c>
      <c r="BF44" s="26" t="str">
        <f t="shared" si="14"/>
        <v/>
      </c>
    </row>
    <row r="45" spans="1:58" ht="15.75" customHeight="1" x14ac:dyDescent="0.15">
      <c r="A45" s="387" t="s">
        <v>49</v>
      </c>
      <c r="B45" s="388"/>
      <c r="C45" s="389"/>
      <c r="D45" s="76">
        <f t="shared" si="8"/>
        <v>0</v>
      </c>
      <c r="E45" s="45">
        <f>+'ENERO '!E45+FEBRERO!E45+'MARZO '!E45+ABRIL!E45+MAYO!E45+JUNIO!E45+JULIO!E45+AGOSTO!E45+SEPTIEMBRE!E45+OCTUBRE!E45+NOVIEMBRE!E45+DICIEMBRE!E45</f>
        <v>0</v>
      </c>
      <c r="F45" s="45">
        <f>+'ENERO '!F45+FEBRERO!F45+'MARZO '!F45+ABRIL!F45+MAYO!F45+JUNIO!F45+JULIO!F45+AGOSTO!F45+SEPTIEMBRE!F45+OCTUBRE!F45+NOVIEMBRE!F45+DICIEMBRE!F45</f>
        <v>0</v>
      </c>
      <c r="G45" s="45">
        <f>+'ENERO '!G45+FEBRERO!G45+'MARZO '!G45+ABRIL!G45+MAYO!G45+JUNIO!G45+JULIO!G45+AGOSTO!G45+SEPTIEMBRE!G45+OCTUBRE!G45+NOVIEMBRE!G45+DICIEMBRE!G45</f>
        <v>0</v>
      </c>
      <c r="H45" s="45">
        <f>+'ENERO '!H45+FEBRERO!H45+'MARZO '!H45+ABRIL!H45+MAYO!H45+JUNIO!H45+JULIO!H45+AGOSTO!H45+SEPTIEMBRE!H45+OCTUBRE!H45+NOVIEMBRE!H45+DICIEMBRE!H45</f>
        <v>0</v>
      </c>
      <c r="I45" s="45">
        <f>+'ENERO '!I45+FEBRERO!I45+'MARZO '!I45+ABRIL!I45+MAYO!I45+JUNIO!I45+JULIO!I45+AGOSTO!I45+SEPTIEMBRE!I45+OCTUBRE!I45+NOVIEMBRE!I45+DICIEMBRE!I45</f>
        <v>0</v>
      </c>
      <c r="J45" s="45">
        <f>+'ENERO '!J45+FEBRERO!J45+'MARZO '!J45+ABRIL!J45+MAYO!J45+JUNIO!J45+JULIO!J45+AGOSTO!J45+SEPTIEMBRE!J45+OCTUBRE!J45+NOVIEMBRE!J45+DICIEMBRE!J45</f>
        <v>0</v>
      </c>
      <c r="K45" s="45">
        <f>+'ENERO '!K45+FEBRERO!K45+'MARZO '!K45+ABRIL!K45+MAYO!K45+JUNIO!K45+JULIO!K45+AGOSTO!K45+SEPTIEMBRE!K45+OCTUBRE!K45+NOVIEMBRE!K45+DICIEMBRE!K45</f>
        <v>0</v>
      </c>
      <c r="L45" s="45">
        <f>+'ENERO '!L45+FEBRERO!L45+'MARZO '!L45+ABRIL!L45+MAYO!L45+JUNIO!L45+JULIO!L45+AGOSTO!L45+SEPTIEMBRE!L45+OCTUBRE!L45+NOVIEMBRE!L45+DICIEMBRE!L45</f>
        <v>0</v>
      </c>
      <c r="M45" s="45">
        <f>+'ENERO '!M45+FEBRERO!M45+'MARZO '!M45+ABRIL!M45+MAYO!M45+JUNIO!M45+JULIO!M45+AGOSTO!M45+SEPTIEMBRE!M45+OCTUBRE!M45+NOVIEMBRE!M45+DICIEMBRE!M45</f>
        <v>0</v>
      </c>
      <c r="N45" s="45">
        <f>+'ENERO '!N45+FEBRERO!N45+'MARZO '!N45+ABRIL!N45+MAYO!N45+JUNIO!N45+JULIO!N45+AGOSTO!N45+SEPTIEMBRE!N45+OCTUBRE!N45+NOVIEMBRE!N45+DICIEMBRE!N45</f>
        <v>0</v>
      </c>
      <c r="O45" s="45">
        <f>+'ENERO '!O45+FEBRERO!O45+'MARZO '!O45+ABRIL!O45+MAYO!O45+JUNIO!O45+JULIO!O45+AGOSTO!O45+SEPTIEMBRE!O45+OCTUBRE!O45+NOVIEMBRE!O45+DICIEMBRE!O45</f>
        <v>0</v>
      </c>
      <c r="P45" s="45">
        <f>+'ENERO '!P45+FEBRERO!P45+'MARZO '!P45+ABRIL!P45+MAYO!P45+JUNIO!P45+JULIO!P45+AGOSTO!P45+SEPTIEMBRE!P45+OCTUBRE!P45+NOVIEMBRE!P45+DICIEMBRE!P45</f>
        <v>0</v>
      </c>
      <c r="Q45" s="45">
        <f>+'ENERO '!Q45+FEBRERO!Q45+'MARZO '!Q45+ABRIL!Q45+MAYO!Q45+JUNIO!Q45+JULIO!Q45+AGOSTO!Q45+SEPTIEMBRE!Q45+OCTUBRE!Q45+NOVIEMBRE!Q45+DICIEMBRE!Q45</f>
        <v>0</v>
      </c>
      <c r="R45" s="45">
        <f>+'ENERO '!R45+FEBRERO!R45+'MARZO '!R45+ABRIL!R45+MAYO!R45+JUNIO!R45+JULIO!R45+AGOSTO!R45+SEPTIEMBRE!R45+OCTUBRE!R45+NOVIEMBRE!R45+DICIEMBRE!R45</f>
        <v>0</v>
      </c>
      <c r="S45" s="75" t="str">
        <f t="shared" si="9"/>
        <v/>
      </c>
      <c r="BA45" s="11" t="str">
        <f t="shared" si="10"/>
        <v/>
      </c>
      <c r="BB45" s="11" t="str">
        <f t="shared" si="11"/>
        <v/>
      </c>
      <c r="BC45" s="17" t="str">
        <f t="shared" si="12"/>
        <v/>
      </c>
      <c r="BD45" s="26">
        <f t="shared" si="13"/>
        <v>0</v>
      </c>
      <c r="BE45" s="26">
        <f t="shared" si="7"/>
        <v>0</v>
      </c>
      <c r="BF45" s="26" t="str">
        <f t="shared" si="14"/>
        <v/>
      </c>
    </row>
    <row r="46" spans="1:58" ht="15.75" customHeight="1" x14ac:dyDescent="0.15">
      <c r="A46" s="387" t="s">
        <v>50</v>
      </c>
      <c r="B46" s="388"/>
      <c r="C46" s="389"/>
      <c r="D46" s="76">
        <f t="shared" si="8"/>
        <v>0</v>
      </c>
      <c r="E46" s="45">
        <f>+'ENERO '!E46+FEBRERO!E46+'MARZO '!E46+ABRIL!E46+MAYO!E46+JUNIO!E46+JULIO!E46+AGOSTO!E46+SEPTIEMBRE!E46+OCTUBRE!E46+NOVIEMBRE!E46+DICIEMBRE!E46</f>
        <v>0</v>
      </c>
      <c r="F46" s="45">
        <f>+'ENERO '!F46+FEBRERO!F46+'MARZO '!F46+ABRIL!F46+MAYO!F46+JUNIO!F46+JULIO!F46+AGOSTO!F46+SEPTIEMBRE!F46+OCTUBRE!F46+NOVIEMBRE!F46+DICIEMBRE!F46</f>
        <v>0</v>
      </c>
      <c r="G46" s="45">
        <f>+'ENERO '!G46+FEBRERO!G46+'MARZO '!G46+ABRIL!G46+MAYO!G46+JUNIO!G46+JULIO!G46+AGOSTO!G46+SEPTIEMBRE!G46+OCTUBRE!G46+NOVIEMBRE!G46+DICIEMBRE!G46</f>
        <v>0</v>
      </c>
      <c r="H46" s="45">
        <f>+'ENERO '!H46+FEBRERO!H46+'MARZO '!H46+ABRIL!H46+MAYO!H46+JUNIO!H46+JULIO!H46+AGOSTO!H46+SEPTIEMBRE!H46+OCTUBRE!H46+NOVIEMBRE!H46+DICIEMBRE!H46</f>
        <v>0</v>
      </c>
      <c r="I46" s="45">
        <f>+'ENERO '!I46+FEBRERO!I46+'MARZO '!I46+ABRIL!I46+MAYO!I46+JUNIO!I46+JULIO!I46+AGOSTO!I46+SEPTIEMBRE!I46+OCTUBRE!I46+NOVIEMBRE!I46+DICIEMBRE!I46</f>
        <v>0</v>
      </c>
      <c r="J46" s="45">
        <f>+'ENERO '!J46+FEBRERO!J46+'MARZO '!J46+ABRIL!J46+MAYO!J46+JUNIO!J46+JULIO!J46+AGOSTO!J46+SEPTIEMBRE!J46+OCTUBRE!J46+NOVIEMBRE!J46+DICIEMBRE!J46</f>
        <v>0</v>
      </c>
      <c r="K46" s="45">
        <f>+'ENERO '!K46+FEBRERO!K46+'MARZO '!K46+ABRIL!K46+MAYO!K46+JUNIO!K46+JULIO!K46+AGOSTO!K46+SEPTIEMBRE!K46+OCTUBRE!K46+NOVIEMBRE!K46+DICIEMBRE!K46</f>
        <v>0</v>
      </c>
      <c r="L46" s="45">
        <f>+'ENERO '!L46+FEBRERO!L46+'MARZO '!L46+ABRIL!L46+MAYO!L46+JUNIO!L46+JULIO!L46+AGOSTO!L46+SEPTIEMBRE!L46+OCTUBRE!L46+NOVIEMBRE!L46+DICIEMBRE!L46</f>
        <v>0</v>
      </c>
      <c r="M46" s="45">
        <f>+'ENERO '!M46+FEBRERO!M46+'MARZO '!M46+ABRIL!M46+MAYO!M46+JUNIO!M46+JULIO!M46+AGOSTO!M46+SEPTIEMBRE!M46+OCTUBRE!M46+NOVIEMBRE!M46+DICIEMBRE!M46</f>
        <v>0</v>
      </c>
      <c r="N46" s="45">
        <f>+'ENERO '!N46+FEBRERO!N46+'MARZO '!N46+ABRIL!N46+MAYO!N46+JUNIO!N46+JULIO!N46+AGOSTO!N46+SEPTIEMBRE!N46+OCTUBRE!N46+NOVIEMBRE!N46+DICIEMBRE!N46</f>
        <v>0</v>
      </c>
      <c r="O46" s="45">
        <f>+'ENERO '!O46+FEBRERO!O46+'MARZO '!O46+ABRIL!O46+MAYO!O46+JUNIO!O46+JULIO!O46+AGOSTO!O46+SEPTIEMBRE!O46+OCTUBRE!O46+NOVIEMBRE!O46+DICIEMBRE!O46</f>
        <v>0</v>
      </c>
      <c r="P46" s="45">
        <f>+'ENERO '!P46+FEBRERO!P46+'MARZO '!P46+ABRIL!P46+MAYO!P46+JUNIO!P46+JULIO!P46+AGOSTO!P46+SEPTIEMBRE!P46+OCTUBRE!P46+NOVIEMBRE!P46+DICIEMBRE!P46</f>
        <v>0</v>
      </c>
      <c r="Q46" s="45">
        <f>+'ENERO '!Q46+FEBRERO!Q46+'MARZO '!Q46+ABRIL!Q46+MAYO!Q46+JUNIO!Q46+JULIO!Q46+AGOSTO!Q46+SEPTIEMBRE!Q46+OCTUBRE!Q46+NOVIEMBRE!Q46+DICIEMBRE!Q46</f>
        <v>0</v>
      </c>
      <c r="R46" s="45">
        <f>+'ENERO '!R46+FEBRERO!R46+'MARZO '!R46+ABRIL!R46+MAYO!R46+JUNIO!R46+JULIO!R46+AGOSTO!R46+SEPTIEMBRE!R46+OCTUBRE!R46+NOVIEMBRE!R46+DICIEMBRE!R46</f>
        <v>0</v>
      </c>
      <c r="S46" s="75" t="str">
        <f t="shared" si="9"/>
        <v/>
      </c>
      <c r="BA46" s="11" t="str">
        <f t="shared" si="10"/>
        <v/>
      </c>
      <c r="BB46" s="11" t="str">
        <f t="shared" si="11"/>
        <v/>
      </c>
      <c r="BC46" s="17" t="str">
        <f t="shared" si="12"/>
        <v/>
      </c>
      <c r="BD46" s="26">
        <f t="shared" si="13"/>
        <v>0</v>
      </c>
      <c r="BE46" s="26">
        <f t="shared" si="7"/>
        <v>0</v>
      </c>
      <c r="BF46" s="26" t="str">
        <f t="shared" si="14"/>
        <v/>
      </c>
    </row>
    <row r="47" spans="1:58" ht="15" customHeight="1" x14ac:dyDescent="0.15">
      <c r="A47" s="387" t="s">
        <v>169</v>
      </c>
      <c r="B47" s="388"/>
      <c r="C47" s="389"/>
      <c r="D47" s="76">
        <f>SUM(E47:K47)</f>
        <v>0</v>
      </c>
      <c r="E47" s="45">
        <f>+'ENERO '!E47+FEBRERO!E47+'MARZO '!E47+ABRIL!E47+MAYO!E47+JUNIO!E47+JULIO!E47+AGOSTO!E47+SEPTIEMBRE!E47+OCTUBRE!E47+NOVIEMBRE!E47+DICIEMBRE!E47</f>
        <v>0</v>
      </c>
      <c r="F47" s="45">
        <f>+'ENERO '!F47+FEBRERO!F47+'MARZO '!F47+ABRIL!F47+MAYO!F47+JUNIO!F47+JULIO!F47+AGOSTO!F47+SEPTIEMBRE!F47+OCTUBRE!F47+NOVIEMBRE!F47+DICIEMBRE!F47</f>
        <v>0</v>
      </c>
      <c r="G47" s="45">
        <f>+'ENERO '!G47+FEBRERO!G47+'MARZO '!G47+ABRIL!G47+MAYO!G47+JUNIO!G47+JULIO!G47+AGOSTO!G47+SEPTIEMBRE!G47+OCTUBRE!G47+NOVIEMBRE!G47+DICIEMBRE!G47</f>
        <v>0</v>
      </c>
      <c r="H47" s="45">
        <f>+'ENERO '!H47+FEBRERO!H47+'MARZO '!H47+ABRIL!H47+MAYO!H47+JUNIO!H47+JULIO!H47+AGOSTO!H47+SEPTIEMBRE!H47+OCTUBRE!H47+NOVIEMBRE!H47+DICIEMBRE!H47</f>
        <v>0</v>
      </c>
      <c r="I47" s="45">
        <f>+'ENERO '!I47+FEBRERO!I47+'MARZO '!I47+ABRIL!I47+MAYO!I47+JUNIO!I47+JULIO!I47+AGOSTO!I47+SEPTIEMBRE!I47+OCTUBRE!I47+NOVIEMBRE!I47+DICIEMBRE!I47</f>
        <v>0</v>
      </c>
      <c r="J47" s="45">
        <f>+'ENERO '!J47+FEBRERO!J47+'MARZO '!J47+ABRIL!J47+MAYO!J47+JUNIO!J47+JULIO!J47+AGOSTO!J47+SEPTIEMBRE!J47+OCTUBRE!J47+NOVIEMBRE!J47+DICIEMBRE!J47</f>
        <v>0</v>
      </c>
      <c r="K47" s="45">
        <f>+'ENERO '!K47+FEBRERO!K47+'MARZO '!K47+ABRIL!K47+MAYO!K47+JUNIO!K47+JULIO!K47+AGOSTO!K47+SEPTIEMBRE!K47+OCTUBRE!K47+NOVIEMBRE!K47+DICIEMBRE!K47</f>
        <v>0</v>
      </c>
      <c r="L47" s="45">
        <f>+'ENERO '!L47+FEBRERO!L47+'MARZO '!L47+ABRIL!L47+MAYO!L47+JUNIO!L47+JULIO!L47+AGOSTO!L47+SEPTIEMBRE!L47+OCTUBRE!L47+NOVIEMBRE!L47+DICIEMBRE!L47</f>
        <v>0</v>
      </c>
      <c r="M47" s="45">
        <f>+'ENERO '!M47+FEBRERO!M47+'MARZO '!M47+ABRIL!M47+MAYO!M47+JUNIO!M47+JULIO!M47+AGOSTO!M47+SEPTIEMBRE!M47+OCTUBRE!M47+NOVIEMBRE!M47+DICIEMBRE!M47</f>
        <v>0</v>
      </c>
      <c r="N47" s="45">
        <f>+'ENERO '!N47+FEBRERO!N47+'MARZO '!N47+ABRIL!N47+MAYO!N47+JUNIO!N47+JULIO!N47+AGOSTO!N47+SEPTIEMBRE!N47+OCTUBRE!N47+NOVIEMBRE!N47+DICIEMBRE!N47</f>
        <v>0</v>
      </c>
      <c r="O47" s="45">
        <f>+'ENERO '!O47+FEBRERO!O47+'MARZO '!O47+ABRIL!O47+MAYO!O47+JUNIO!O47+JULIO!O47+AGOSTO!O47+SEPTIEMBRE!O47+OCTUBRE!O47+NOVIEMBRE!O47+DICIEMBRE!O47</f>
        <v>0</v>
      </c>
      <c r="P47" s="45">
        <f>+'ENERO '!P47+FEBRERO!P47+'MARZO '!P47+ABRIL!P47+MAYO!P47+JUNIO!P47+JULIO!P47+AGOSTO!P47+SEPTIEMBRE!P47+OCTUBRE!P47+NOVIEMBRE!P47+DICIEMBRE!P47</f>
        <v>0</v>
      </c>
      <c r="Q47" s="45">
        <f>+'ENERO '!Q47+FEBRERO!Q47+'MARZO '!Q47+ABRIL!Q47+MAYO!Q47+JUNIO!Q47+JULIO!Q47+AGOSTO!Q47+SEPTIEMBRE!Q47+OCTUBRE!Q47+NOVIEMBRE!Q47+DICIEMBRE!Q47</f>
        <v>0</v>
      </c>
      <c r="R47" s="45">
        <f>+'ENERO '!R47+FEBRERO!R47+'MARZO '!R47+ABRIL!R47+MAYO!R47+JUNIO!R47+JULIO!R47+AGOSTO!R47+SEPTIEMBRE!R47+OCTUBRE!R47+NOVIEMBRE!R47+DICIEMBRE!R47</f>
        <v>0</v>
      </c>
      <c r="S47" s="75" t="str">
        <f t="shared" si="9"/>
        <v/>
      </c>
      <c r="BA47" s="11" t="str">
        <f t="shared" si="10"/>
        <v/>
      </c>
      <c r="BB47" s="11" t="str">
        <f t="shared" si="11"/>
        <v/>
      </c>
      <c r="BC47" s="8"/>
      <c r="BD47" s="8"/>
      <c r="BE47" s="26">
        <f t="shared" si="7"/>
        <v>0</v>
      </c>
      <c r="BF47" s="26" t="str">
        <f t="shared" si="14"/>
        <v/>
      </c>
    </row>
    <row r="48" spans="1:58" ht="19.5" customHeight="1" x14ac:dyDescent="0.15">
      <c r="A48" s="387" t="s">
        <v>170</v>
      </c>
      <c r="B48" s="388"/>
      <c r="C48" s="389"/>
      <c r="D48" s="76">
        <f>SUM(J48:O48)</f>
        <v>0</v>
      </c>
      <c r="E48" s="45">
        <f>+'ENERO '!E48+FEBRERO!E48+'MARZO '!E48+ABRIL!E48+MAYO!E48+JUNIO!E48+JULIO!E48+AGOSTO!E48+SEPTIEMBRE!E48+OCTUBRE!E48+NOVIEMBRE!E48+DICIEMBRE!E48</f>
        <v>0</v>
      </c>
      <c r="F48" s="45">
        <f>+'ENERO '!F48+FEBRERO!F48+'MARZO '!F48+ABRIL!F48+MAYO!F48+JUNIO!F48+JULIO!F48+AGOSTO!F48+SEPTIEMBRE!F48+OCTUBRE!F48+NOVIEMBRE!F48+DICIEMBRE!F48</f>
        <v>0</v>
      </c>
      <c r="G48" s="45">
        <f>+'ENERO '!G48+FEBRERO!G48+'MARZO '!G48+ABRIL!G48+MAYO!G48+JUNIO!G48+JULIO!G48+AGOSTO!G48+SEPTIEMBRE!G48+OCTUBRE!G48+NOVIEMBRE!G48+DICIEMBRE!G48</f>
        <v>0</v>
      </c>
      <c r="H48" s="45">
        <f>+'ENERO '!H48+FEBRERO!H48+'MARZO '!H48+ABRIL!H48+MAYO!H48+JUNIO!H48+JULIO!H48+AGOSTO!H48+SEPTIEMBRE!H48+OCTUBRE!H48+NOVIEMBRE!H48+DICIEMBRE!H48</f>
        <v>0</v>
      </c>
      <c r="I48" s="45">
        <f>+'ENERO '!I48+FEBRERO!I48+'MARZO '!I48+ABRIL!I48+MAYO!I48+JUNIO!I48+JULIO!I48+AGOSTO!I48+SEPTIEMBRE!I48+OCTUBRE!I48+NOVIEMBRE!I48+DICIEMBRE!I48</f>
        <v>0</v>
      </c>
      <c r="J48" s="45">
        <f>+'ENERO '!J48+FEBRERO!J48+'MARZO '!J48+ABRIL!J48+MAYO!J48+JUNIO!J48+JULIO!J48+AGOSTO!J48+SEPTIEMBRE!J48+OCTUBRE!J48+NOVIEMBRE!J48+DICIEMBRE!J48</f>
        <v>0</v>
      </c>
      <c r="K48" s="45">
        <f>+'ENERO '!K48+FEBRERO!K48+'MARZO '!K48+ABRIL!K48+MAYO!K48+JUNIO!K48+JULIO!K48+AGOSTO!K48+SEPTIEMBRE!K48+OCTUBRE!K48+NOVIEMBRE!K48+DICIEMBRE!K48</f>
        <v>0</v>
      </c>
      <c r="L48" s="45">
        <f>+'ENERO '!L48+FEBRERO!L48+'MARZO '!L48+ABRIL!L48+MAYO!L48+JUNIO!L48+JULIO!L48+AGOSTO!L48+SEPTIEMBRE!L48+OCTUBRE!L48+NOVIEMBRE!L48+DICIEMBRE!L48</f>
        <v>0</v>
      </c>
      <c r="M48" s="45">
        <f>+'ENERO '!M48+FEBRERO!M48+'MARZO '!M48+ABRIL!M48+MAYO!M48+JUNIO!M48+JULIO!M48+AGOSTO!M48+SEPTIEMBRE!M48+OCTUBRE!M48+NOVIEMBRE!M48+DICIEMBRE!M48</f>
        <v>0</v>
      </c>
      <c r="N48" s="45">
        <f>+'ENERO '!N48+FEBRERO!N48+'MARZO '!N48+ABRIL!N48+MAYO!N48+JUNIO!N48+JULIO!N48+AGOSTO!N48+SEPTIEMBRE!N48+OCTUBRE!N48+NOVIEMBRE!N48+DICIEMBRE!N48</f>
        <v>0</v>
      </c>
      <c r="O48" s="45">
        <f>+'ENERO '!O48+FEBRERO!O48+'MARZO '!O48+ABRIL!O48+MAYO!O48+JUNIO!O48+JULIO!O48+AGOSTO!O48+SEPTIEMBRE!O48+OCTUBRE!O48+NOVIEMBRE!O48+DICIEMBRE!O48</f>
        <v>0</v>
      </c>
      <c r="P48" s="45">
        <f>+'ENERO '!P48+FEBRERO!P48+'MARZO '!P48+ABRIL!P48+MAYO!P48+JUNIO!P48+JULIO!P48+AGOSTO!P48+SEPTIEMBRE!P48+OCTUBRE!P48+NOVIEMBRE!P48+DICIEMBRE!P48</f>
        <v>0</v>
      </c>
      <c r="Q48" s="45">
        <f>+'ENERO '!Q48+FEBRERO!Q48+'MARZO '!Q48+ABRIL!Q48+MAYO!Q48+JUNIO!Q48+JULIO!Q48+AGOSTO!Q48+SEPTIEMBRE!Q48+OCTUBRE!Q48+NOVIEMBRE!Q48+DICIEMBRE!Q48</f>
        <v>0</v>
      </c>
      <c r="R48" s="45">
        <f>+'ENERO '!R48+FEBRERO!R48+'MARZO '!R48+ABRIL!R48+MAYO!R48+JUNIO!R48+JULIO!R48+AGOSTO!R48+SEPTIEMBRE!R48+OCTUBRE!R48+NOVIEMBRE!R48+DICIEMBRE!R48</f>
        <v>0</v>
      </c>
      <c r="S48" s="75" t="str">
        <f t="shared" si="9"/>
        <v/>
      </c>
      <c r="BA48" s="11" t="str">
        <f t="shared" si="10"/>
        <v/>
      </c>
      <c r="BB48" s="11" t="str">
        <f t="shared" si="11"/>
        <v/>
      </c>
      <c r="BC48" s="17" t="str">
        <f t="shared" si="12"/>
        <v/>
      </c>
      <c r="BD48" s="26">
        <f t="shared" si="13"/>
        <v>0</v>
      </c>
      <c r="BE48" s="26">
        <f t="shared" si="7"/>
        <v>0</v>
      </c>
      <c r="BF48" s="26" t="str">
        <f t="shared" si="14"/>
        <v/>
      </c>
    </row>
    <row r="49" spans="1:60" ht="15.75" customHeight="1" x14ac:dyDescent="0.15">
      <c r="A49" s="387" t="s">
        <v>51</v>
      </c>
      <c r="B49" s="388"/>
      <c r="C49" s="389"/>
      <c r="D49" s="76">
        <f t="shared" si="8"/>
        <v>0</v>
      </c>
      <c r="E49" s="45">
        <f>+'ENERO '!E49+FEBRERO!E49+'MARZO '!E49+ABRIL!E49+MAYO!E49+JUNIO!E49+JULIO!E49+AGOSTO!E49+SEPTIEMBRE!E49+OCTUBRE!E49+NOVIEMBRE!E49+DICIEMBRE!E49</f>
        <v>0</v>
      </c>
      <c r="F49" s="45">
        <f>+'ENERO '!F49+FEBRERO!F49+'MARZO '!F49+ABRIL!F49+MAYO!F49+JUNIO!F49+JULIO!F49+AGOSTO!F49+SEPTIEMBRE!F49+OCTUBRE!F49+NOVIEMBRE!F49+DICIEMBRE!F49</f>
        <v>0</v>
      </c>
      <c r="G49" s="45">
        <f>+'ENERO '!G49+FEBRERO!G49+'MARZO '!G49+ABRIL!G49+MAYO!G49+JUNIO!G49+JULIO!G49+AGOSTO!G49+SEPTIEMBRE!G49+OCTUBRE!G49+NOVIEMBRE!G49+DICIEMBRE!G49</f>
        <v>0</v>
      </c>
      <c r="H49" s="45">
        <f>+'ENERO '!H49+FEBRERO!H49+'MARZO '!H49+ABRIL!H49+MAYO!H49+JUNIO!H49+JULIO!H49+AGOSTO!H49+SEPTIEMBRE!H49+OCTUBRE!H49+NOVIEMBRE!H49+DICIEMBRE!H49</f>
        <v>0</v>
      </c>
      <c r="I49" s="45">
        <f>+'ENERO '!I49+FEBRERO!I49+'MARZO '!I49+ABRIL!I49+MAYO!I49+JUNIO!I49+JULIO!I49+AGOSTO!I49+SEPTIEMBRE!I49+OCTUBRE!I49+NOVIEMBRE!I49+DICIEMBRE!I49</f>
        <v>0</v>
      </c>
      <c r="J49" s="45">
        <f>+'ENERO '!J49+FEBRERO!J49+'MARZO '!J49+ABRIL!J49+MAYO!J49+JUNIO!J49+JULIO!J49+AGOSTO!J49+SEPTIEMBRE!J49+OCTUBRE!J49+NOVIEMBRE!J49+DICIEMBRE!J49</f>
        <v>0</v>
      </c>
      <c r="K49" s="45">
        <f>+'ENERO '!K49+FEBRERO!K49+'MARZO '!K49+ABRIL!K49+MAYO!K49+JUNIO!K49+JULIO!K49+AGOSTO!K49+SEPTIEMBRE!K49+OCTUBRE!K49+NOVIEMBRE!K49+DICIEMBRE!K49</f>
        <v>0</v>
      </c>
      <c r="L49" s="45">
        <f>+'ENERO '!L49+FEBRERO!L49+'MARZO '!L49+ABRIL!L49+MAYO!L49+JUNIO!L49+JULIO!L49+AGOSTO!L49+SEPTIEMBRE!L49+OCTUBRE!L49+NOVIEMBRE!L49+DICIEMBRE!L49</f>
        <v>0</v>
      </c>
      <c r="M49" s="45">
        <f>+'ENERO '!M49+FEBRERO!M49+'MARZO '!M49+ABRIL!M49+MAYO!M49+JUNIO!M49+JULIO!M49+AGOSTO!M49+SEPTIEMBRE!M49+OCTUBRE!M49+NOVIEMBRE!M49+DICIEMBRE!M49</f>
        <v>0</v>
      </c>
      <c r="N49" s="45">
        <f>+'ENERO '!N49+FEBRERO!N49+'MARZO '!N49+ABRIL!N49+MAYO!N49+JUNIO!N49+JULIO!N49+AGOSTO!N49+SEPTIEMBRE!N49+OCTUBRE!N49+NOVIEMBRE!N49+DICIEMBRE!N49</f>
        <v>0</v>
      </c>
      <c r="O49" s="45">
        <f>+'ENERO '!O49+FEBRERO!O49+'MARZO '!O49+ABRIL!O49+MAYO!O49+JUNIO!O49+JULIO!O49+AGOSTO!O49+SEPTIEMBRE!O49+OCTUBRE!O49+NOVIEMBRE!O49+DICIEMBRE!O49</f>
        <v>0</v>
      </c>
      <c r="P49" s="45">
        <f>+'ENERO '!P49+FEBRERO!P49+'MARZO '!P49+ABRIL!P49+MAYO!P49+JUNIO!P49+JULIO!P49+AGOSTO!P49+SEPTIEMBRE!P49+OCTUBRE!P49+NOVIEMBRE!P49+DICIEMBRE!P49</f>
        <v>0</v>
      </c>
      <c r="Q49" s="45">
        <f>+'ENERO '!Q49+FEBRERO!Q49+'MARZO '!Q49+ABRIL!Q49+MAYO!Q49+JUNIO!Q49+JULIO!Q49+AGOSTO!Q49+SEPTIEMBRE!Q49+OCTUBRE!Q49+NOVIEMBRE!Q49+DICIEMBRE!Q49</f>
        <v>0</v>
      </c>
      <c r="R49" s="45">
        <f>+'ENERO '!R49+FEBRERO!R49+'MARZO '!R49+ABRIL!R49+MAYO!R49+JUNIO!R49+JULIO!R49+AGOSTO!R49+SEPTIEMBRE!R49+OCTUBRE!R49+NOVIEMBRE!R49+DICIEMBRE!R49</f>
        <v>0</v>
      </c>
      <c r="S49" s="75" t="str">
        <f t="shared" si="9"/>
        <v/>
      </c>
      <c r="BA49" s="11" t="str">
        <f t="shared" si="10"/>
        <v/>
      </c>
      <c r="BB49" s="11" t="str">
        <f t="shared" si="11"/>
        <v/>
      </c>
      <c r="BC49" s="17" t="str">
        <f t="shared" si="12"/>
        <v/>
      </c>
      <c r="BD49" s="26">
        <f t="shared" si="13"/>
        <v>0</v>
      </c>
      <c r="BE49" s="26">
        <f t="shared" si="7"/>
        <v>0</v>
      </c>
      <c r="BF49" s="26" t="str">
        <f t="shared" si="14"/>
        <v/>
      </c>
    </row>
    <row r="50" spans="1:60" ht="16.5" customHeight="1" x14ac:dyDescent="0.15">
      <c r="A50" s="387" t="s">
        <v>53</v>
      </c>
      <c r="B50" s="388"/>
      <c r="C50" s="389"/>
      <c r="D50" s="76">
        <f>SUM(I50:O50)</f>
        <v>0</v>
      </c>
      <c r="E50" s="45">
        <f>+'ENERO '!E50+FEBRERO!E50+'MARZO '!E50+ABRIL!E50+MAYO!E50+JUNIO!E50+JULIO!E50+AGOSTO!E50+SEPTIEMBRE!E50+OCTUBRE!E50+NOVIEMBRE!E50+DICIEMBRE!E50</f>
        <v>0</v>
      </c>
      <c r="F50" s="45">
        <f>+'ENERO '!F50+FEBRERO!F50+'MARZO '!F50+ABRIL!F50+MAYO!F50+JUNIO!F50+JULIO!F50+AGOSTO!F50+SEPTIEMBRE!F50+OCTUBRE!F50+NOVIEMBRE!F50+DICIEMBRE!F50</f>
        <v>0</v>
      </c>
      <c r="G50" s="45">
        <f>+'ENERO '!G50+FEBRERO!G50+'MARZO '!G50+ABRIL!G50+MAYO!G50+JUNIO!G50+JULIO!G50+AGOSTO!G50+SEPTIEMBRE!G50+OCTUBRE!G50+NOVIEMBRE!G50+DICIEMBRE!G50</f>
        <v>0</v>
      </c>
      <c r="H50" s="45">
        <f>+'ENERO '!H50+FEBRERO!H50+'MARZO '!H50+ABRIL!H50+MAYO!H50+JUNIO!H50+JULIO!H50+AGOSTO!H50+SEPTIEMBRE!H50+OCTUBRE!H50+NOVIEMBRE!H50+DICIEMBRE!H50</f>
        <v>0</v>
      </c>
      <c r="I50" s="45">
        <f>+'ENERO '!I50+FEBRERO!I50+'MARZO '!I50+ABRIL!I50+MAYO!I50+JUNIO!I50+JULIO!I50+AGOSTO!I50+SEPTIEMBRE!I50+OCTUBRE!I50+NOVIEMBRE!I50+DICIEMBRE!I50</f>
        <v>0</v>
      </c>
      <c r="J50" s="45">
        <f>+'ENERO '!J50+FEBRERO!J50+'MARZO '!J50+ABRIL!J50+MAYO!J50+JUNIO!J50+JULIO!J50+AGOSTO!J50+SEPTIEMBRE!J50+OCTUBRE!J50+NOVIEMBRE!J50+DICIEMBRE!J50</f>
        <v>0</v>
      </c>
      <c r="K50" s="45">
        <f>+'ENERO '!K50+FEBRERO!K50+'MARZO '!K50+ABRIL!K50+MAYO!K50+JUNIO!K50+JULIO!K50+AGOSTO!K50+SEPTIEMBRE!K50+OCTUBRE!K50+NOVIEMBRE!K50+DICIEMBRE!K50</f>
        <v>0</v>
      </c>
      <c r="L50" s="45">
        <f>+'ENERO '!L50+FEBRERO!L50+'MARZO '!L50+ABRIL!L50+MAYO!L50+JUNIO!L50+JULIO!L50+AGOSTO!L50+SEPTIEMBRE!L50+OCTUBRE!L50+NOVIEMBRE!L50+DICIEMBRE!L50</f>
        <v>0</v>
      </c>
      <c r="M50" s="45">
        <f>+'ENERO '!M50+FEBRERO!M50+'MARZO '!M50+ABRIL!M50+MAYO!M50+JUNIO!M50+JULIO!M50+AGOSTO!M50+SEPTIEMBRE!M50+OCTUBRE!M50+NOVIEMBRE!M50+DICIEMBRE!M50</f>
        <v>0</v>
      </c>
      <c r="N50" s="45">
        <f>+'ENERO '!N50+FEBRERO!N50+'MARZO '!N50+ABRIL!N50+MAYO!N50+JUNIO!N50+JULIO!N50+AGOSTO!N50+SEPTIEMBRE!N50+OCTUBRE!N50+NOVIEMBRE!N50+DICIEMBRE!N50</f>
        <v>0</v>
      </c>
      <c r="O50" s="45">
        <f>+'ENERO '!O50+FEBRERO!O50+'MARZO '!O50+ABRIL!O50+MAYO!O50+JUNIO!O50+JULIO!O50+AGOSTO!O50+SEPTIEMBRE!O50+OCTUBRE!O50+NOVIEMBRE!O50+DICIEMBRE!O50</f>
        <v>0</v>
      </c>
      <c r="P50" s="45">
        <f>+'ENERO '!P50+FEBRERO!P50+'MARZO '!P50+ABRIL!P50+MAYO!P50+JUNIO!P50+JULIO!P50+AGOSTO!P50+SEPTIEMBRE!P50+OCTUBRE!P50+NOVIEMBRE!P50+DICIEMBRE!P50</f>
        <v>0</v>
      </c>
      <c r="Q50" s="45">
        <f>+'ENERO '!Q50+FEBRERO!Q50+'MARZO '!Q50+ABRIL!Q50+MAYO!Q50+JUNIO!Q50+JULIO!Q50+AGOSTO!Q50+SEPTIEMBRE!Q50+OCTUBRE!Q50+NOVIEMBRE!Q50+DICIEMBRE!Q50</f>
        <v>0</v>
      </c>
      <c r="R50" s="45">
        <f>+'ENERO '!R50+FEBRERO!R50+'MARZO '!R50+ABRIL!R50+MAYO!R50+JUNIO!R50+JULIO!R50+AGOSTO!R50+SEPTIEMBRE!R50+OCTUBRE!R50+NOVIEMBRE!R50+DICIEMBRE!R50</f>
        <v>0</v>
      </c>
      <c r="S50" s="75" t="str">
        <f t="shared" si="9"/>
        <v/>
      </c>
      <c r="BA50" s="11" t="str">
        <f t="shared" si="10"/>
        <v/>
      </c>
      <c r="BB50" s="11" t="str">
        <f t="shared" si="11"/>
        <v/>
      </c>
      <c r="BC50" s="17" t="str">
        <f t="shared" si="12"/>
        <v/>
      </c>
      <c r="BD50" s="26">
        <f t="shared" si="13"/>
        <v>0</v>
      </c>
      <c r="BE50" s="26">
        <f t="shared" si="7"/>
        <v>0</v>
      </c>
      <c r="BF50" s="26" t="str">
        <f t="shared" si="14"/>
        <v/>
      </c>
    </row>
    <row r="51" spans="1:60" ht="17.25" customHeight="1" x14ac:dyDescent="0.15">
      <c r="A51" s="387" t="s">
        <v>171</v>
      </c>
      <c r="B51" s="388"/>
      <c r="C51" s="389"/>
      <c r="D51" s="76">
        <f t="shared" si="8"/>
        <v>2</v>
      </c>
      <c r="E51" s="45">
        <f>+'ENERO '!E51+FEBRERO!E51+'MARZO '!E51+ABRIL!E51+MAYO!E51+JUNIO!E51+JULIO!E51+AGOSTO!E51+SEPTIEMBRE!E51+OCTUBRE!E51+NOVIEMBRE!E51+DICIEMBRE!E51</f>
        <v>0</v>
      </c>
      <c r="F51" s="45">
        <f>+'ENERO '!F51+FEBRERO!F51+'MARZO '!F51+ABRIL!F51+MAYO!F51+JUNIO!F51+JULIO!F51+AGOSTO!F51+SEPTIEMBRE!F51+OCTUBRE!F51+NOVIEMBRE!F51+DICIEMBRE!F51</f>
        <v>0</v>
      </c>
      <c r="G51" s="45">
        <f>+'ENERO '!G51+FEBRERO!G51+'MARZO '!G51+ABRIL!G51+MAYO!G51+JUNIO!G51+JULIO!G51+AGOSTO!G51+SEPTIEMBRE!G51+OCTUBRE!G51+NOVIEMBRE!G51+DICIEMBRE!G51</f>
        <v>0</v>
      </c>
      <c r="H51" s="45">
        <f>+'ENERO '!H51+FEBRERO!H51+'MARZO '!H51+ABRIL!H51+MAYO!H51+JUNIO!H51+JULIO!H51+AGOSTO!H51+SEPTIEMBRE!H51+OCTUBRE!H51+NOVIEMBRE!H51+DICIEMBRE!H51</f>
        <v>0</v>
      </c>
      <c r="I51" s="45">
        <f>+'ENERO '!I51+FEBRERO!I51+'MARZO '!I51+ABRIL!I51+MAYO!I51+JUNIO!I51+JULIO!I51+AGOSTO!I51+SEPTIEMBRE!I51+OCTUBRE!I51+NOVIEMBRE!I51+DICIEMBRE!I51</f>
        <v>0</v>
      </c>
      <c r="J51" s="45">
        <f>+'ENERO '!J51+FEBRERO!J51+'MARZO '!J51+ABRIL!J51+MAYO!J51+JUNIO!J51+JULIO!J51+AGOSTO!J51+SEPTIEMBRE!J51+OCTUBRE!J51+NOVIEMBRE!J51+DICIEMBRE!J51</f>
        <v>0</v>
      </c>
      <c r="K51" s="45">
        <f>+'ENERO '!K51+FEBRERO!K51+'MARZO '!K51+ABRIL!K51+MAYO!K51+JUNIO!K51+JULIO!K51+AGOSTO!K51+SEPTIEMBRE!K51+OCTUBRE!K51+NOVIEMBRE!K51+DICIEMBRE!K51</f>
        <v>0</v>
      </c>
      <c r="L51" s="45">
        <f>+'ENERO '!L51+FEBRERO!L51+'MARZO '!L51+ABRIL!L51+MAYO!L51+JUNIO!L51+JULIO!L51+AGOSTO!L51+SEPTIEMBRE!L51+OCTUBRE!L51+NOVIEMBRE!L51+DICIEMBRE!L51</f>
        <v>1</v>
      </c>
      <c r="M51" s="45">
        <f>+'ENERO '!M51+FEBRERO!M51+'MARZO '!M51+ABRIL!M51+MAYO!M51+JUNIO!M51+JULIO!M51+AGOSTO!M51+SEPTIEMBRE!M51+OCTUBRE!M51+NOVIEMBRE!M51+DICIEMBRE!M51</f>
        <v>1</v>
      </c>
      <c r="N51" s="45">
        <f>+'ENERO '!N51+FEBRERO!N51+'MARZO '!N51+ABRIL!N51+MAYO!N51+JUNIO!N51+JULIO!N51+AGOSTO!N51+SEPTIEMBRE!N51+OCTUBRE!N51+NOVIEMBRE!N51+DICIEMBRE!N51</f>
        <v>0</v>
      </c>
      <c r="O51" s="45">
        <f>+'ENERO '!O51+FEBRERO!O51+'MARZO '!O51+ABRIL!O51+MAYO!O51+JUNIO!O51+JULIO!O51+AGOSTO!O51+SEPTIEMBRE!O51+OCTUBRE!O51+NOVIEMBRE!O51+DICIEMBRE!O51</f>
        <v>0</v>
      </c>
      <c r="P51" s="45">
        <f>+'ENERO '!P51+FEBRERO!P51+'MARZO '!P51+ABRIL!P51+MAYO!P51+JUNIO!P51+JULIO!P51+AGOSTO!P51+SEPTIEMBRE!P51+OCTUBRE!P51+NOVIEMBRE!P51+DICIEMBRE!P51</f>
        <v>2</v>
      </c>
      <c r="Q51" s="45">
        <f>+'ENERO '!Q51+FEBRERO!Q51+'MARZO '!Q51+ABRIL!Q51+MAYO!Q51+JUNIO!Q51+JULIO!Q51+AGOSTO!Q51+SEPTIEMBRE!Q51+OCTUBRE!Q51+NOVIEMBRE!Q51+DICIEMBRE!Q51</f>
        <v>0</v>
      </c>
      <c r="R51" s="45">
        <f>+'ENERO '!R51+FEBRERO!R51+'MARZO '!R51+ABRIL!R51+MAYO!R51+JUNIO!R51+JULIO!R51+AGOSTO!R51+SEPTIEMBRE!R51+OCTUBRE!R51+NOVIEMBRE!R51+DICIEMBRE!R51</f>
        <v>0</v>
      </c>
      <c r="S51" s="75" t="str">
        <f t="shared" si="9"/>
        <v/>
      </c>
      <c r="BA51" s="11" t="str">
        <f t="shared" si="10"/>
        <v/>
      </c>
      <c r="BB51" s="11" t="str">
        <f t="shared" si="11"/>
        <v/>
      </c>
      <c r="BC51" s="17" t="str">
        <f t="shared" si="12"/>
        <v/>
      </c>
      <c r="BD51" s="26">
        <f t="shared" si="13"/>
        <v>0</v>
      </c>
      <c r="BE51" s="26">
        <f t="shared" si="7"/>
        <v>0</v>
      </c>
      <c r="BF51" s="26">
        <f t="shared" si="14"/>
        <v>0</v>
      </c>
    </row>
    <row r="52" spans="1:60" ht="15.75" customHeight="1" x14ac:dyDescent="0.15">
      <c r="A52" s="387" t="s">
        <v>54</v>
      </c>
      <c r="B52" s="388"/>
      <c r="C52" s="389"/>
      <c r="D52" s="76">
        <f>SUM(H52:O52)</f>
        <v>8</v>
      </c>
      <c r="E52" s="45">
        <f>+'ENERO '!E52+FEBRERO!E52+'MARZO '!E52+ABRIL!E52+MAYO!E52+JUNIO!E52+JULIO!E52+AGOSTO!E52+SEPTIEMBRE!E52+OCTUBRE!E52+NOVIEMBRE!E52+DICIEMBRE!E52</f>
        <v>0</v>
      </c>
      <c r="F52" s="45">
        <f>+'ENERO '!F52+FEBRERO!F52+'MARZO '!F52+ABRIL!F52+MAYO!F52+JUNIO!F52+JULIO!F52+AGOSTO!F52+SEPTIEMBRE!F52+OCTUBRE!F52+NOVIEMBRE!F52+DICIEMBRE!F52</f>
        <v>0</v>
      </c>
      <c r="G52" s="45">
        <f>+'ENERO '!G52+FEBRERO!G52+'MARZO '!G52+ABRIL!G52+MAYO!G52+JUNIO!G52+JULIO!G52+AGOSTO!G52+SEPTIEMBRE!G52+OCTUBRE!G52+NOVIEMBRE!G52+DICIEMBRE!G52</f>
        <v>0</v>
      </c>
      <c r="H52" s="45">
        <f>+'ENERO '!H52+FEBRERO!H52+'MARZO '!H52+ABRIL!H52+MAYO!H52+JUNIO!H52+JULIO!H52+AGOSTO!H52+SEPTIEMBRE!H52+OCTUBRE!H52+NOVIEMBRE!H52+DICIEMBRE!H52</f>
        <v>0</v>
      </c>
      <c r="I52" s="45">
        <f>+'ENERO '!I52+FEBRERO!I52+'MARZO '!I52+ABRIL!I52+MAYO!I52+JUNIO!I52+JULIO!I52+AGOSTO!I52+SEPTIEMBRE!I52+OCTUBRE!I52+NOVIEMBRE!I52+DICIEMBRE!I52</f>
        <v>0</v>
      </c>
      <c r="J52" s="45">
        <f>+'ENERO '!J52+FEBRERO!J52+'MARZO '!J52+ABRIL!J52+MAYO!J52+JUNIO!J52+JULIO!J52+AGOSTO!J52+SEPTIEMBRE!J52+OCTUBRE!J52+NOVIEMBRE!J52+DICIEMBRE!J52</f>
        <v>0</v>
      </c>
      <c r="K52" s="45">
        <f>+'ENERO '!K52+FEBRERO!K52+'MARZO '!K52+ABRIL!K52+MAYO!K52+JUNIO!K52+JULIO!K52+AGOSTO!K52+SEPTIEMBRE!K52+OCTUBRE!K52+NOVIEMBRE!K52+DICIEMBRE!K52</f>
        <v>0</v>
      </c>
      <c r="L52" s="45">
        <f>+'ENERO '!L52+FEBRERO!L52+'MARZO '!L52+ABRIL!L52+MAYO!L52+JUNIO!L52+JULIO!L52+AGOSTO!L52+SEPTIEMBRE!L52+OCTUBRE!L52+NOVIEMBRE!L52+DICIEMBRE!L52</f>
        <v>0</v>
      </c>
      <c r="M52" s="45">
        <f>+'ENERO '!M52+FEBRERO!M52+'MARZO '!M52+ABRIL!M52+MAYO!M52+JUNIO!M52+JULIO!M52+AGOSTO!M52+SEPTIEMBRE!M52+OCTUBRE!M52+NOVIEMBRE!M52+DICIEMBRE!M52</f>
        <v>8</v>
      </c>
      <c r="N52" s="45">
        <f>+'ENERO '!N52+FEBRERO!N52+'MARZO '!N52+ABRIL!N52+MAYO!N52+JUNIO!N52+JULIO!N52+AGOSTO!N52+SEPTIEMBRE!N52+OCTUBRE!N52+NOVIEMBRE!N52+DICIEMBRE!N52</f>
        <v>0</v>
      </c>
      <c r="O52" s="45">
        <f>+'ENERO '!O52+FEBRERO!O52+'MARZO '!O52+ABRIL!O52+MAYO!O52+JUNIO!O52+JULIO!O52+AGOSTO!O52+SEPTIEMBRE!O52+OCTUBRE!O52+NOVIEMBRE!O52+DICIEMBRE!O52</f>
        <v>0</v>
      </c>
      <c r="P52" s="45">
        <f>+'ENERO '!P52+FEBRERO!P52+'MARZO '!P52+ABRIL!P52+MAYO!P52+JUNIO!P52+JULIO!P52+AGOSTO!P52+SEPTIEMBRE!P52+OCTUBRE!P52+NOVIEMBRE!P52+DICIEMBRE!P52</f>
        <v>8</v>
      </c>
      <c r="Q52" s="45">
        <f>+'ENERO '!Q52+FEBRERO!Q52+'MARZO '!Q52+ABRIL!Q52+MAYO!Q52+JUNIO!Q52+JULIO!Q52+AGOSTO!Q52+SEPTIEMBRE!Q52+OCTUBRE!Q52+NOVIEMBRE!Q52+DICIEMBRE!Q52</f>
        <v>0</v>
      </c>
      <c r="R52" s="45">
        <f>+'ENERO '!R52+FEBRERO!R52+'MARZO '!R52+ABRIL!R52+MAYO!R52+JUNIO!R52+JULIO!R52+AGOSTO!R52+SEPTIEMBRE!R52+OCTUBRE!R52+NOVIEMBRE!R52+DICIEMBRE!R52</f>
        <v>0</v>
      </c>
      <c r="S52" s="75" t="str">
        <f t="shared" si="9"/>
        <v/>
      </c>
      <c r="BA52" s="11" t="str">
        <f t="shared" si="10"/>
        <v/>
      </c>
      <c r="BB52" s="11" t="str">
        <f t="shared" si="11"/>
        <v/>
      </c>
      <c r="BC52" s="17" t="str">
        <f t="shared" si="12"/>
        <v/>
      </c>
      <c r="BD52" s="26">
        <f t="shared" si="13"/>
        <v>0</v>
      </c>
      <c r="BE52" s="26">
        <f t="shared" si="7"/>
        <v>0</v>
      </c>
      <c r="BF52" s="26">
        <f t="shared" si="14"/>
        <v>0</v>
      </c>
    </row>
    <row r="53" spans="1:60" ht="17.25" customHeight="1" x14ac:dyDescent="0.15">
      <c r="A53" s="387" t="s">
        <v>55</v>
      </c>
      <c r="B53" s="388"/>
      <c r="C53" s="389"/>
      <c r="D53" s="76">
        <f>SUM(E53:O53)</f>
        <v>10</v>
      </c>
      <c r="E53" s="45">
        <f>+'ENERO '!E53+FEBRERO!E53+'MARZO '!E53+ABRIL!E53+MAYO!E53+JUNIO!E53+JULIO!E53+AGOSTO!E53+SEPTIEMBRE!E53+OCTUBRE!E53+NOVIEMBRE!E53+DICIEMBRE!E53</f>
        <v>0</v>
      </c>
      <c r="F53" s="45">
        <f>+'ENERO '!F53+FEBRERO!F53+'MARZO '!F53+ABRIL!F53+MAYO!F53+JUNIO!F53+JULIO!F53+AGOSTO!F53+SEPTIEMBRE!F53+OCTUBRE!F53+NOVIEMBRE!F53+DICIEMBRE!F53</f>
        <v>0</v>
      </c>
      <c r="G53" s="45">
        <f>+'ENERO '!G53+FEBRERO!G53+'MARZO '!G53+ABRIL!G53+MAYO!G53+JUNIO!G53+JULIO!G53+AGOSTO!G53+SEPTIEMBRE!G53+OCTUBRE!G53+NOVIEMBRE!G53+DICIEMBRE!G53</f>
        <v>0</v>
      </c>
      <c r="H53" s="45">
        <f>+'ENERO '!H53+FEBRERO!H53+'MARZO '!H53+ABRIL!H53+MAYO!H53+JUNIO!H53+JULIO!H53+AGOSTO!H53+SEPTIEMBRE!H53+OCTUBRE!H53+NOVIEMBRE!H53+DICIEMBRE!H53</f>
        <v>0</v>
      </c>
      <c r="I53" s="45">
        <f>+'ENERO '!I53+FEBRERO!I53+'MARZO '!I53+ABRIL!I53+MAYO!I53+JUNIO!I53+JULIO!I53+AGOSTO!I53+SEPTIEMBRE!I53+OCTUBRE!I53+NOVIEMBRE!I53+DICIEMBRE!I53</f>
        <v>0</v>
      </c>
      <c r="J53" s="45">
        <f>+'ENERO '!J53+FEBRERO!J53+'MARZO '!J53+ABRIL!J53+MAYO!J53+JUNIO!J53+JULIO!J53+AGOSTO!J53+SEPTIEMBRE!J53+OCTUBRE!J53+NOVIEMBRE!J53+DICIEMBRE!J53</f>
        <v>0</v>
      </c>
      <c r="K53" s="45">
        <f>+'ENERO '!K53+FEBRERO!K53+'MARZO '!K53+ABRIL!K53+MAYO!K53+JUNIO!K53+JULIO!K53+AGOSTO!K53+SEPTIEMBRE!K53+OCTUBRE!K53+NOVIEMBRE!K53+DICIEMBRE!K53</f>
        <v>0</v>
      </c>
      <c r="L53" s="45">
        <f>+'ENERO '!L53+FEBRERO!L53+'MARZO '!L53+ABRIL!L53+MAYO!L53+JUNIO!L53+JULIO!L53+AGOSTO!L53+SEPTIEMBRE!L53+OCTUBRE!L53+NOVIEMBRE!L53+DICIEMBRE!L53</f>
        <v>0</v>
      </c>
      <c r="M53" s="45">
        <f>+'ENERO '!M53+FEBRERO!M53+'MARZO '!M53+ABRIL!M53+MAYO!M53+JUNIO!M53+JULIO!M53+AGOSTO!M53+SEPTIEMBRE!M53+OCTUBRE!M53+NOVIEMBRE!M53+DICIEMBRE!M53</f>
        <v>9</v>
      </c>
      <c r="N53" s="45">
        <f>+'ENERO '!N53+FEBRERO!N53+'MARZO '!N53+ABRIL!N53+MAYO!N53+JUNIO!N53+JULIO!N53+AGOSTO!N53+SEPTIEMBRE!N53+OCTUBRE!N53+NOVIEMBRE!N53+DICIEMBRE!N53</f>
        <v>0</v>
      </c>
      <c r="O53" s="45">
        <f>+'ENERO '!O53+FEBRERO!O53+'MARZO '!O53+ABRIL!O53+MAYO!O53+JUNIO!O53+JULIO!O53+AGOSTO!O53+SEPTIEMBRE!O53+OCTUBRE!O53+NOVIEMBRE!O53+DICIEMBRE!O53</f>
        <v>1</v>
      </c>
      <c r="P53" s="45">
        <f>+'ENERO '!P53+FEBRERO!P53+'MARZO '!P53+ABRIL!P53+MAYO!P53+JUNIO!P53+JULIO!P53+AGOSTO!P53+SEPTIEMBRE!P53+OCTUBRE!P53+NOVIEMBRE!P53+DICIEMBRE!P53</f>
        <v>10</v>
      </c>
      <c r="Q53" s="45">
        <f>+'ENERO '!Q53+FEBRERO!Q53+'MARZO '!Q53+ABRIL!Q53+MAYO!Q53+JUNIO!Q53+JULIO!Q53+AGOSTO!Q53+SEPTIEMBRE!Q53+OCTUBRE!Q53+NOVIEMBRE!Q53+DICIEMBRE!Q53</f>
        <v>0</v>
      </c>
      <c r="R53" s="45">
        <f>+'ENERO '!R53+FEBRERO!R53+'MARZO '!R53+ABRIL!R53+MAYO!R53+JUNIO!R53+JULIO!R53+AGOSTO!R53+SEPTIEMBRE!R53+OCTUBRE!R53+NOVIEMBRE!R53+DICIEMBRE!R53</f>
        <v>0</v>
      </c>
      <c r="S53" s="75" t="str">
        <f>+BA53&amp;BB53&amp;BC53</f>
        <v/>
      </c>
      <c r="BA53" s="11" t="str">
        <f t="shared" si="10"/>
        <v/>
      </c>
      <c r="BB53" s="11" t="str">
        <f t="shared" si="11"/>
        <v/>
      </c>
      <c r="BC53" s="17" t="str">
        <f t="shared" si="12"/>
        <v/>
      </c>
      <c r="BD53" s="26">
        <f t="shared" si="13"/>
        <v>0</v>
      </c>
      <c r="BE53" s="26">
        <f t="shared" si="7"/>
        <v>0</v>
      </c>
      <c r="BF53" s="26">
        <f t="shared" si="14"/>
        <v>0</v>
      </c>
    </row>
    <row r="54" spans="1:60" ht="15" customHeight="1" x14ac:dyDescent="0.15">
      <c r="A54" s="387" t="s">
        <v>172</v>
      </c>
      <c r="B54" s="388"/>
      <c r="C54" s="389"/>
      <c r="D54" s="76">
        <f t="shared" si="8"/>
        <v>1</v>
      </c>
      <c r="E54" s="45">
        <f>+'ENERO '!E54+FEBRERO!E54+'MARZO '!E54+ABRIL!E54+MAYO!E54+JUNIO!E54+JULIO!E54+AGOSTO!E54+SEPTIEMBRE!E54+OCTUBRE!E54+NOVIEMBRE!E54+DICIEMBRE!E54</f>
        <v>0</v>
      </c>
      <c r="F54" s="45">
        <f>+'ENERO '!F54+FEBRERO!F54+'MARZO '!F54+ABRIL!F54+MAYO!F54+JUNIO!F54+JULIO!F54+AGOSTO!F54+SEPTIEMBRE!F54+OCTUBRE!F54+NOVIEMBRE!F54+DICIEMBRE!F54</f>
        <v>0</v>
      </c>
      <c r="G54" s="45">
        <f>+'ENERO '!G54+FEBRERO!G54+'MARZO '!G54+ABRIL!G54+MAYO!G54+JUNIO!G54+JULIO!G54+AGOSTO!G54+SEPTIEMBRE!G54+OCTUBRE!G54+NOVIEMBRE!G54+DICIEMBRE!G54</f>
        <v>0</v>
      </c>
      <c r="H54" s="45">
        <f>+'ENERO '!H54+FEBRERO!H54+'MARZO '!H54+ABRIL!H54+MAYO!H54+JUNIO!H54+JULIO!H54+AGOSTO!H54+SEPTIEMBRE!H54+OCTUBRE!H54+NOVIEMBRE!H54+DICIEMBRE!H54</f>
        <v>0</v>
      </c>
      <c r="I54" s="45">
        <f>+'ENERO '!I54+FEBRERO!I54+'MARZO '!I54+ABRIL!I54+MAYO!I54+JUNIO!I54+JULIO!I54+AGOSTO!I54+SEPTIEMBRE!I54+OCTUBRE!I54+NOVIEMBRE!I54+DICIEMBRE!I54</f>
        <v>0</v>
      </c>
      <c r="J54" s="45">
        <f>+'ENERO '!J54+FEBRERO!J54+'MARZO '!J54+ABRIL!J54+MAYO!J54+JUNIO!J54+JULIO!J54+AGOSTO!J54+SEPTIEMBRE!J54+OCTUBRE!J54+NOVIEMBRE!J54+DICIEMBRE!J54</f>
        <v>0</v>
      </c>
      <c r="K54" s="45">
        <f>+'ENERO '!K54+FEBRERO!K54+'MARZO '!K54+ABRIL!K54+MAYO!K54+JUNIO!K54+JULIO!K54+AGOSTO!K54+SEPTIEMBRE!K54+OCTUBRE!K54+NOVIEMBRE!K54+DICIEMBRE!K54</f>
        <v>1</v>
      </c>
      <c r="L54" s="45">
        <f>+'ENERO '!L54+FEBRERO!L54+'MARZO '!L54+ABRIL!L54+MAYO!L54+JUNIO!L54+JULIO!L54+AGOSTO!L54+SEPTIEMBRE!L54+OCTUBRE!L54+NOVIEMBRE!L54+DICIEMBRE!L54</f>
        <v>0</v>
      </c>
      <c r="M54" s="45">
        <f>+'ENERO '!M54+FEBRERO!M54+'MARZO '!M54+ABRIL!M54+MAYO!M54+JUNIO!M54+JULIO!M54+AGOSTO!M54+SEPTIEMBRE!M54+OCTUBRE!M54+NOVIEMBRE!M54+DICIEMBRE!M54</f>
        <v>0</v>
      </c>
      <c r="N54" s="45">
        <f>+'ENERO '!N54+FEBRERO!N54+'MARZO '!N54+ABRIL!N54+MAYO!N54+JUNIO!N54+JULIO!N54+AGOSTO!N54+SEPTIEMBRE!N54+OCTUBRE!N54+NOVIEMBRE!N54+DICIEMBRE!N54</f>
        <v>0</v>
      </c>
      <c r="O54" s="45">
        <f>+'ENERO '!O54+FEBRERO!O54+'MARZO '!O54+ABRIL!O54+MAYO!O54+JUNIO!O54+JULIO!O54+AGOSTO!O54+SEPTIEMBRE!O54+OCTUBRE!O54+NOVIEMBRE!O54+DICIEMBRE!O54</f>
        <v>0</v>
      </c>
      <c r="P54" s="45">
        <f>+'ENERO '!P54+FEBRERO!P54+'MARZO '!P54+ABRIL!P54+MAYO!P54+JUNIO!P54+JULIO!P54+AGOSTO!P54+SEPTIEMBRE!P54+OCTUBRE!P54+NOVIEMBRE!P54+DICIEMBRE!P54</f>
        <v>1</v>
      </c>
      <c r="Q54" s="45">
        <f>+'ENERO '!Q54+FEBRERO!Q54+'MARZO '!Q54+ABRIL!Q54+MAYO!Q54+JUNIO!Q54+JULIO!Q54+AGOSTO!Q54+SEPTIEMBRE!Q54+OCTUBRE!Q54+NOVIEMBRE!Q54+DICIEMBRE!Q54</f>
        <v>0</v>
      </c>
      <c r="R54" s="45">
        <f>+'ENERO '!R54+FEBRERO!R54+'MARZO '!R54+ABRIL!R54+MAYO!R54+JUNIO!R54+JULIO!R54+AGOSTO!R54+SEPTIEMBRE!R54+OCTUBRE!R54+NOVIEMBRE!R54+DICIEMBRE!R54</f>
        <v>0</v>
      </c>
      <c r="S54" s="75" t="str">
        <f t="shared" si="9"/>
        <v/>
      </c>
      <c r="BA54" s="11" t="str">
        <f t="shared" si="10"/>
        <v/>
      </c>
      <c r="BB54" s="11" t="str">
        <f t="shared" si="11"/>
        <v/>
      </c>
      <c r="BC54" s="17" t="str">
        <f t="shared" si="12"/>
        <v/>
      </c>
      <c r="BD54" s="26">
        <f t="shared" si="13"/>
        <v>0</v>
      </c>
      <c r="BE54" s="26">
        <f t="shared" si="7"/>
        <v>0</v>
      </c>
      <c r="BF54" s="26">
        <f t="shared" si="14"/>
        <v>0</v>
      </c>
    </row>
    <row r="55" spans="1:60" ht="15.75" customHeight="1" x14ac:dyDescent="0.15">
      <c r="A55" s="387" t="s">
        <v>173</v>
      </c>
      <c r="B55" s="388"/>
      <c r="C55" s="389"/>
      <c r="D55" s="76">
        <f t="shared" si="8"/>
        <v>0</v>
      </c>
      <c r="E55" s="45">
        <f>+'ENERO '!E55+FEBRERO!E55+'MARZO '!E55+ABRIL!E55+MAYO!E55+JUNIO!E55+JULIO!E55+AGOSTO!E55+SEPTIEMBRE!E55+OCTUBRE!E55+NOVIEMBRE!E55+DICIEMBRE!E55</f>
        <v>0</v>
      </c>
      <c r="F55" s="45">
        <f>+'ENERO '!F55+FEBRERO!F55+'MARZO '!F55+ABRIL!F55+MAYO!F55+JUNIO!F55+JULIO!F55+AGOSTO!F55+SEPTIEMBRE!F55+OCTUBRE!F55+NOVIEMBRE!F55+DICIEMBRE!F55</f>
        <v>0</v>
      </c>
      <c r="G55" s="45">
        <f>+'ENERO '!G55+FEBRERO!G55+'MARZO '!G55+ABRIL!G55+MAYO!G55+JUNIO!G55+JULIO!G55+AGOSTO!G55+SEPTIEMBRE!G55+OCTUBRE!G55+NOVIEMBRE!G55+DICIEMBRE!G55</f>
        <v>0</v>
      </c>
      <c r="H55" s="45">
        <f>+'ENERO '!H55+FEBRERO!H55+'MARZO '!H55+ABRIL!H55+MAYO!H55+JUNIO!H55+JULIO!H55+AGOSTO!H55+SEPTIEMBRE!H55+OCTUBRE!H55+NOVIEMBRE!H55+DICIEMBRE!H55</f>
        <v>0</v>
      </c>
      <c r="I55" s="45">
        <f>+'ENERO '!I55+FEBRERO!I55+'MARZO '!I55+ABRIL!I55+MAYO!I55+JUNIO!I55+JULIO!I55+AGOSTO!I55+SEPTIEMBRE!I55+OCTUBRE!I55+NOVIEMBRE!I55+DICIEMBRE!I55</f>
        <v>0</v>
      </c>
      <c r="J55" s="45">
        <f>+'ENERO '!J55+FEBRERO!J55+'MARZO '!J55+ABRIL!J55+MAYO!J55+JUNIO!J55+JULIO!J55+AGOSTO!J55+SEPTIEMBRE!J55+OCTUBRE!J55+NOVIEMBRE!J55+DICIEMBRE!J55</f>
        <v>0</v>
      </c>
      <c r="K55" s="45">
        <f>+'ENERO '!K55+FEBRERO!K55+'MARZO '!K55+ABRIL!K55+MAYO!K55+JUNIO!K55+JULIO!K55+AGOSTO!K55+SEPTIEMBRE!K55+OCTUBRE!K55+NOVIEMBRE!K55+DICIEMBRE!K55</f>
        <v>0</v>
      </c>
      <c r="L55" s="45">
        <f>+'ENERO '!L55+FEBRERO!L55+'MARZO '!L55+ABRIL!L55+MAYO!L55+JUNIO!L55+JULIO!L55+AGOSTO!L55+SEPTIEMBRE!L55+OCTUBRE!L55+NOVIEMBRE!L55+DICIEMBRE!L55</f>
        <v>0</v>
      </c>
      <c r="M55" s="45">
        <f>+'ENERO '!M55+FEBRERO!M55+'MARZO '!M55+ABRIL!M55+MAYO!M55+JUNIO!M55+JULIO!M55+AGOSTO!M55+SEPTIEMBRE!M55+OCTUBRE!M55+NOVIEMBRE!M55+DICIEMBRE!M55</f>
        <v>0</v>
      </c>
      <c r="N55" s="45">
        <f>+'ENERO '!N55+FEBRERO!N55+'MARZO '!N55+ABRIL!N55+MAYO!N55+JUNIO!N55+JULIO!N55+AGOSTO!N55+SEPTIEMBRE!N55+OCTUBRE!N55+NOVIEMBRE!N55+DICIEMBRE!N55</f>
        <v>0</v>
      </c>
      <c r="O55" s="45">
        <f>+'ENERO '!O55+FEBRERO!O55+'MARZO '!O55+ABRIL!O55+MAYO!O55+JUNIO!O55+JULIO!O55+AGOSTO!O55+SEPTIEMBRE!O55+OCTUBRE!O55+NOVIEMBRE!O55+DICIEMBRE!O55</f>
        <v>0</v>
      </c>
      <c r="P55" s="45">
        <f>+'ENERO '!P55+FEBRERO!P55+'MARZO '!P55+ABRIL!P55+MAYO!P55+JUNIO!P55+JULIO!P55+AGOSTO!P55+SEPTIEMBRE!P55+OCTUBRE!P55+NOVIEMBRE!P55+DICIEMBRE!P55</f>
        <v>0</v>
      </c>
      <c r="Q55" s="45">
        <f>+'ENERO '!Q55+FEBRERO!Q55+'MARZO '!Q55+ABRIL!Q55+MAYO!Q55+JUNIO!Q55+JULIO!Q55+AGOSTO!Q55+SEPTIEMBRE!Q55+OCTUBRE!Q55+NOVIEMBRE!Q55+DICIEMBRE!Q55</f>
        <v>0</v>
      </c>
      <c r="R55" s="45">
        <f>+'ENERO '!R55+FEBRERO!R55+'MARZO '!R55+ABRIL!R55+MAYO!R55+JUNIO!R55+JULIO!R55+AGOSTO!R55+SEPTIEMBRE!R55+OCTUBRE!R55+NOVIEMBRE!R55+DICIEMBRE!R55</f>
        <v>0</v>
      </c>
      <c r="S55" s="75" t="str">
        <f t="shared" si="9"/>
        <v/>
      </c>
      <c r="BA55" s="11" t="str">
        <f t="shared" si="10"/>
        <v/>
      </c>
      <c r="BB55" s="11" t="str">
        <f t="shared" si="11"/>
        <v/>
      </c>
      <c r="BC55" s="17" t="str">
        <f t="shared" si="12"/>
        <v/>
      </c>
      <c r="BD55" s="26">
        <f t="shared" si="13"/>
        <v>0</v>
      </c>
      <c r="BE55" s="26">
        <f t="shared" si="7"/>
        <v>0</v>
      </c>
      <c r="BF55" s="26" t="str">
        <f t="shared" si="14"/>
        <v/>
      </c>
    </row>
    <row r="56" spans="1:60" ht="17.25" customHeight="1" x14ac:dyDescent="0.15">
      <c r="A56" s="387" t="s">
        <v>56</v>
      </c>
      <c r="B56" s="388"/>
      <c r="C56" s="389"/>
      <c r="D56" s="76">
        <f t="shared" si="8"/>
        <v>217</v>
      </c>
      <c r="E56" s="45">
        <f>+'ENERO '!E56+FEBRERO!E56+'MARZO '!E56+ABRIL!E56+MAYO!E56+JUNIO!E56+JULIO!E56+AGOSTO!E56+SEPTIEMBRE!E56+OCTUBRE!E56+NOVIEMBRE!E56+DICIEMBRE!E56</f>
        <v>5</v>
      </c>
      <c r="F56" s="45">
        <f>+'ENERO '!F56+FEBRERO!F56+'MARZO '!F56+ABRIL!F56+MAYO!F56+JUNIO!F56+JULIO!F56+AGOSTO!F56+SEPTIEMBRE!F56+OCTUBRE!F56+NOVIEMBRE!F56+DICIEMBRE!F56</f>
        <v>11</v>
      </c>
      <c r="G56" s="45">
        <f>+'ENERO '!G56+FEBRERO!G56+'MARZO '!G56+ABRIL!G56+MAYO!G56+JUNIO!G56+JULIO!G56+AGOSTO!G56+SEPTIEMBRE!G56+OCTUBRE!G56+NOVIEMBRE!G56+DICIEMBRE!G56</f>
        <v>15</v>
      </c>
      <c r="H56" s="45">
        <f>+'ENERO '!H56+FEBRERO!H56+'MARZO '!H56+ABRIL!H56+MAYO!H56+JUNIO!H56+JULIO!H56+AGOSTO!H56+SEPTIEMBRE!H56+OCTUBRE!H56+NOVIEMBRE!H56+DICIEMBRE!H56</f>
        <v>16</v>
      </c>
      <c r="I56" s="45">
        <f>+'ENERO '!I56+FEBRERO!I56+'MARZO '!I56+ABRIL!I56+MAYO!I56+JUNIO!I56+JULIO!I56+AGOSTO!I56+SEPTIEMBRE!I56+OCTUBRE!I56+NOVIEMBRE!I56+DICIEMBRE!I56</f>
        <v>21</v>
      </c>
      <c r="J56" s="45">
        <f>+'ENERO '!J56+FEBRERO!J56+'MARZO '!J56+ABRIL!J56+MAYO!J56+JUNIO!J56+JULIO!J56+AGOSTO!J56+SEPTIEMBRE!J56+OCTUBRE!J56+NOVIEMBRE!J56+DICIEMBRE!J56</f>
        <v>4</v>
      </c>
      <c r="K56" s="45">
        <f>+'ENERO '!K56+FEBRERO!K56+'MARZO '!K56+ABRIL!K56+MAYO!K56+JUNIO!K56+JULIO!K56+AGOSTO!K56+SEPTIEMBRE!K56+OCTUBRE!K56+NOVIEMBRE!K56+DICIEMBRE!K56</f>
        <v>129</v>
      </c>
      <c r="L56" s="45">
        <f>+'ENERO '!L56+FEBRERO!L56+'MARZO '!L56+ABRIL!L56+MAYO!L56+JUNIO!L56+JULIO!L56+AGOSTO!L56+SEPTIEMBRE!L56+OCTUBRE!L56+NOVIEMBRE!L56+DICIEMBRE!L56</f>
        <v>12</v>
      </c>
      <c r="M56" s="45">
        <f>+'ENERO '!M56+FEBRERO!M56+'MARZO '!M56+ABRIL!M56+MAYO!M56+JUNIO!M56+JULIO!M56+AGOSTO!M56+SEPTIEMBRE!M56+OCTUBRE!M56+NOVIEMBRE!M56+DICIEMBRE!M56</f>
        <v>4</v>
      </c>
      <c r="N56" s="45">
        <f>+'ENERO '!N56+FEBRERO!N56+'MARZO '!N56+ABRIL!N56+MAYO!N56+JUNIO!N56+JULIO!N56+AGOSTO!N56+SEPTIEMBRE!N56+OCTUBRE!N56+NOVIEMBRE!N56+DICIEMBRE!N56</f>
        <v>0</v>
      </c>
      <c r="O56" s="45">
        <f>+'ENERO '!O56+FEBRERO!O56+'MARZO '!O56+ABRIL!O56+MAYO!O56+JUNIO!O56+JULIO!O56+AGOSTO!O56+SEPTIEMBRE!O56+OCTUBRE!O56+NOVIEMBRE!O56+DICIEMBRE!O56</f>
        <v>0</v>
      </c>
      <c r="P56" s="45">
        <f>+'ENERO '!P56+FEBRERO!P56+'MARZO '!P56+ABRIL!P56+MAYO!P56+JUNIO!P56+JULIO!P56+AGOSTO!P56+SEPTIEMBRE!P56+OCTUBRE!P56+NOVIEMBRE!P56+DICIEMBRE!P56</f>
        <v>217</v>
      </c>
      <c r="Q56" s="45">
        <f>+'ENERO '!Q56+FEBRERO!Q56+'MARZO '!Q56+ABRIL!Q56+MAYO!Q56+JUNIO!Q56+JULIO!Q56+AGOSTO!Q56+SEPTIEMBRE!Q56+OCTUBRE!Q56+NOVIEMBRE!Q56+DICIEMBRE!Q56</f>
        <v>0</v>
      </c>
      <c r="R56" s="45">
        <f>+'ENERO '!R56+FEBRERO!R56+'MARZO '!R56+ABRIL!R56+MAYO!R56+JUNIO!R56+JULIO!R56+AGOSTO!R56+SEPTIEMBRE!R56+OCTUBRE!R56+NOVIEMBRE!R56+DICIEMBRE!R56</f>
        <v>0</v>
      </c>
      <c r="S56" s="75" t="str">
        <f t="shared" si="9"/>
        <v/>
      </c>
      <c r="BA56" s="11" t="str">
        <f t="shared" si="10"/>
        <v/>
      </c>
      <c r="BB56" s="11" t="str">
        <f t="shared" si="11"/>
        <v/>
      </c>
      <c r="BC56" s="17" t="str">
        <f t="shared" si="12"/>
        <v/>
      </c>
      <c r="BD56" s="26">
        <f t="shared" si="13"/>
        <v>0</v>
      </c>
      <c r="BE56" s="26">
        <f t="shared" si="7"/>
        <v>0</v>
      </c>
      <c r="BF56" s="26">
        <f t="shared" si="14"/>
        <v>0</v>
      </c>
    </row>
    <row r="57" spans="1:60" s="123" customFormat="1" ht="15" x14ac:dyDescent="0.25">
      <c r="A57" s="387" t="s">
        <v>174</v>
      </c>
      <c r="B57" s="388"/>
      <c r="C57" s="389"/>
      <c r="D57" s="76">
        <f t="shared" si="8"/>
        <v>0</v>
      </c>
      <c r="E57" s="45">
        <f>+'ENERO '!E57+FEBRERO!E57+'MARZO '!E57+ABRIL!E57+MAYO!E57+JUNIO!E57+JULIO!E57+AGOSTO!E57+SEPTIEMBRE!E57+OCTUBRE!E57+NOVIEMBRE!E57+DICIEMBRE!E57</f>
        <v>0</v>
      </c>
      <c r="F57" s="45">
        <f>+'ENERO '!F57+FEBRERO!F57+'MARZO '!F57+ABRIL!F57+MAYO!F57+JUNIO!F57+JULIO!F57+AGOSTO!F57+SEPTIEMBRE!F57+OCTUBRE!F57+NOVIEMBRE!F57+DICIEMBRE!F57</f>
        <v>0</v>
      </c>
      <c r="G57" s="45">
        <f>+'ENERO '!G57+FEBRERO!G57+'MARZO '!G57+ABRIL!G57+MAYO!G57+JUNIO!G57+JULIO!G57+AGOSTO!G57+SEPTIEMBRE!G57+OCTUBRE!G57+NOVIEMBRE!G57+DICIEMBRE!G57</f>
        <v>0</v>
      </c>
      <c r="H57" s="45">
        <f>+'ENERO '!H57+FEBRERO!H57+'MARZO '!H57+ABRIL!H57+MAYO!H57+JUNIO!H57+JULIO!H57+AGOSTO!H57+SEPTIEMBRE!H57+OCTUBRE!H57+NOVIEMBRE!H57+DICIEMBRE!H57</f>
        <v>0</v>
      </c>
      <c r="I57" s="45">
        <f>+'ENERO '!I57+FEBRERO!I57+'MARZO '!I57+ABRIL!I57+MAYO!I57+JUNIO!I57+JULIO!I57+AGOSTO!I57+SEPTIEMBRE!I57+OCTUBRE!I57+NOVIEMBRE!I57+DICIEMBRE!I57</f>
        <v>0</v>
      </c>
      <c r="J57" s="45">
        <f>+'ENERO '!J57+FEBRERO!J57+'MARZO '!J57+ABRIL!J57+MAYO!J57+JUNIO!J57+JULIO!J57+AGOSTO!J57+SEPTIEMBRE!J57+OCTUBRE!J57+NOVIEMBRE!J57+DICIEMBRE!J57</f>
        <v>0</v>
      </c>
      <c r="K57" s="45">
        <f>+'ENERO '!K57+FEBRERO!K57+'MARZO '!K57+ABRIL!K57+MAYO!K57+JUNIO!K57+JULIO!K57+AGOSTO!K57+SEPTIEMBRE!K57+OCTUBRE!K57+NOVIEMBRE!K57+DICIEMBRE!K57</f>
        <v>0</v>
      </c>
      <c r="L57" s="45">
        <f>+'ENERO '!L57+FEBRERO!L57+'MARZO '!L57+ABRIL!L57+MAYO!L57+JUNIO!L57+JULIO!L57+AGOSTO!L57+SEPTIEMBRE!L57+OCTUBRE!L57+NOVIEMBRE!L57+DICIEMBRE!L57</f>
        <v>0</v>
      </c>
      <c r="M57" s="45">
        <f>+'ENERO '!M57+FEBRERO!M57+'MARZO '!M57+ABRIL!M57+MAYO!M57+JUNIO!M57+JULIO!M57+AGOSTO!M57+SEPTIEMBRE!M57+OCTUBRE!M57+NOVIEMBRE!M57+DICIEMBRE!M57</f>
        <v>0</v>
      </c>
      <c r="N57" s="45">
        <f>+'ENERO '!N57+FEBRERO!N57+'MARZO '!N57+ABRIL!N57+MAYO!N57+JUNIO!N57+JULIO!N57+AGOSTO!N57+SEPTIEMBRE!N57+OCTUBRE!N57+NOVIEMBRE!N57+DICIEMBRE!N57</f>
        <v>0</v>
      </c>
      <c r="O57" s="45">
        <f>+'ENERO '!O57+FEBRERO!O57+'MARZO '!O57+ABRIL!O57+MAYO!O57+JUNIO!O57+JULIO!O57+AGOSTO!O57+SEPTIEMBRE!O57+OCTUBRE!O57+NOVIEMBRE!O57+DICIEMBRE!O57</f>
        <v>0</v>
      </c>
      <c r="P57" s="45">
        <f>+'ENERO '!P57+FEBRERO!P57+'MARZO '!P57+ABRIL!P57+MAYO!P57+JUNIO!P57+JULIO!P57+AGOSTO!P57+SEPTIEMBRE!P57+OCTUBRE!P57+NOVIEMBRE!P57+DICIEMBRE!P57</f>
        <v>0</v>
      </c>
      <c r="Q57" s="45">
        <f>+'ENERO '!Q57+FEBRERO!Q57+'MARZO '!Q57+ABRIL!Q57+MAYO!Q57+JUNIO!Q57+JULIO!Q57+AGOSTO!Q57+SEPTIEMBRE!Q57+OCTUBRE!Q57+NOVIEMBRE!Q57+DICIEMBRE!Q57</f>
        <v>0</v>
      </c>
      <c r="R57" s="45">
        <f>+'ENERO '!R57+FEBRERO!R57+'MARZO '!R57+ABRIL!R57+MAYO!R57+JUNIO!R57+JULIO!R57+AGOSTO!R57+SEPTIEMBRE!R57+OCTUBRE!R57+NOVIEMBRE!R57+DICIEMBRE!R57</f>
        <v>0</v>
      </c>
      <c r="S57" s="75" t="str">
        <f t="shared" si="9"/>
        <v/>
      </c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1" t="str">
        <f t="shared" si="10"/>
        <v/>
      </c>
      <c r="BB57" s="11" t="str">
        <f t="shared" si="11"/>
        <v/>
      </c>
      <c r="BC57" s="17" t="str">
        <f t="shared" si="12"/>
        <v/>
      </c>
      <c r="BD57" s="26">
        <f t="shared" si="13"/>
        <v>0</v>
      </c>
      <c r="BE57" s="26">
        <f t="shared" si="7"/>
        <v>0</v>
      </c>
      <c r="BF57" s="26" t="str">
        <f t="shared" si="14"/>
        <v/>
      </c>
      <c r="BG57" s="122"/>
      <c r="BH57" s="122"/>
    </row>
    <row r="58" spans="1:60" ht="15.75" customHeight="1" x14ac:dyDescent="0.15">
      <c r="A58" s="311" t="s">
        <v>175</v>
      </c>
      <c r="B58" s="312"/>
      <c r="C58" s="313"/>
      <c r="D58" s="76">
        <f t="shared" si="8"/>
        <v>0</v>
      </c>
      <c r="E58" s="45">
        <f>+'ENERO '!E58+FEBRERO!E58+'MARZO '!E58+ABRIL!E58+MAYO!E58+JUNIO!E58+JULIO!E58+AGOSTO!E58+SEPTIEMBRE!E58+OCTUBRE!E58+NOVIEMBRE!E58+DICIEMBRE!E58</f>
        <v>0</v>
      </c>
      <c r="F58" s="45">
        <f>+'ENERO '!F58+FEBRERO!F58+'MARZO '!F58+ABRIL!F58+MAYO!F58+JUNIO!F58+JULIO!F58+AGOSTO!F58+SEPTIEMBRE!F58+OCTUBRE!F58+NOVIEMBRE!F58+DICIEMBRE!F58</f>
        <v>0</v>
      </c>
      <c r="G58" s="45">
        <f>+'ENERO '!G58+FEBRERO!G58+'MARZO '!G58+ABRIL!G58+MAYO!G58+JUNIO!G58+JULIO!G58+AGOSTO!G58+SEPTIEMBRE!G58+OCTUBRE!G58+NOVIEMBRE!G58+DICIEMBRE!G58</f>
        <v>0</v>
      </c>
      <c r="H58" s="45">
        <f>+'ENERO '!H58+FEBRERO!H58+'MARZO '!H58+ABRIL!H58+MAYO!H58+JUNIO!H58+JULIO!H58+AGOSTO!H58+SEPTIEMBRE!H58+OCTUBRE!H58+NOVIEMBRE!H58+DICIEMBRE!H58</f>
        <v>0</v>
      </c>
      <c r="I58" s="45">
        <f>+'ENERO '!I58+FEBRERO!I58+'MARZO '!I58+ABRIL!I58+MAYO!I58+JUNIO!I58+JULIO!I58+AGOSTO!I58+SEPTIEMBRE!I58+OCTUBRE!I58+NOVIEMBRE!I58+DICIEMBRE!I58</f>
        <v>0</v>
      </c>
      <c r="J58" s="45">
        <f>+'ENERO '!J58+FEBRERO!J58+'MARZO '!J58+ABRIL!J58+MAYO!J58+JUNIO!J58+JULIO!J58+AGOSTO!J58+SEPTIEMBRE!J58+OCTUBRE!J58+NOVIEMBRE!J58+DICIEMBRE!J58</f>
        <v>0</v>
      </c>
      <c r="K58" s="45">
        <f>+'ENERO '!K58+FEBRERO!K58+'MARZO '!K58+ABRIL!K58+MAYO!K58+JUNIO!K58+JULIO!K58+AGOSTO!K58+SEPTIEMBRE!K58+OCTUBRE!K58+NOVIEMBRE!K58+DICIEMBRE!K58</f>
        <v>0</v>
      </c>
      <c r="L58" s="45">
        <f>+'ENERO '!L58+FEBRERO!L58+'MARZO '!L58+ABRIL!L58+MAYO!L58+JUNIO!L58+JULIO!L58+AGOSTO!L58+SEPTIEMBRE!L58+OCTUBRE!L58+NOVIEMBRE!L58+DICIEMBRE!L58</f>
        <v>0</v>
      </c>
      <c r="M58" s="45">
        <f>+'ENERO '!M58+FEBRERO!M58+'MARZO '!M58+ABRIL!M58+MAYO!M58+JUNIO!M58+JULIO!M58+AGOSTO!M58+SEPTIEMBRE!M58+OCTUBRE!M58+NOVIEMBRE!M58+DICIEMBRE!M58</f>
        <v>0</v>
      </c>
      <c r="N58" s="45">
        <f>+'ENERO '!N58+FEBRERO!N58+'MARZO '!N58+ABRIL!N58+MAYO!N58+JUNIO!N58+JULIO!N58+AGOSTO!N58+SEPTIEMBRE!N58+OCTUBRE!N58+NOVIEMBRE!N58+DICIEMBRE!N58</f>
        <v>0</v>
      </c>
      <c r="O58" s="45">
        <f>+'ENERO '!O58+FEBRERO!O58+'MARZO '!O58+ABRIL!O58+MAYO!O58+JUNIO!O58+JULIO!O58+AGOSTO!O58+SEPTIEMBRE!O58+OCTUBRE!O58+NOVIEMBRE!O58+DICIEMBRE!O58</f>
        <v>0</v>
      </c>
      <c r="P58" s="45">
        <f>+'ENERO '!P58+FEBRERO!P58+'MARZO '!P58+ABRIL!P58+MAYO!P58+JUNIO!P58+JULIO!P58+AGOSTO!P58+SEPTIEMBRE!P58+OCTUBRE!P58+NOVIEMBRE!P58+DICIEMBRE!P58</f>
        <v>0</v>
      </c>
      <c r="Q58" s="45">
        <f>+'ENERO '!Q58+FEBRERO!Q58+'MARZO '!Q58+ABRIL!Q58+MAYO!Q58+JUNIO!Q58+JULIO!Q58+AGOSTO!Q58+SEPTIEMBRE!Q58+OCTUBRE!Q58+NOVIEMBRE!Q58+DICIEMBRE!Q58</f>
        <v>0</v>
      </c>
      <c r="R58" s="45">
        <f>+'ENERO '!R58+FEBRERO!R58+'MARZO '!R58+ABRIL!R58+MAYO!R58+JUNIO!R58+JULIO!R58+AGOSTO!R58+SEPTIEMBRE!R58+OCTUBRE!R58+NOVIEMBRE!R58+DICIEMBRE!R58</f>
        <v>0</v>
      </c>
      <c r="S58" s="75" t="str">
        <f t="shared" si="9"/>
        <v/>
      </c>
      <c r="BA58" s="11" t="str">
        <f t="shared" si="10"/>
        <v/>
      </c>
      <c r="BB58" s="11" t="str">
        <f t="shared" si="11"/>
        <v/>
      </c>
      <c r="BC58" s="17" t="str">
        <f t="shared" si="12"/>
        <v/>
      </c>
      <c r="BD58" s="26">
        <f t="shared" si="13"/>
        <v>0</v>
      </c>
      <c r="BE58" s="26">
        <f t="shared" si="7"/>
        <v>0</v>
      </c>
      <c r="BF58" s="26" t="str">
        <f t="shared" si="14"/>
        <v/>
      </c>
    </row>
    <row r="59" spans="1:60" ht="15.75" customHeight="1" x14ac:dyDescent="0.15">
      <c r="A59" s="311" t="s">
        <v>176</v>
      </c>
      <c r="B59" s="312"/>
      <c r="C59" s="313"/>
      <c r="D59" s="76">
        <f t="shared" si="8"/>
        <v>0</v>
      </c>
      <c r="E59" s="45">
        <f>+'ENERO '!E59+FEBRERO!E59+'MARZO '!E59+ABRIL!E59+MAYO!E59+JUNIO!E59+JULIO!E59+AGOSTO!E59+SEPTIEMBRE!E59+OCTUBRE!E59+NOVIEMBRE!E59+DICIEMBRE!E59</f>
        <v>0</v>
      </c>
      <c r="F59" s="45">
        <f>+'ENERO '!F59+FEBRERO!F59+'MARZO '!F59+ABRIL!F59+MAYO!F59+JUNIO!F59+JULIO!F59+AGOSTO!F59+SEPTIEMBRE!F59+OCTUBRE!F59+NOVIEMBRE!F59+DICIEMBRE!F59</f>
        <v>0</v>
      </c>
      <c r="G59" s="45">
        <f>+'ENERO '!G59+FEBRERO!G59+'MARZO '!G59+ABRIL!G59+MAYO!G59+JUNIO!G59+JULIO!G59+AGOSTO!G59+SEPTIEMBRE!G59+OCTUBRE!G59+NOVIEMBRE!G59+DICIEMBRE!G59</f>
        <v>0</v>
      </c>
      <c r="H59" s="45">
        <f>+'ENERO '!H59+FEBRERO!H59+'MARZO '!H59+ABRIL!H59+MAYO!H59+JUNIO!H59+JULIO!H59+AGOSTO!H59+SEPTIEMBRE!H59+OCTUBRE!H59+NOVIEMBRE!H59+DICIEMBRE!H59</f>
        <v>0</v>
      </c>
      <c r="I59" s="45">
        <f>+'ENERO '!I59+FEBRERO!I59+'MARZO '!I59+ABRIL!I59+MAYO!I59+JUNIO!I59+JULIO!I59+AGOSTO!I59+SEPTIEMBRE!I59+OCTUBRE!I59+NOVIEMBRE!I59+DICIEMBRE!I59</f>
        <v>0</v>
      </c>
      <c r="J59" s="45">
        <f>+'ENERO '!J59+FEBRERO!J59+'MARZO '!J59+ABRIL!J59+MAYO!J59+JUNIO!J59+JULIO!J59+AGOSTO!J59+SEPTIEMBRE!J59+OCTUBRE!J59+NOVIEMBRE!J59+DICIEMBRE!J59</f>
        <v>0</v>
      </c>
      <c r="K59" s="45">
        <f>+'ENERO '!K59+FEBRERO!K59+'MARZO '!K59+ABRIL!K59+MAYO!K59+JUNIO!K59+JULIO!K59+AGOSTO!K59+SEPTIEMBRE!K59+OCTUBRE!K59+NOVIEMBRE!K59+DICIEMBRE!K59</f>
        <v>0</v>
      </c>
      <c r="L59" s="45">
        <f>+'ENERO '!L59+FEBRERO!L59+'MARZO '!L59+ABRIL!L59+MAYO!L59+JUNIO!L59+JULIO!L59+AGOSTO!L59+SEPTIEMBRE!L59+OCTUBRE!L59+NOVIEMBRE!L59+DICIEMBRE!L59</f>
        <v>0</v>
      </c>
      <c r="M59" s="45">
        <f>+'ENERO '!M59+FEBRERO!M59+'MARZO '!M59+ABRIL!M59+MAYO!M59+JUNIO!M59+JULIO!M59+AGOSTO!M59+SEPTIEMBRE!M59+OCTUBRE!M59+NOVIEMBRE!M59+DICIEMBRE!M59</f>
        <v>0</v>
      </c>
      <c r="N59" s="45">
        <f>+'ENERO '!N59+FEBRERO!N59+'MARZO '!N59+ABRIL!N59+MAYO!N59+JUNIO!N59+JULIO!N59+AGOSTO!N59+SEPTIEMBRE!N59+OCTUBRE!N59+NOVIEMBRE!N59+DICIEMBRE!N59</f>
        <v>0</v>
      </c>
      <c r="O59" s="45">
        <f>+'ENERO '!O59+FEBRERO!O59+'MARZO '!O59+ABRIL!O59+MAYO!O59+JUNIO!O59+JULIO!O59+AGOSTO!O59+SEPTIEMBRE!O59+OCTUBRE!O59+NOVIEMBRE!O59+DICIEMBRE!O59</f>
        <v>0</v>
      </c>
      <c r="P59" s="45">
        <f>+'ENERO '!P59+FEBRERO!P59+'MARZO '!P59+ABRIL!P59+MAYO!P59+JUNIO!P59+JULIO!P59+AGOSTO!P59+SEPTIEMBRE!P59+OCTUBRE!P59+NOVIEMBRE!P59+DICIEMBRE!P59</f>
        <v>0</v>
      </c>
      <c r="Q59" s="45">
        <f>+'ENERO '!Q59+FEBRERO!Q59+'MARZO '!Q59+ABRIL!Q59+MAYO!Q59+JUNIO!Q59+JULIO!Q59+AGOSTO!Q59+SEPTIEMBRE!Q59+OCTUBRE!Q59+NOVIEMBRE!Q59+DICIEMBRE!Q59</f>
        <v>0</v>
      </c>
      <c r="R59" s="45">
        <f>+'ENERO '!R59+FEBRERO!R59+'MARZO '!R59+ABRIL!R59+MAYO!R59+JUNIO!R59+JULIO!R59+AGOSTO!R59+SEPTIEMBRE!R59+OCTUBRE!R59+NOVIEMBRE!R59+DICIEMBRE!R59</f>
        <v>0</v>
      </c>
      <c r="S59" s="75" t="str">
        <f t="shared" si="9"/>
        <v/>
      </c>
      <c r="BA59" s="11" t="str">
        <f t="shared" si="10"/>
        <v/>
      </c>
      <c r="BB59" s="11" t="str">
        <f t="shared" si="11"/>
        <v/>
      </c>
      <c r="BC59" s="17" t="str">
        <f t="shared" si="12"/>
        <v/>
      </c>
      <c r="BD59" s="26">
        <f t="shared" si="13"/>
        <v>0</v>
      </c>
      <c r="BE59" s="26">
        <f t="shared" si="7"/>
        <v>0</v>
      </c>
      <c r="BF59" s="26" t="str">
        <f t="shared" si="14"/>
        <v/>
      </c>
    </row>
    <row r="60" spans="1:60" ht="15.75" customHeight="1" x14ac:dyDescent="0.15">
      <c r="A60" s="311" t="s">
        <v>177</v>
      </c>
      <c r="B60" s="312"/>
      <c r="C60" s="313"/>
      <c r="D60" s="76">
        <f t="shared" si="8"/>
        <v>0</v>
      </c>
      <c r="E60" s="45">
        <f>+'ENERO '!E60+FEBRERO!E60+'MARZO '!E60+ABRIL!E60+MAYO!E60+JUNIO!E60+JULIO!E60+AGOSTO!E60+SEPTIEMBRE!E60+OCTUBRE!E60+NOVIEMBRE!E60+DICIEMBRE!E60</f>
        <v>0</v>
      </c>
      <c r="F60" s="45">
        <f>+'ENERO '!F60+FEBRERO!F60+'MARZO '!F60+ABRIL!F60+MAYO!F60+JUNIO!F60+JULIO!F60+AGOSTO!F60+SEPTIEMBRE!F60+OCTUBRE!F60+NOVIEMBRE!F60+DICIEMBRE!F60</f>
        <v>0</v>
      </c>
      <c r="G60" s="45">
        <f>+'ENERO '!G60+FEBRERO!G60+'MARZO '!G60+ABRIL!G60+MAYO!G60+JUNIO!G60+JULIO!G60+AGOSTO!G60+SEPTIEMBRE!G60+OCTUBRE!G60+NOVIEMBRE!G60+DICIEMBRE!G60</f>
        <v>0</v>
      </c>
      <c r="H60" s="45">
        <f>+'ENERO '!H60+FEBRERO!H60+'MARZO '!H60+ABRIL!H60+MAYO!H60+JUNIO!H60+JULIO!H60+AGOSTO!H60+SEPTIEMBRE!H60+OCTUBRE!H60+NOVIEMBRE!H60+DICIEMBRE!H60</f>
        <v>0</v>
      </c>
      <c r="I60" s="45">
        <f>+'ENERO '!I60+FEBRERO!I60+'MARZO '!I60+ABRIL!I60+MAYO!I60+JUNIO!I60+JULIO!I60+AGOSTO!I60+SEPTIEMBRE!I60+OCTUBRE!I60+NOVIEMBRE!I60+DICIEMBRE!I60</f>
        <v>0</v>
      </c>
      <c r="J60" s="45">
        <f>+'ENERO '!J60+FEBRERO!J60+'MARZO '!J60+ABRIL!J60+MAYO!J60+JUNIO!J60+JULIO!J60+AGOSTO!J60+SEPTIEMBRE!J60+OCTUBRE!J60+NOVIEMBRE!J60+DICIEMBRE!J60</f>
        <v>0</v>
      </c>
      <c r="K60" s="45">
        <f>+'ENERO '!K60+FEBRERO!K60+'MARZO '!K60+ABRIL!K60+MAYO!K60+JUNIO!K60+JULIO!K60+AGOSTO!K60+SEPTIEMBRE!K60+OCTUBRE!K60+NOVIEMBRE!K60+DICIEMBRE!K60</f>
        <v>0</v>
      </c>
      <c r="L60" s="45">
        <f>+'ENERO '!L60+FEBRERO!L60+'MARZO '!L60+ABRIL!L60+MAYO!L60+JUNIO!L60+JULIO!L60+AGOSTO!L60+SEPTIEMBRE!L60+OCTUBRE!L60+NOVIEMBRE!L60+DICIEMBRE!L60</f>
        <v>0</v>
      </c>
      <c r="M60" s="45">
        <f>+'ENERO '!M60+FEBRERO!M60+'MARZO '!M60+ABRIL!M60+MAYO!M60+JUNIO!M60+JULIO!M60+AGOSTO!M60+SEPTIEMBRE!M60+OCTUBRE!M60+NOVIEMBRE!M60+DICIEMBRE!M60</f>
        <v>0</v>
      </c>
      <c r="N60" s="45">
        <f>+'ENERO '!N60+FEBRERO!N60+'MARZO '!N60+ABRIL!N60+MAYO!N60+JUNIO!N60+JULIO!N60+AGOSTO!N60+SEPTIEMBRE!N60+OCTUBRE!N60+NOVIEMBRE!N60+DICIEMBRE!N60</f>
        <v>0</v>
      </c>
      <c r="O60" s="45">
        <f>+'ENERO '!O60+FEBRERO!O60+'MARZO '!O60+ABRIL!O60+MAYO!O60+JUNIO!O60+JULIO!O60+AGOSTO!O60+SEPTIEMBRE!O60+OCTUBRE!O60+NOVIEMBRE!O60+DICIEMBRE!O60</f>
        <v>0</v>
      </c>
      <c r="P60" s="45">
        <f>+'ENERO '!P60+FEBRERO!P60+'MARZO '!P60+ABRIL!P60+MAYO!P60+JUNIO!P60+JULIO!P60+AGOSTO!P60+SEPTIEMBRE!P60+OCTUBRE!P60+NOVIEMBRE!P60+DICIEMBRE!P60</f>
        <v>0</v>
      </c>
      <c r="Q60" s="45">
        <f>+'ENERO '!Q60+FEBRERO!Q60+'MARZO '!Q60+ABRIL!Q60+MAYO!Q60+JUNIO!Q60+JULIO!Q60+AGOSTO!Q60+SEPTIEMBRE!Q60+OCTUBRE!Q60+NOVIEMBRE!Q60+DICIEMBRE!Q60</f>
        <v>0</v>
      </c>
      <c r="R60" s="45">
        <f>+'ENERO '!R60+FEBRERO!R60+'MARZO '!R60+ABRIL!R60+MAYO!R60+JUNIO!R60+JULIO!R60+AGOSTO!R60+SEPTIEMBRE!R60+OCTUBRE!R60+NOVIEMBRE!R60+DICIEMBRE!R60</f>
        <v>0</v>
      </c>
      <c r="S60" s="75" t="str">
        <f t="shared" si="9"/>
        <v/>
      </c>
      <c r="BA60" s="11" t="str">
        <f t="shared" si="10"/>
        <v/>
      </c>
      <c r="BB60" s="11" t="str">
        <f t="shared" si="11"/>
        <v/>
      </c>
      <c r="BC60" s="17" t="str">
        <f t="shared" si="12"/>
        <v/>
      </c>
      <c r="BD60" s="26">
        <f t="shared" si="13"/>
        <v>0</v>
      </c>
      <c r="BE60" s="26">
        <f t="shared" si="7"/>
        <v>0</v>
      </c>
      <c r="BF60" s="26" t="str">
        <f t="shared" si="14"/>
        <v/>
      </c>
    </row>
    <row r="61" spans="1:60" ht="15.75" customHeight="1" x14ac:dyDescent="0.15">
      <c r="A61" s="311" t="s">
        <v>52</v>
      </c>
      <c r="B61" s="312"/>
      <c r="C61" s="313"/>
      <c r="D61" s="76">
        <f t="shared" si="8"/>
        <v>41</v>
      </c>
      <c r="E61" s="45">
        <f>+'ENERO '!E61+FEBRERO!E61+'MARZO '!E61+ABRIL!E61+MAYO!E61+JUNIO!E61+JULIO!E61+AGOSTO!E61+SEPTIEMBRE!E61+OCTUBRE!E61+NOVIEMBRE!E61+DICIEMBRE!E61</f>
        <v>1</v>
      </c>
      <c r="F61" s="45">
        <f>+'ENERO '!F61+FEBRERO!F61+'MARZO '!F61+ABRIL!F61+MAYO!F61+JUNIO!F61+JULIO!F61+AGOSTO!F61+SEPTIEMBRE!F61+OCTUBRE!F61+NOVIEMBRE!F61+DICIEMBRE!F61</f>
        <v>1</v>
      </c>
      <c r="G61" s="45">
        <f>+'ENERO '!G61+FEBRERO!G61+'MARZO '!G61+ABRIL!G61+MAYO!G61+JUNIO!G61+JULIO!G61+AGOSTO!G61+SEPTIEMBRE!G61+OCTUBRE!G61+NOVIEMBRE!G61+DICIEMBRE!G61</f>
        <v>1</v>
      </c>
      <c r="H61" s="45">
        <f>+'ENERO '!H61+FEBRERO!H61+'MARZO '!H61+ABRIL!H61+MAYO!H61+JUNIO!H61+JULIO!H61+AGOSTO!H61+SEPTIEMBRE!H61+OCTUBRE!H61+NOVIEMBRE!H61+DICIEMBRE!H61</f>
        <v>0</v>
      </c>
      <c r="I61" s="45">
        <f>+'ENERO '!I61+FEBRERO!I61+'MARZO '!I61+ABRIL!I61+MAYO!I61+JUNIO!I61+JULIO!I61+AGOSTO!I61+SEPTIEMBRE!I61+OCTUBRE!I61+NOVIEMBRE!I61+DICIEMBRE!I61</f>
        <v>0</v>
      </c>
      <c r="J61" s="45">
        <f>+'ENERO '!J61+FEBRERO!J61+'MARZO '!J61+ABRIL!J61+MAYO!J61+JUNIO!J61+JULIO!J61+AGOSTO!J61+SEPTIEMBRE!J61+OCTUBRE!J61+NOVIEMBRE!J61+DICIEMBRE!J61</f>
        <v>0</v>
      </c>
      <c r="K61" s="45">
        <f>+'ENERO '!K61+FEBRERO!K61+'MARZO '!K61+ABRIL!K61+MAYO!K61+JUNIO!K61+JULIO!K61+AGOSTO!K61+SEPTIEMBRE!K61+OCTUBRE!K61+NOVIEMBRE!K61+DICIEMBRE!K61</f>
        <v>5</v>
      </c>
      <c r="L61" s="45">
        <f>+'ENERO '!L61+FEBRERO!L61+'MARZO '!L61+ABRIL!L61+MAYO!L61+JUNIO!L61+JULIO!L61+AGOSTO!L61+SEPTIEMBRE!L61+OCTUBRE!L61+NOVIEMBRE!L61+DICIEMBRE!L61</f>
        <v>1</v>
      </c>
      <c r="M61" s="45">
        <f>+'ENERO '!M61+FEBRERO!M61+'MARZO '!M61+ABRIL!M61+MAYO!M61+JUNIO!M61+JULIO!M61+AGOSTO!M61+SEPTIEMBRE!M61+OCTUBRE!M61+NOVIEMBRE!M61+DICIEMBRE!M61</f>
        <v>29</v>
      </c>
      <c r="N61" s="45">
        <f>+'ENERO '!N61+FEBRERO!N61+'MARZO '!N61+ABRIL!N61+MAYO!N61+JUNIO!N61+JULIO!N61+AGOSTO!N61+SEPTIEMBRE!N61+OCTUBRE!N61+NOVIEMBRE!N61+DICIEMBRE!N61</f>
        <v>1</v>
      </c>
      <c r="O61" s="45">
        <f>+'ENERO '!O61+FEBRERO!O61+'MARZO '!O61+ABRIL!O61+MAYO!O61+JUNIO!O61+JULIO!O61+AGOSTO!O61+SEPTIEMBRE!O61+OCTUBRE!O61+NOVIEMBRE!O61+DICIEMBRE!O61</f>
        <v>2</v>
      </c>
      <c r="P61" s="45">
        <f>+'ENERO '!P61+FEBRERO!P61+'MARZO '!P61+ABRIL!P61+MAYO!P61+JUNIO!P61+JULIO!P61+AGOSTO!P61+SEPTIEMBRE!P61+OCTUBRE!P61+NOVIEMBRE!P61+DICIEMBRE!P61</f>
        <v>41</v>
      </c>
      <c r="Q61" s="45">
        <f>+'ENERO '!Q61+FEBRERO!Q61+'MARZO '!Q61+ABRIL!Q61+MAYO!Q61+JUNIO!Q61+JULIO!Q61+AGOSTO!Q61+SEPTIEMBRE!Q61+OCTUBRE!Q61+NOVIEMBRE!Q61+DICIEMBRE!Q61</f>
        <v>0</v>
      </c>
      <c r="R61" s="45">
        <f>+'ENERO '!R61+FEBRERO!R61+'MARZO '!R61+ABRIL!R61+MAYO!R61+JUNIO!R61+JULIO!R61+AGOSTO!R61+SEPTIEMBRE!R61+OCTUBRE!R61+NOVIEMBRE!R61+DICIEMBRE!R61</f>
        <v>0</v>
      </c>
      <c r="S61" s="75" t="str">
        <f t="shared" si="9"/>
        <v/>
      </c>
      <c r="BA61" s="11" t="str">
        <f t="shared" si="10"/>
        <v/>
      </c>
      <c r="BB61" s="11" t="str">
        <f t="shared" si="11"/>
        <v/>
      </c>
      <c r="BC61" s="17" t="str">
        <f t="shared" si="12"/>
        <v/>
      </c>
      <c r="BD61" s="26">
        <f t="shared" si="13"/>
        <v>0</v>
      </c>
      <c r="BE61" s="26">
        <f t="shared" si="7"/>
        <v>0</v>
      </c>
      <c r="BF61" s="26">
        <f t="shared" si="14"/>
        <v>0</v>
      </c>
    </row>
    <row r="62" spans="1:60" ht="15.75" customHeight="1" x14ac:dyDescent="0.15">
      <c r="A62" s="387" t="s">
        <v>57</v>
      </c>
      <c r="B62" s="388"/>
      <c r="C62" s="389"/>
      <c r="D62" s="76">
        <f>SUM(M62,O62)</f>
        <v>0</v>
      </c>
      <c r="E62" s="45">
        <f>+'ENERO '!E62+FEBRERO!E62+'MARZO '!E62+ABRIL!E62+MAYO!E62+JUNIO!E62+JULIO!E62+AGOSTO!E62+SEPTIEMBRE!E62+OCTUBRE!E62+NOVIEMBRE!E62+DICIEMBRE!E62</f>
        <v>0</v>
      </c>
      <c r="F62" s="45">
        <f>+'ENERO '!F62+FEBRERO!F62+'MARZO '!F62+ABRIL!F62+MAYO!F62+JUNIO!F62+JULIO!F62+AGOSTO!F62+SEPTIEMBRE!F62+OCTUBRE!F62+NOVIEMBRE!F62+DICIEMBRE!F62</f>
        <v>0</v>
      </c>
      <c r="G62" s="45">
        <f>+'ENERO '!G62+FEBRERO!G62+'MARZO '!G62+ABRIL!G62+MAYO!G62+JUNIO!G62+JULIO!G62+AGOSTO!G62+SEPTIEMBRE!G62+OCTUBRE!G62+NOVIEMBRE!G62+DICIEMBRE!G62</f>
        <v>0</v>
      </c>
      <c r="H62" s="45">
        <f>+'ENERO '!H62+FEBRERO!H62+'MARZO '!H62+ABRIL!H62+MAYO!H62+JUNIO!H62+JULIO!H62+AGOSTO!H62+SEPTIEMBRE!H62+OCTUBRE!H62+NOVIEMBRE!H62+DICIEMBRE!H62</f>
        <v>0</v>
      </c>
      <c r="I62" s="45">
        <f>+'ENERO '!I62+FEBRERO!I62+'MARZO '!I62+ABRIL!I62+MAYO!I62+JUNIO!I62+JULIO!I62+AGOSTO!I62+SEPTIEMBRE!I62+OCTUBRE!I62+NOVIEMBRE!I62+DICIEMBRE!I62</f>
        <v>0</v>
      </c>
      <c r="J62" s="45">
        <f>+'ENERO '!J62+FEBRERO!J62+'MARZO '!J62+ABRIL!J62+MAYO!J62+JUNIO!J62+JULIO!J62+AGOSTO!J62+SEPTIEMBRE!J62+OCTUBRE!J62+NOVIEMBRE!J62+DICIEMBRE!J62</f>
        <v>0</v>
      </c>
      <c r="K62" s="45">
        <f>+'ENERO '!K62+FEBRERO!K62+'MARZO '!K62+ABRIL!K62+MAYO!K62+JUNIO!K62+JULIO!K62+AGOSTO!K62+SEPTIEMBRE!K62+OCTUBRE!K62+NOVIEMBRE!K62+DICIEMBRE!K62</f>
        <v>0</v>
      </c>
      <c r="L62" s="45">
        <f>+'ENERO '!L62+FEBRERO!L62+'MARZO '!L62+ABRIL!L62+MAYO!L62+JUNIO!L62+JULIO!L62+AGOSTO!L62+SEPTIEMBRE!L62+OCTUBRE!L62+NOVIEMBRE!L62+DICIEMBRE!L62</f>
        <v>0</v>
      </c>
      <c r="M62" s="45">
        <f>+'ENERO '!M62+FEBRERO!M62+'MARZO '!M62+ABRIL!M62+MAYO!M62+JUNIO!M62+JULIO!M62+AGOSTO!M62+SEPTIEMBRE!M62+OCTUBRE!M62+NOVIEMBRE!M62+DICIEMBRE!M62</f>
        <v>0</v>
      </c>
      <c r="N62" s="45">
        <f>+'ENERO '!N62+FEBRERO!N62+'MARZO '!N62+ABRIL!N62+MAYO!N62+JUNIO!N62+JULIO!N62+AGOSTO!N62+SEPTIEMBRE!N62+OCTUBRE!N62+NOVIEMBRE!N62+DICIEMBRE!N62</f>
        <v>0</v>
      </c>
      <c r="O62" s="45">
        <f>+'ENERO '!O62+FEBRERO!O62+'MARZO '!O62+ABRIL!O62+MAYO!O62+JUNIO!O62+JULIO!O62+AGOSTO!O62+SEPTIEMBRE!O62+OCTUBRE!O62+NOVIEMBRE!O62+DICIEMBRE!O62</f>
        <v>0</v>
      </c>
      <c r="P62" s="45">
        <f>+'ENERO '!P62+FEBRERO!P62+'MARZO '!P62+ABRIL!P62+MAYO!P62+JUNIO!P62+JULIO!P62+AGOSTO!P62+SEPTIEMBRE!P62+OCTUBRE!P62+NOVIEMBRE!P62+DICIEMBRE!P62</f>
        <v>0</v>
      </c>
      <c r="Q62" s="45">
        <f>+'ENERO '!Q62+FEBRERO!Q62+'MARZO '!Q62+ABRIL!Q62+MAYO!Q62+JUNIO!Q62+JULIO!Q62+AGOSTO!Q62+SEPTIEMBRE!Q62+OCTUBRE!Q62+NOVIEMBRE!Q62+DICIEMBRE!Q62</f>
        <v>0</v>
      </c>
      <c r="R62" s="45">
        <f>+'ENERO '!R62+FEBRERO!R62+'MARZO '!R62+ABRIL!R62+MAYO!R62+JUNIO!R62+JULIO!R62+AGOSTO!R62+SEPTIEMBRE!R62+OCTUBRE!R62+NOVIEMBRE!R62+DICIEMBRE!R62</f>
        <v>0</v>
      </c>
      <c r="S62" s="75" t="str">
        <f t="shared" si="9"/>
        <v/>
      </c>
      <c r="BA62" s="11" t="str">
        <f t="shared" si="10"/>
        <v/>
      </c>
      <c r="BB62" s="11" t="str">
        <f t="shared" si="11"/>
        <v/>
      </c>
      <c r="BC62" s="17" t="str">
        <f t="shared" si="12"/>
        <v/>
      </c>
      <c r="BD62" s="26">
        <f t="shared" si="13"/>
        <v>0</v>
      </c>
      <c r="BE62" s="26">
        <f t="shared" si="7"/>
        <v>0</v>
      </c>
      <c r="BF62" s="26" t="str">
        <f t="shared" si="14"/>
        <v/>
      </c>
    </row>
    <row r="63" spans="1:60" ht="15.75" customHeight="1" x14ac:dyDescent="0.15">
      <c r="A63" s="418" t="s">
        <v>58</v>
      </c>
      <c r="B63" s="419"/>
      <c r="C63" s="420"/>
      <c r="D63" s="84">
        <f>SUM(M63,O63)</f>
        <v>0</v>
      </c>
      <c r="E63" s="45">
        <f>+'ENERO '!E63+FEBRERO!E63+'MARZO '!E63+ABRIL!E63+MAYO!E63+JUNIO!E63+JULIO!E63+AGOSTO!E63+SEPTIEMBRE!E63+OCTUBRE!E63+NOVIEMBRE!E63+DICIEMBRE!E63</f>
        <v>0</v>
      </c>
      <c r="F63" s="45">
        <f>+'ENERO '!F63+FEBRERO!F63+'MARZO '!F63+ABRIL!F63+MAYO!F63+JUNIO!F63+JULIO!F63+AGOSTO!F63+SEPTIEMBRE!F63+OCTUBRE!F63+NOVIEMBRE!F63+DICIEMBRE!F63</f>
        <v>0</v>
      </c>
      <c r="G63" s="45">
        <f>+'ENERO '!G63+FEBRERO!G63+'MARZO '!G63+ABRIL!G63+MAYO!G63+JUNIO!G63+JULIO!G63+AGOSTO!G63+SEPTIEMBRE!G63+OCTUBRE!G63+NOVIEMBRE!G63+DICIEMBRE!G63</f>
        <v>0</v>
      </c>
      <c r="H63" s="45">
        <f>+'ENERO '!H63+FEBRERO!H63+'MARZO '!H63+ABRIL!H63+MAYO!H63+JUNIO!H63+JULIO!H63+AGOSTO!H63+SEPTIEMBRE!H63+OCTUBRE!H63+NOVIEMBRE!H63+DICIEMBRE!H63</f>
        <v>0</v>
      </c>
      <c r="I63" s="45">
        <f>+'ENERO '!I63+FEBRERO!I63+'MARZO '!I63+ABRIL!I63+MAYO!I63+JUNIO!I63+JULIO!I63+AGOSTO!I63+SEPTIEMBRE!I63+OCTUBRE!I63+NOVIEMBRE!I63+DICIEMBRE!I63</f>
        <v>0</v>
      </c>
      <c r="J63" s="45">
        <f>+'ENERO '!J63+FEBRERO!J63+'MARZO '!J63+ABRIL!J63+MAYO!J63+JUNIO!J63+JULIO!J63+AGOSTO!J63+SEPTIEMBRE!J63+OCTUBRE!J63+NOVIEMBRE!J63+DICIEMBRE!J63</f>
        <v>0</v>
      </c>
      <c r="K63" s="45">
        <f>+'ENERO '!K63+FEBRERO!K63+'MARZO '!K63+ABRIL!K63+MAYO!K63+JUNIO!K63+JULIO!K63+AGOSTO!K63+SEPTIEMBRE!K63+OCTUBRE!K63+NOVIEMBRE!K63+DICIEMBRE!K63</f>
        <v>0</v>
      </c>
      <c r="L63" s="45">
        <f>+'ENERO '!L63+FEBRERO!L63+'MARZO '!L63+ABRIL!L63+MAYO!L63+JUNIO!L63+JULIO!L63+AGOSTO!L63+SEPTIEMBRE!L63+OCTUBRE!L63+NOVIEMBRE!L63+DICIEMBRE!L63</f>
        <v>0</v>
      </c>
      <c r="M63" s="45">
        <f>+'ENERO '!M63+FEBRERO!M63+'MARZO '!M63+ABRIL!M63+MAYO!M63+JUNIO!M63+JULIO!M63+AGOSTO!M63+SEPTIEMBRE!M63+OCTUBRE!M63+NOVIEMBRE!M63+DICIEMBRE!M63</f>
        <v>0</v>
      </c>
      <c r="N63" s="45">
        <f>+'ENERO '!N63+FEBRERO!N63+'MARZO '!N63+ABRIL!N63+MAYO!N63+JUNIO!N63+JULIO!N63+AGOSTO!N63+SEPTIEMBRE!N63+OCTUBRE!N63+NOVIEMBRE!N63+DICIEMBRE!N63</f>
        <v>0</v>
      </c>
      <c r="O63" s="45">
        <f>+'ENERO '!O63+FEBRERO!O63+'MARZO '!O63+ABRIL!O63+MAYO!O63+JUNIO!O63+JULIO!O63+AGOSTO!O63+SEPTIEMBRE!O63+OCTUBRE!O63+NOVIEMBRE!O63+DICIEMBRE!O63</f>
        <v>0</v>
      </c>
      <c r="P63" s="45">
        <f>+'ENERO '!P63+FEBRERO!P63+'MARZO '!P63+ABRIL!P63+MAYO!P63+JUNIO!P63+JULIO!P63+AGOSTO!P63+SEPTIEMBRE!P63+OCTUBRE!P63+NOVIEMBRE!P63+DICIEMBRE!P63</f>
        <v>0</v>
      </c>
      <c r="Q63" s="45">
        <f>+'ENERO '!Q63+FEBRERO!Q63+'MARZO '!Q63+ABRIL!Q63+MAYO!Q63+JUNIO!Q63+JULIO!Q63+AGOSTO!Q63+SEPTIEMBRE!Q63+OCTUBRE!Q63+NOVIEMBRE!Q63+DICIEMBRE!Q63</f>
        <v>0</v>
      </c>
      <c r="R63" s="45">
        <f>+'ENERO '!R63+FEBRERO!R63+'MARZO '!R63+ABRIL!R63+MAYO!R63+JUNIO!R63+JULIO!R63+AGOSTO!R63+SEPTIEMBRE!R63+OCTUBRE!R63+NOVIEMBRE!R63+DICIEMBRE!R63</f>
        <v>0</v>
      </c>
      <c r="S63" s="75" t="str">
        <f t="shared" si="9"/>
        <v/>
      </c>
      <c r="BA63" s="11" t="str">
        <f t="shared" si="10"/>
        <v/>
      </c>
      <c r="BB63" s="11" t="str">
        <f t="shared" si="11"/>
        <v/>
      </c>
      <c r="BC63" s="17" t="str">
        <f t="shared" si="12"/>
        <v/>
      </c>
      <c r="BD63" s="26">
        <f t="shared" si="13"/>
        <v>0</v>
      </c>
      <c r="BE63" s="26">
        <f t="shared" si="7"/>
        <v>0</v>
      </c>
      <c r="BF63" s="26" t="str">
        <f t="shared" si="14"/>
        <v/>
      </c>
    </row>
    <row r="64" spans="1:60" ht="15.75" customHeight="1" x14ac:dyDescent="0.15">
      <c r="A64" s="384" t="s">
        <v>59</v>
      </c>
      <c r="B64" s="385"/>
      <c r="C64" s="386"/>
      <c r="D64" s="88">
        <f t="shared" si="8"/>
        <v>477</v>
      </c>
      <c r="E64" s="107">
        <f>SUM(E40:E47,E49,E51,E53:E61)</f>
        <v>6</v>
      </c>
      <c r="F64" s="107">
        <f>SUM(F40:F47,F49,F51,F53:F61)</f>
        <v>12</v>
      </c>
      <c r="G64" s="107">
        <f>SUM(G40:G47,G49,G51,G53:G61)</f>
        <v>16</v>
      </c>
      <c r="H64" s="90">
        <f>SUM(H40:H47,H49,H51:H61)</f>
        <v>16</v>
      </c>
      <c r="I64" s="90">
        <f>SUM(I40:I47,I49:I61)</f>
        <v>36</v>
      </c>
      <c r="J64" s="90">
        <f>SUM(J40:J61)</f>
        <v>6</v>
      </c>
      <c r="K64" s="90">
        <f>SUM(K40:K61)</f>
        <v>162</v>
      </c>
      <c r="L64" s="90">
        <f>SUM(L40:L46,L48:L61)</f>
        <v>28</v>
      </c>
      <c r="M64" s="90">
        <f>SUM(M40:M46,M48:M63)</f>
        <v>179</v>
      </c>
      <c r="N64" s="90">
        <f>SUM(N40:N46,N48:N61)</f>
        <v>12</v>
      </c>
      <c r="O64" s="91">
        <f>SUM(O40:O46,O48:O63)</f>
        <v>4</v>
      </c>
      <c r="P64" s="88">
        <f>SUM(P40:P63)</f>
        <v>477</v>
      </c>
      <c r="Q64" s="108">
        <f>SUM(Q40:Q46,Q48:Q63)</f>
        <v>9</v>
      </c>
      <c r="R64" s="88">
        <f>SUM(R40:R63)</f>
        <v>0</v>
      </c>
      <c r="S64" s="75" t="str">
        <f t="shared" si="9"/>
        <v/>
      </c>
      <c r="BA64" s="11" t="str">
        <f>IF($D64=0,"",IF($P64="",IF($D64="",""," No olvide escribir la columna Beneficiarios."),""))</f>
        <v/>
      </c>
      <c r="BB64" s="11" t="str">
        <f t="shared" si="11"/>
        <v/>
      </c>
      <c r="BC64" s="17" t="str">
        <f t="shared" si="12"/>
        <v/>
      </c>
      <c r="BD64" s="26">
        <f t="shared" si="13"/>
        <v>0</v>
      </c>
      <c r="BE64" s="26">
        <f t="shared" si="7"/>
        <v>0</v>
      </c>
      <c r="BF64" s="26">
        <f t="shared" si="14"/>
        <v>0</v>
      </c>
    </row>
    <row r="65" spans="1:58" ht="24.75" customHeight="1" x14ac:dyDescent="0.15">
      <c r="A65" s="109" t="s">
        <v>60</v>
      </c>
      <c r="B65" s="59"/>
      <c r="C65" s="59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125"/>
      <c r="O65" s="126"/>
      <c r="P65" s="126"/>
      <c r="Q65" s="127"/>
      <c r="R65" s="128"/>
    </row>
    <row r="66" spans="1:58" ht="20.25" customHeight="1" x14ac:dyDescent="0.15">
      <c r="A66" s="387" t="s">
        <v>178</v>
      </c>
      <c r="B66" s="388"/>
      <c r="C66" s="389"/>
      <c r="D66" s="129">
        <f>SUM(E66:O66)</f>
        <v>0</v>
      </c>
      <c r="E66" s="45">
        <f>+'ENERO '!E66+FEBRERO!E66+'MARZO '!E66+ABRIL!E66+MAYO!E66+JUNIO!E66+JULIO!E66+AGOSTO!E66+SEPTIEMBRE!E66+OCTUBRE!E66+NOVIEMBRE!E66+DICIEMBRE!E66</f>
        <v>0</v>
      </c>
      <c r="F66" s="45">
        <f>+'ENERO '!F66+FEBRERO!F66+'MARZO '!F66+ABRIL!F66+MAYO!F66+JUNIO!F66+JULIO!F66+AGOSTO!F66+SEPTIEMBRE!F66+OCTUBRE!F66+NOVIEMBRE!F66+DICIEMBRE!F66</f>
        <v>0</v>
      </c>
      <c r="G66" s="45">
        <f>+'ENERO '!G66+FEBRERO!G66+'MARZO '!G66+ABRIL!G66+MAYO!G66+JUNIO!G66+JULIO!G66+AGOSTO!G66+SEPTIEMBRE!G66+OCTUBRE!G66+NOVIEMBRE!G66+DICIEMBRE!G66</f>
        <v>0</v>
      </c>
      <c r="H66" s="45">
        <f>+'ENERO '!H66+FEBRERO!H66+'MARZO '!H66+ABRIL!H66+MAYO!H66+JUNIO!H66+JULIO!H66+AGOSTO!H66+SEPTIEMBRE!H66+OCTUBRE!H66+NOVIEMBRE!H66+DICIEMBRE!H66</f>
        <v>0</v>
      </c>
      <c r="I66" s="45">
        <f>+'ENERO '!I66+FEBRERO!I66+'MARZO '!I66+ABRIL!I66+MAYO!I66+JUNIO!I66+JULIO!I66+AGOSTO!I66+SEPTIEMBRE!I66+OCTUBRE!I66+NOVIEMBRE!I66+DICIEMBRE!I66</f>
        <v>0</v>
      </c>
      <c r="J66" s="45">
        <f>+'ENERO '!J66+FEBRERO!J66+'MARZO '!J66+ABRIL!J66+MAYO!J66+JUNIO!J66+JULIO!J66+AGOSTO!J66+SEPTIEMBRE!J66+OCTUBRE!J66+NOVIEMBRE!J66+DICIEMBRE!J66</f>
        <v>0</v>
      </c>
      <c r="K66" s="45">
        <f>+'ENERO '!K66+FEBRERO!K66+'MARZO '!K66+ABRIL!K66+MAYO!K66+JUNIO!K66+JULIO!K66+AGOSTO!K66+SEPTIEMBRE!K66+OCTUBRE!K66+NOVIEMBRE!K66+DICIEMBRE!K66</f>
        <v>0</v>
      </c>
      <c r="L66" s="45">
        <f>+'ENERO '!L66+FEBRERO!L66+'MARZO '!L66+ABRIL!L66+MAYO!L66+JUNIO!L66+JULIO!L66+AGOSTO!L66+SEPTIEMBRE!L66+OCTUBRE!L66+NOVIEMBRE!L66+DICIEMBRE!L66</f>
        <v>0</v>
      </c>
      <c r="M66" s="45">
        <f>+'ENERO '!M66+FEBRERO!M66+'MARZO '!M66+ABRIL!M66+MAYO!M66+JUNIO!M66+JULIO!M66+AGOSTO!M66+SEPTIEMBRE!M66+OCTUBRE!M66+NOVIEMBRE!M66+DICIEMBRE!M66</f>
        <v>0</v>
      </c>
      <c r="N66" s="45">
        <f>+'ENERO '!N66+FEBRERO!N66+'MARZO '!N66+ABRIL!N66+MAYO!N66+JUNIO!N66+JULIO!N66+AGOSTO!N66+SEPTIEMBRE!N66+OCTUBRE!N66+NOVIEMBRE!N66+DICIEMBRE!N66</f>
        <v>0</v>
      </c>
      <c r="O66" s="45">
        <f>+'ENERO '!O66+FEBRERO!O66+'MARZO '!O66+ABRIL!O66+MAYO!O66+JUNIO!O66+JULIO!O66+AGOSTO!O66+SEPTIEMBRE!O66+OCTUBRE!O66+NOVIEMBRE!O66+DICIEMBRE!O66</f>
        <v>0</v>
      </c>
      <c r="P66" s="45">
        <f>+'ENERO '!P66+FEBRERO!P66+'MARZO '!P66+ABRIL!P66+MAYO!P66+JUNIO!P66+JULIO!P66+AGOSTO!P66+SEPTIEMBRE!P66+OCTUBRE!P66+NOVIEMBRE!P66+DICIEMBRE!P66</f>
        <v>0</v>
      </c>
      <c r="Q66" s="45">
        <f>+'ENERO '!Q66+FEBRERO!Q66+'MARZO '!Q66+ABRIL!Q66+MAYO!Q66+JUNIO!Q66+JULIO!Q66+AGOSTO!Q66+SEPTIEMBRE!Q66+OCTUBRE!Q66+NOVIEMBRE!Q66+DICIEMBRE!Q66</f>
        <v>0</v>
      </c>
      <c r="R66" s="45">
        <f>+'ENERO '!R66+FEBRERO!R66+'MARZO '!R66+ABRIL!R66+MAYO!R66+JUNIO!R66+JULIO!R66+AGOSTO!R66+SEPTIEMBRE!R66+OCTUBRE!R66+NOVIEMBRE!R66+DICIEMBRE!R66</f>
        <v>0</v>
      </c>
      <c r="S66" s="75" t="str">
        <f>+BA66&amp;BB66&amp;BC66</f>
        <v/>
      </c>
      <c r="BA66" s="11" t="str">
        <f>IF($D66=0,"",IF($P66="",IF($D66="",""," No olvide escribir la columna Beneficiarios."),""))</f>
        <v/>
      </c>
      <c r="BB66" s="11" t="str">
        <f t="shared" si="11"/>
        <v/>
      </c>
      <c r="BC66" s="17" t="str">
        <f t="shared" si="12"/>
        <v/>
      </c>
      <c r="BD66" s="26">
        <f t="shared" si="13"/>
        <v>0</v>
      </c>
      <c r="BE66" s="26">
        <f t="shared" si="7"/>
        <v>0</v>
      </c>
      <c r="BF66" s="26" t="str">
        <f t="shared" si="14"/>
        <v/>
      </c>
    </row>
    <row r="67" spans="1:58" ht="18.75" customHeight="1" x14ac:dyDescent="0.15">
      <c r="A67" s="303" t="s">
        <v>61</v>
      </c>
      <c r="B67" s="304"/>
      <c r="C67" s="305"/>
      <c r="D67" s="88">
        <f>SUM(E67:O67)</f>
        <v>0</v>
      </c>
      <c r="E67" s="107">
        <f>+E66</f>
        <v>0</v>
      </c>
      <c r="F67" s="89">
        <f t="shared" ref="F67:R67" si="15">+F66</f>
        <v>0</v>
      </c>
      <c r="G67" s="89">
        <f t="shared" si="15"/>
        <v>0</v>
      </c>
      <c r="H67" s="90">
        <f t="shared" si="15"/>
        <v>0</v>
      </c>
      <c r="I67" s="90">
        <f t="shared" si="15"/>
        <v>0</v>
      </c>
      <c r="J67" s="90">
        <f t="shared" si="15"/>
        <v>0</v>
      </c>
      <c r="K67" s="90">
        <f t="shared" si="15"/>
        <v>0</v>
      </c>
      <c r="L67" s="90">
        <f t="shared" si="15"/>
        <v>0</v>
      </c>
      <c r="M67" s="90">
        <f t="shared" si="15"/>
        <v>0</v>
      </c>
      <c r="N67" s="91">
        <f t="shared" si="15"/>
        <v>0</v>
      </c>
      <c r="O67" s="91">
        <f t="shared" si="15"/>
        <v>0</v>
      </c>
      <c r="P67" s="88">
        <f t="shared" si="15"/>
        <v>0</v>
      </c>
      <c r="Q67" s="108">
        <f t="shared" si="15"/>
        <v>0</v>
      </c>
      <c r="R67" s="108">
        <f t="shared" si="15"/>
        <v>0</v>
      </c>
      <c r="S67" s="75" t="str">
        <f t="shared" si="9"/>
        <v/>
      </c>
      <c r="BA67" s="11" t="str">
        <f>IF($D67=0,"",IF($P67="",IF($D67="",""," No olvide escribir la columna Beneficiarios."),""))</f>
        <v/>
      </c>
      <c r="BB67" s="11" t="str">
        <f t="shared" si="11"/>
        <v/>
      </c>
      <c r="BC67" s="17" t="str">
        <f t="shared" si="12"/>
        <v/>
      </c>
      <c r="BD67" s="26">
        <f t="shared" si="13"/>
        <v>0</v>
      </c>
      <c r="BE67" s="26">
        <f t="shared" si="7"/>
        <v>0</v>
      </c>
      <c r="BF67" s="26" t="str">
        <f t="shared" si="14"/>
        <v/>
      </c>
    </row>
    <row r="68" spans="1:58" ht="19.5" customHeight="1" x14ac:dyDescent="0.15">
      <c r="A68" s="390" t="s">
        <v>62</v>
      </c>
      <c r="B68" s="391"/>
      <c r="C68" s="392"/>
      <c r="D68" s="131">
        <f>SUM(E68:O68)</f>
        <v>477</v>
      </c>
      <c r="E68" s="132">
        <f>+E64+E67</f>
        <v>6</v>
      </c>
      <c r="F68" s="133">
        <f t="shared" ref="F68:R68" si="16">+F64+F67</f>
        <v>12</v>
      </c>
      <c r="G68" s="133">
        <f t="shared" si="16"/>
        <v>16</v>
      </c>
      <c r="H68" s="134">
        <f t="shared" si="16"/>
        <v>16</v>
      </c>
      <c r="I68" s="134">
        <f t="shared" si="16"/>
        <v>36</v>
      </c>
      <c r="J68" s="134">
        <f t="shared" si="16"/>
        <v>6</v>
      </c>
      <c r="K68" s="134">
        <f t="shared" si="16"/>
        <v>162</v>
      </c>
      <c r="L68" s="134">
        <f t="shared" si="16"/>
        <v>28</v>
      </c>
      <c r="M68" s="134">
        <f t="shared" si="16"/>
        <v>179</v>
      </c>
      <c r="N68" s="135">
        <f t="shared" si="16"/>
        <v>12</v>
      </c>
      <c r="O68" s="135">
        <f t="shared" si="16"/>
        <v>4</v>
      </c>
      <c r="P68" s="131">
        <f t="shared" si="16"/>
        <v>477</v>
      </c>
      <c r="Q68" s="136">
        <f t="shared" si="16"/>
        <v>9</v>
      </c>
      <c r="R68" s="136">
        <f t="shared" si="16"/>
        <v>0</v>
      </c>
      <c r="S68" s="75" t="str">
        <f t="shared" si="9"/>
        <v/>
      </c>
      <c r="BA68" s="11" t="str">
        <f>IF($D68=0,"",IF($P68="",IF($D68="",""," No olvide escribir la columna Beneficiarios."),""))</f>
        <v/>
      </c>
      <c r="BB68" s="11" t="str">
        <f t="shared" si="11"/>
        <v/>
      </c>
      <c r="BC68" s="17" t="str">
        <f t="shared" si="12"/>
        <v/>
      </c>
      <c r="BD68" s="26">
        <f t="shared" si="13"/>
        <v>0</v>
      </c>
      <c r="BE68" s="26">
        <f t="shared" si="7"/>
        <v>0</v>
      </c>
      <c r="BF68" s="26">
        <f t="shared" si="14"/>
        <v>0</v>
      </c>
    </row>
    <row r="69" spans="1:58" ht="19.5" customHeight="1" x14ac:dyDescent="0.2">
      <c r="A69" s="15" t="s">
        <v>63</v>
      </c>
      <c r="B69" s="137"/>
      <c r="C69" s="137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6"/>
      <c r="Q69" s="16"/>
      <c r="R69" s="16"/>
    </row>
    <row r="70" spans="1:58" ht="29.25" customHeight="1" x14ac:dyDescent="0.15">
      <c r="A70" s="295" t="s">
        <v>64</v>
      </c>
      <c r="B70" s="296"/>
      <c r="C70" s="297"/>
      <c r="D70" s="301" t="s">
        <v>65</v>
      </c>
      <c r="E70" s="303" t="s">
        <v>7</v>
      </c>
      <c r="F70" s="304"/>
      <c r="G70" s="304"/>
      <c r="H70" s="304"/>
      <c r="I70" s="304"/>
      <c r="J70" s="304"/>
      <c r="K70" s="304"/>
      <c r="L70" s="304"/>
      <c r="M70" s="304"/>
      <c r="N70" s="304"/>
      <c r="O70" s="305"/>
      <c r="P70" s="303" t="s">
        <v>66</v>
      </c>
      <c r="Q70" s="305"/>
      <c r="R70" s="306" t="s">
        <v>9</v>
      </c>
    </row>
    <row r="71" spans="1:58" ht="24" customHeight="1" x14ac:dyDescent="0.15">
      <c r="A71" s="298"/>
      <c r="B71" s="299"/>
      <c r="C71" s="300"/>
      <c r="D71" s="302"/>
      <c r="E71" s="37" t="s">
        <v>10</v>
      </c>
      <c r="F71" s="38" t="s">
        <v>11</v>
      </c>
      <c r="G71" s="38" t="s">
        <v>12</v>
      </c>
      <c r="H71" s="38" t="s">
        <v>13</v>
      </c>
      <c r="I71" s="38" t="s">
        <v>14</v>
      </c>
      <c r="J71" s="38" t="s">
        <v>67</v>
      </c>
      <c r="K71" s="38" t="s">
        <v>16</v>
      </c>
      <c r="L71" s="38" t="s">
        <v>68</v>
      </c>
      <c r="M71" s="38" t="s">
        <v>18</v>
      </c>
      <c r="N71" s="38" t="s">
        <v>19</v>
      </c>
      <c r="O71" s="39" t="s">
        <v>20</v>
      </c>
      <c r="P71" s="40" t="s">
        <v>1</v>
      </c>
      <c r="Q71" s="41" t="s">
        <v>2</v>
      </c>
      <c r="R71" s="307"/>
      <c r="BA71" s="8"/>
      <c r="BB71" s="8"/>
      <c r="BC71" s="3"/>
      <c r="BD71" s="29"/>
      <c r="BE71" s="29"/>
      <c r="BF71" s="2"/>
    </row>
    <row r="72" spans="1:58" ht="14.25" customHeight="1" x14ac:dyDescent="0.15">
      <c r="A72" s="308" t="s">
        <v>69</v>
      </c>
      <c r="B72" s="309"/>
      <c r="C72" s="310"/>
      <c r="D72" s="138">
        <f>+SUM(E72:O72)</f>
        <v>0</v>
      </c>
      <c r="E72" s="45">
        <f>+'ENERO '!E72+FEBRERO!E72+'MARZO '!E72+ABRIL!E72+MAYO!E72+JUNIO!E72+JULIO!E72+AGOSTO!E72+SEPTIEMBRE!E72+OCTUBRE!E72+NOVIEMBRE!E72+DICIEMBRE!E72</f>
        <v>0</v>
      </c>
      <c r="F72" s="45">
        <f>+'ENERO '!F72+FEBRERO!F72+'MARZO '!F72+ABRIL!F72+MAYO!F72+JUNIO!F72+JULIO!F72+AGOSTO!F72+SEPTIEMBRE!F72+OCTUBRE!F72+NOVIEMBRE!F72+DICIEMBRE!F72</f>
        <v>0</v>
      </c>
      <c r="G72" s="45">
        <f>+'ENERO '!G72+FEBRERO!G72+'MARZO '!G72+ABRIL!G72+MAYO!G72+JUNIO!G72+JULIO!G72+AGOSTO!G72+SEPTIEMBRE!G72+OCTUBRE!G72+NOVIEMBRE!G72+DICIEMBRE!G72</f>
        <v>0</v>
      </c>
      <c r="H72" s="45">
        <f>+'ENERO '!H72+FEBRERO!H72+'MARZO '!H72+ABRIL!H72+MAYO!H72+JUNIO!H72+JULIO!H72+AGOSTO!H72+SEPTIEMBRE!H72+OCTUBRE!H72+NOVIEMBRE!H72+DICIEMBRE!H72</f>
        <v>0</v>
      </c>
      <c r="I72" s="45">
        <f>+'ENERO '!I72+FEBRERO!I72+'MARZO '!I72+ABRIL!I72+MAYO!I72+JUNIO!I72+JULIO!I72+AGOSTO!I72+SEPTIEMBRE!I72+OCTUBRE!I72+NOVIEMBRE!I72+DICIEMBRE!I72</f>
        <v>0</v>
      </c>
      <c r="J72" s="45">
        <f>+'ENERO '!J72+FEBRERO!J72+'MARZO '!J72+ABRIL!J72+MAYO!J72+JUNIO!J72+JULIO!J72+AGOSTO!J72+SEPTIEMBRE!J72+OCTUBRE!J72+NOVIEMBRE!J72+DICIEMBRE!J72</f>
        <v>0</v>
      </c>
      <c r="K72" s="45">
        <f>+'ENERO '!K72+FEBRERO!K72+'MARZO '!K72+ABRIL!K72+MAYO!K72+JUNIO!K72+JULIO!K72+AGOSTO!K72+SEPTIEMBRE!K72+OCTUBRE!K72+NOVIEMBRE!K72+DICIEMBRE!K72</f>
        <v>0</v>
      </c>
      <c r="L72" s="45">
        <f>+'ENERO '!L72+FEBRERO!L72+'MARZO '!L72+ABRIL!L72+MAYO!L72+JUNIO!L72+JULIO!L72+AGOSTO!L72+SEPTIEMBRE!L72+OCTUBRE!L72+NOVIEMBRE!L72+DICIEMBRE!L72</f>
        <v>0</v>
      </c>
      <c r="M72" s="45">
        <f>+'ENERO '!M72+FEBRERO!M72+'MARZO '!M72+ABRIL!M72+MAYO!M72+JUNIO!M72+JULIO!M72+AGOSTO!M72+SEPTIEMBRE!M72+OCTUBRE!M72+NOVIEMBRE!M72+DICIEMBRE!M72</f>
        <v>0</v>
      </c>
      <c r="N72" s="45">
        <f>+'ENERO '!N72+FEBRERO!N72+'MARZO '!N72+ABRIL!N72+MAYO!N72+JUNIO!N72+JULIO!N72+AGOSTO!N72+SEPTIEMBRE!N72+OCTUBRE!N72+NOVIEMBRE!N72+DICIEMBRE!N72</f>
        <v>0</v>
      </c>
      <c r="O72" s="45">
        <f>+'ENERO '!O72+FEBRERO!O72+'MARZO '!O72+ABRIL!O72+MAYO!O72+JUNIO!O72+JULIO!O72+AGOSTO!O72+SEPTIEMBRE!O72+OCTUBRE!O72+NOVIEMBRE!O72+DICIEMBRE!O72</f>
        <v>0</v>
      </c>
      <c r="P72" s="45">
        <f>+'ENERO '!P72+FEBRERO!P72+'MARZO '!P72+ABRIL!P72+MAYO!P72+JUNIO!P72+JULIO!P72+AGOSTO!P72+SEPTIEMBRE!P72+OCTUBRE!P72+NOVIEMBRE!P72+DICIEMBRE!P72</f>
        <v>0</v>
      </c>
      <c r="Q72" s="45">
        <f>+'ENERO '!Q72+FEBRERO!Q72+'MARZO '!Q72+ABRIL!Q72+MAYO!Q72+JUNIO!Q72+JULIO!Q72+AGOSTO!Q72+SEPTIEMBRE!Q72+OCTUBRE!Q72+NOVIEMBRE!Q72+DICIEMBRE!Q72</f>
        <v>0</v>
      </c>
      <c r="R72" s="45">
        <f>+'ENERO '!R72+FEBRERO!R72+'MARZO '!R72+ABRIL!R72+MAYO!R72+JUNIO!R72+JULIO!R72+AGOSTO!R72+SEPTIEMBRE!R72+OCTUBRE!R72+NOVIEMBRE!R72+DICIEMBRE!R72</f>
        <v>0</v>
      </c>
      <c r="S72" s="75" t="str">
        <f t="shared" ref="S72:S80" si="17">+BA72&amp;BB72&amp;BC72</f>
        <v/>
      </c>
      <c r="BA72" s="17" t="str">
        <f>IF($D72&lt;&gt;($P72+$Q72)," El número ingresos según sexo NO puede ser diferente al Total.","")</f>
        <v/>
      </c>
      <c r="BB72" s="17" t="str">
        <f>IF($M72&lt;$R72," Los Ingresos de 60 años NO puede ser mayor que los Ingresos de 20-64 años.","")</f>
        <v/>
      </c>
      <c r="BC72" s="3"/>
      <c r="BD72" s="25">
        <f>IF($D72&lt;&gt;($P72+$Q72),1,0)</f>
        <v>0</v>
      </c>
      <c r="BE72" s="25">
        <f>IF($M72&lt;$R72,1,0)</f>
        <v>0</v>
      </c>
      <c r="BF72" s="3"/>
    </row>
    <row r="73" spans="1:58" ht="14.25" customHeight="1" x14ac:dyDescent="0.15">
      <c r="A73" s="311" t="s">
        <v>70</v>
      </c>
      <c r="B73" s="312"/>
      <c r="C73" s="313"/>
      <c r="D73" s="139">
        <f t="shared" ref="D73:D78" si="18">+SUM(E73:O73)</f>
        <v>0</v>
      </c>
      <c r="E73" s="45">
        <f>+'ENERO '!E73+FEBRERO!E73+'MARZO '!E73+ABRIL!E73+MAYO!E73+JUNIO!E73+JULIO!E73+AGOSTO!E73+SEPTIEMBRE!E73+OCTUBRE!E73+NOVIEMBRE!E73+DICIEMBRE!E73</f>
        <v>0</v>
      </c>
      <c r="F73" s="45">
        <f>+'ENERO '!F73+FEBRERO!F73+'MARZO '!F73+ABRIL!F73+MAYO!F73+JUNIO!F73+JULIO!F73+AGOSTO!F73+SEPTIEMBRE!F73+OCTUBRE!F73+NOVIEMBRE!F73+DICIEMBRE!F73</f>
        <v>0</v>
      </c>
      <c r="G73" s="45">
        <f>+'ENERO '!G73+FEBRERO!G73+'MARZO '!G73+ABRIL!G73+MAYO!G73+JUNIO!G73+JULIO!G73+AGOSTO!G73+SEPTIEMBRE!G73+OCTUBRE!G73+NOVIEMBRE!G73+DICIEMBRE!G73</f>
        <v>0</v>
      </c>
      <c r="H73" s="45">
        <f>+'ENERO '!H73+FEBRERO!H73+'MARZO '!H73+ABRIL!H73+MAYO!H73+JUNIO!H73+JULIO!H73+AGOSTO!H73+SEPTIEMBRE!H73+OCTUBRE!H73+NOVIEMBRE!H73+DICIEMBRE!H73</f>
        <v>0</v>
      </c>
      <c r="I73" s="45">
        <f>+'ENERO '!I73+FEBRERO!I73+'MARZO '!I73+ABRIL!I73+MAYO!I73+JUNIO!I73+JULIO!I73+AGOSTO!I73+SEPTIEMBRE!I73+OCTUBRE!I73+NOVIEMBRE!I73+DICIEMBRE!I73</f>
        <v>0</v>
      </c>
      <c r="J73" s="45">
        <f>+'ENERO '!J73+FEBRERO!J73+'MARZO '!J73+ABRIL!J73+MAYO!J73+JUNIO!J73+JULIO!J73+AGOSTO!J73+SEPTIEMBRE!J73+OCTUBRE!J73+NOVIEMBRE!J73+DICIEMBRE!J73</f>
        <v>0</v>
      </c>
      <c r="K73" s="45">
        <f>+'ENERO '!K73+FEBRERO!K73+'MARZO '!K73+ABRIL!K73+MAYO!K73+JUNIO!K73+JULIO!K73+AGOSTO!K73+SEPTIEMBRE!K73+OCTUBRE!K73+NOVIEMBRE!K73+DICIEMBRE!K73</f>
        <v>0</v>
      </c>
      <c r="L73" s="45">
        <f>+'ENERO '!L73+FEBRERO!L73+'MARZO '!L73+ABRIL!L73+MAYO!L73+JUNIO!L73+JULIO!L73+AGOSTO!L73+SEPTIEMBRE!L73+OCTUBRE!L73+NOVIEMBRE!L73+DICIEMBRE!L73</f>
        <v>0</v>
      </c>
      <c r="M73" s="45">
        <f>+'ENERO '!M73+FEBRERO!M73+'MARZO '!M73+ABRIL!M73+MAYO!M73+JUNIO!M73+JULIO!M73+AGOSTO!M73+SEPTIEMBRE!M73+OCTUBRE!M73+NOVIEMBRE!M73+DICIEMBRE!M73</f>
        <v>0</v>
      </c>
      <c r="N73" s="45">
        <f>+'ENERO '!N73+FEBRERO!N73+'MARZO '!N73+ABRIL!N73+MAYO!N73+JUNIO!N73+JULIO!N73+AGOSTO!N73+SEPTIEMBRE!N73+OCTUBRE!N73+NOVIEMBRE!N73+DICIEMBRE!N73</f>
        <v>0</v>
      </c>
      <c r="O73" s="45">
        <f>+'ENERO '!O73+FEBRERO!O73+'MARZO '!O73+ABRIL!O73+MAYO!O73+JUNIO!O73+JULIO!O73+AGOSTO!O73+SEPTIEMBRE!O73+OCTUBRE!O73+NOVIEMBRE!O73+DICIEMBRE!O73</f>
        <v>0</v>
      </c>
      <c r="P73" s="45">
        <f>+'ENERO '!P73+FEBRERO!P73+'MARZO '!P73+ABRIL!P73+MAYO!P73+JUNIO!P73+JULIO!P73+AGOSTO!P73+SEPTIEMBRE!P73+OCTUBRE!P73+NOVIEMBRE!P73+DICIEMBRE!P73</f>
        <v>0</v>
      </c>
      <c r="Q73" s="45">
        <f>+'ENERO '!Q73+FEBRERO!Q73+'MARZO '!Q73+ABRIL!Q73+MAYO!Q73+JUNIO!Q73+JULIO!Q73+AGOSTO!Q73+SEPTIEMBRE!Q73+OCTUBRE!Q73+NOVIEMBRE!Q73+DICIEMBRE!Q73</f>
        <v>0</v>
      </c>
      <c r="R73" s="45">
        <f>+'ENERO '!R73+FEBRERO!R73+'MARZO '!R73+ABRIL!R73+MAYO!R73+JUNIO!R73+JULIO!R73+AGOSTO!R73+SEPTIEMBRE!R73+OCTUBRE!R73+NOVIEMBRE!R73+DICIEMBRE!R73</f>
        <v>0</v>
      </c>
      <c r="S73" s="75" t="str">
        <f t="shared" si="17"/>
        <v/>
      </c>
      <c r="BA73" s="17" t="str">
        <f t="shared" ref="BA73:BA88" si="19">IF($D73&lt;&gt;($P73+$Q73)," El número ingresos según sexo NO puede ser diferente al Total.","")</f>
        <v/>
      </c>
      <c r="BB73" s="17" t="str">
        <f t="shared" ref="BB73:BB78" si="20">IF($M73&lt;$R73," Los Ingresos de 60 años NO puede ser mayor que los Ingresos de 20-64 años.","")</f>
        <v/>
      </c>
      <c r="BC73" s="3"/>
      <c r="BD73" s="25">
        <f t="shared" ref="BD73:BD88" si="21">IF($D73&lt;&gt;($P73+$Q73),1,0)</f>
        <v>0</v>
      </c>
      <c r="BE73" s="25">
        <f t="shared" ref="BE73:BE88" si="22">IF($M73&lt;$R73,1,0)</f>
        <v>0</v>
      </c>
      <c r="BF73" s="3"/>
    </row>
    <row r="74" spans="1:58" ht="14.25" customHeight="1" x14ac:dyDescent="0.15">
      <c r="A74" s="366" t="s">
        <v>71</v>
      </c>
      <c r="B74" s="367"/>
      <c r="C74" s="368"/>
      <c r="D74" s="140">
        <f t="shared" si="18"/>
        <v>0</v>
      </c>
      <c r="E74" s="45">
        <f>+'ENERO '!E74+FEBRERO!E74+'MARZO '!E74+ABRIL!E74+MAYO!E74+JUNIO!E74+JULIO!E74+AGOSTO!E74+SEPTIEMBRE!E74+OCTUBRE!E74+NOVIEMBRE!E74+DICIEMBRE!E74</f>
        <v>0</v>
      </c>
      <c r="F74" s="45">
        <f>+'ENERO '!F74+FEBRERO!F74+'MARZO '!F74+ABRIL!F74+MAYO!F74+JUNIO!F74+JULIO!F74+AGOSTO!F74+SEPTIEMBRE!F74+OCTUBRE!F74+NOVIEMBRE!F74+DICIEMBRE!F74</f>
        <v>0</v>
      </c>
      <c r="G74" s="45">
        <f>+'ENERO '!G74+FEBRERO!G74+'MARZO '!G74+ABRIL!G74+MAYO!G74+JUNIO!G74+JULIO!G74+AGOSTO!G74+SEPTIEMBRE!G74+OCTUBRE!G74+NOVIEMBRE!G74+DICIEMBRE!G74</f>
        <v>0</v>
      </c>
      <c r="H74" s="45">
        <f>+'ENERO '!H74+FEBRERO!H74+'MARZO '!H74+ABRIL!H74+MAYO!H74+JUNIO!H74+JULIO!H74+AGOSTO!H74+SEPTIEMBRE!H74+OCTUBRE!H74+NOVIEMBRE!H74+DICIEMBRE!H74</f>
        <v>0</v>
      </c>
      <c r="I74" s="45">
        <f>+'ENERO '!I74+FEBRERO!I74+'MARZO '!I74+ABRIL!I74+MAYO!I74+JUNIO!I74+JULIO!I74+AGOSTO!I74+SEPTIEMBRE!I74+OCTUBRE!I74+NOVIEMBRE!I74+DICIEMBRE!I74</f>
        <v>0</v>
      </c>
      <c r="J74" s="45">
        <f>+'ENERO '!J74+FEBRERO!J74+'MARZO '!J74+ABRIL!J74+MAYO!J74+JUNIO!J74+JULIO!J74+AGOSTO!J74+SEPTIEMBRE!J74+OCTUBRE!J74+NOVIEMBRE!J74+DICIEMBRE!J74</f>
        <v>0</v>
      </c>
      <c r="K74" s="45">
        <f>+'ENERO '!K74+FEBRERO!K74+'MARZO '!K74+ABRIL!K74+MAYO!K74+JUNIO!K74+JULIO!K74+AGOSTO!K74+SEPTIEMBRE!K74+OCTUBRE!K74+NOVIEMBRE!K74+DICIEMBRE!K74</f>
        <v>0</v>
      </c>
      <c r="L74" s="45">
        <f>+'ENERO '!L74+FEBRERO!L74+'MARZO '!L74+ABRIL!L74+MAYO!L74+JUNIO!L74+JULIO!L74+AGOSTO!L74+SEPTIEMBRE!L74+OCTUBRE!L74+NOVIEMBRE!L74+DICIEMBRE!L74</f>
        <v>0</v>
      </c>
      <c r="M74" s="45">
        <f>+'ENERO '!M74+FEBRERO!M74+'MARZO '!M74+ABRIL!M74+MAYO!M74+JUNIO!M74+JULIO!M74+AGOSTO!M74+SEPTIEMBRE!M74+OCTUBRE!M74+NOVIEMBRE!M74+DICIEMBRE!M74</f>
        <v>0</v>
      </c>
      <c r="N74" s="45">
        <f>+'ENERO '!N74+FEBRERO!N74+'MARZO '!N74+ABRIL!N74+MAYO!N74+JUNIO!N74+JULIO!N74+AGOSTO!N74+SEPTIEMBRE!N74+OCTUBRE!N74+NOVIEMBRE!N74+DICIEMBRE!N74</f>
        <v>0</v>
      </c>
      <c r="O74" s="45">
        <f>+'ENERO '!O74+FEBRERO!O74+'MARZO '!O74+ABRIL!O74+MAYO!O74+JUNIO!O74+JULIO!O74+AGOSTO!O74+SEPTIEMBRE!O74+OCTUBRE!O74+NOVIEMBRE!O74+DICIEMBRE!O74</f>
        <v>0</v>
      </c>
      <c r="P74" s="45">
        <f>+'ENERO '!P74+FEBRERO!P74+'MARZO '!P74+ABRIL!P74+MAYO!P74+JUNIO!P74+JULIO!P74+AGOSTO!P74+SEPTIEMBRE!P74+OCTUBRE!P74+NOVIEMBRE!P74+DICIEMBRE!P74</f>
        <v>0</v>
      </c>
      <c r="Q74" s="45">
        <f>+'ENERO '!Q74+FEBRERO!Q74+'MARZO '!Q74+ABRIL!Q74+MAYO!Q74+JUNIO!Q74+JULIO!Q74+AGOSTO!Q74+SEPTIEMBRE!Q74+OCTUBRE!Q74+NOVIEMBRE!Q74+DICIEMBRE!Q74</f>
        <v>0</v>
      </c>
      <c r="R74" s="45">
        <f>+'ENERO '!R74+FEBRERO!R74+'MARZO '!R74+ABRIL!R74+MAYO!R74+JUNIO!R74+JULIO!R74+AGOSTO!R74+SEPTIEMBRE!R74+OCTUBRE!R74+NOVIEMBRE!R74+DICIEMBRE!R74</f>
        <v>0</v>
      </c>
      <c r="S74" s="75" t="str">
        <f t="shared" si="17"/>
        <v/>
      </c>
      <c r="BA74" s="17" t="str">
        <f t="shared" si="19"/>
        <v/>
      </c>
      <c r="BB74" s="17" t="str">
        <f t="shared" si="20"/>
        <v/>
      </c>
      <c r="BC74" s="3"/>
      <c r="BD74" s="25">
        <f t="shared" si="21"/>
        <v>0</v>
      </c>
      <c r="BE74" s="25">
        <f t="shared" si="22"/>
        <v>0</v>
      </c>
      <c r="BF74" s="3"/>
    </row>
    <row r="75" spans="1:58" ht="14.25" customHeight="1" x14ac:dyDescent="0.15">
      <c r="A75" s="409" t="s">
        <v>72</v>
      </c>
      <c r="B75" s="410"/>
      <c r="C75" s="411"/>
      <c r="D75" s="138">
        <f t="shared" si="18"/>
        <v>0</v>
      </c>
      <c r="E75" s="45">
        <f>+'ENERO '!E75+FEBRERO!E75+'MARZO '!E75+ABRIL!E75+MAYO!E75+JUNIO!E75+JULIO!E75+AGOSTO!E75+SEPTIEMBRE!E75+OCTUBRE!E75+NOVIEMBRE!E75+DICIEMBRE!E75</f>
        <v>0</v>
      </c>
      <c r="F75" s="45">
        <f>+'ENERO '!F75+FEBRERO!F75+'MARZO '!F75+ABRIL!F75+MAYO!F75+JUNIO!F75+JULIO!F75+AGOSTO!F75+SEPTIEMBRE!F75+OCTUBRE!F75+NOVIEMBRE!F75+DICIEMBRE!F75</f>
        <v>0</v>
      </c>
      <c r="G75" s="45">
        <f>+'ENERO '!G75+FEBRERO!G75+'MARZO '!G75+ABRIL!G75+MAYO!G75+JUNIO!G75+JULIO!G75+AGOSTO!G75+SEPTIEMBRE!G75+OCTUBRE!G75+NOVIEMBRE!G75+DICIEMBRE!G75</f>
        <v>0</v>
      </c>
      <c r="H75" s="45">
        <f>+'ENERO '!H75+FEBRERO!H75+'MARZO '!H75+ABRIL!H75+MAYO!H75+JUNIO!H75+JULIO!H75+AGOSTO!H75+SEPTIEMBRE!H75+OCTUBRE!H75+NOVIEMBRE!H75+DICIEMBRE!H75</f>
        <v>0</v>
      </c>
      <c r="I75" s="45">
        <f>+'ENERO '!I75+FEBRERO!I75+'MARZO '!I75+ABRIL!I75+MAYO!I75+JUNIO!I75+JULIO!I75+AGOSTO!I75+SEPTIEMBRE!I75+OCTUBRE!I75+NOVIEMBRE!I75+DICIEMBRE!I75</f>
        <v>0</v>
      </c>
      <c r="J75" s="45">
        <f>+'ENERO '!J75+FEBRERO!J75+'MARZO '!J75+ABRIL!J75+MAYO!J75+JUNIO!J75+JULIO!J75+AGOSTO!J75+SEPTIEMBRE!J75+OCTUBRE!J75+NOVIEMBRE!J75+DICIEMBRE!J75</f>
        <v>0</v>
      </c>
      <c r="K75" s="45">
        <f>+'ENERO '!K75+FEBRERO!K75+'MARZO '!K75+ABRIL!K75+MAYO!K75+JUNIO!K75+JULIO!K75+AGOSTO!K75+SEPTIEMBRE!K75+OCTUBRE!K75+NOVIEMBRE!K75+DICIEMBRE!K75</f>
        <v>0</v>
      </c>
      <c r="L75" s="45">
        <f>+'ENERO '!L75+FEBRERO!L75+'MARZO '!L75+ABRIL!L75+MAYO!L75+JUNIO!L75+JULIO!L75+AGOSTO!L75+SEPTIEMBRE!L75+OCTUBRE!L75+NOVIEMBRE!L75+DICIEMBRE!L75</f>
        <v>0</v>
      </c>
      <c r="M75" s="45">
        <f>+'ENERO '!M75+FEBRERO!M75+'MARZO '!M75+ABRIL!M75+MAYO!M75+JUNIO!M75+JULIO!M75+AGOSTO!M75+SEPTIEMBRE!M75+OCTUBRE!M75+NOVIEMBRE!M75+DICIEMBRE!M75</f>
        <v>0</v>
      </c>
      <c r="N75" s="45">
        <f>+'ENERO '!N75+FEBRERO!N75+'MARZO '!N75+ABRIL!N75+MAYO!N75+JUNIO!N75+JULIO!N75+AGOSTO!N75+SEPTIEMBRE!N75+OCTUBRE!N75+NOVIEMBRE!N75+DICIEMBRE!N75</f>
        <v>0</v>
      </c>
      <c r="O75" s="45">
        <f>+'ENERO '!O75+FEBRERO!O75+'MARZO '!O75+ABRIL!O75+MAYO!O75+JUNIO!O75+JULIO!O75+AGOSTO!O75+SEPTIEMBRE!O75+OCTUBRE!O75+NOVIEMBRE!O75+DICIEMBRE!O75</f>
        <v>0</v>
      </c>
      <c r="P75" s="45">
        <f>+'ENERO '!P75+FEBRERO!P75+'MARZO '!P75+ABRIL!P75+MAYO!P75+JUNIO!P75+JULIO!P75+AGOSTO!P75+SEPTIEMBRE!P75+OCTUBRE!P75+NOVIEMBRE!P75+DICIEMBRE!P75</f>
        <v>0</v>
      </c>
      <c r="Q75" s="45">
        <f>+'ENERO '!Q75+FEBRERO!Q75+'MARZO '!Q75+ABRIL!Q75+MAYO!Q75+JUNIO!Q75+JULIO!Q75+AGOSTO!Q75+SEPTIEMBRE!Q75+OCTUBRE!Q75+NOVIEMBRE!Q75+DICIEMBRE!Q75</f>
        <v>0</v>
      </c>
      <c r="R75" s="45">
        <f>+'ENERO '!R75+FEBRERO!R75+'MARZO '!R75+ABRIL!R75+MAYO!R75+JUNIO!R75+JULIO!R75+AGOSTO!R75+SEPTIEMBRE!R75+OCTUBRE!R75+NOVIEMBRE!R75+DICIEMBRE!R75</f>
        <v>0</v>
      </c>
      <c r="S75" s="75" t="str">
        <f t="shared" si="17"/>
        <v/>
      </c>
      <c r="BA75" s="17" t="str">
        <f t="shared" si="19"/>
        <v/>
      </c>
      <c r="BB75" s="17" t="str">
        <f>IF($M75&lt;$R75," Las Altas de 60 años NO puede ser mayor que las Altas de 20-64 años.","")</f>
        <v/>
      </c>
      <c r="BC75" s="3"/>
      <c r="BD75" s="25">
        <f t="shared" si="21"/>
        <v>0</v>
      </c>
      <c r="BE75" s="25">
        <f t="shared" si="22"/>
        <v>0</v>
      </c>
      <c r="BF75" s="3"/>
    </row>
    <row r="76" spans="1:58" ht="14.25" customHeight="1" x14ac:dyDescent="0.15">
      <c r="A76" s="412" t="s">
        <v>73</v>
      </c>
      <c r="B76" s="413"/>
      <c r="C76" s="414"/>
      <c r="D76" s="139">
        <f t="shared" si="18"/>
        <v>0</v>
      </c>
      <c r="E76" s="45">
        <f>+'ENERO '!E76+FEBRERO!E76+'MARZO '!E76+ABRIL!E76+MAYO!E76+JUNIO!E76+JULIO!E76+AGOSTO!E76+SEPTIEMBRE!E76+OCTUBRE!E76+NOVIEMBRE!E76+DICIEMBRE!E76</f>
        <v>0</v>
      </c>
      <c r="F76" s="45">
        <f>+'ENERO '!F76+FEBRERO!F76+'MARZO '!F76+ABRIL!F76+MAYO!F76+JUNIO!F76+JULIO!F76+AGOSTO!F76+SEPTIEMBRE!F76+OCTUBRE!F76+NOVIEMBRE!F76+DICIEMBRE!F76</f>
        <v>0</v>
      </c>
      <c r="G76" s="45">
        <f>+'ENERO '!G76+FEBRERO!G76+'MARZO '!G76+ABRIL!G76+MAYO!G76+JUNIO!G76+JULIO!G76+AGOSTO!G76+SEPTIEMBRE!G76+OCTUBRE!G76+NOVIEMBRE!G76+DICIEMBRE!G76</f>
        <v>0</v>
      </c>
      <c r="H76" s="45">
        <f>+'ENERO '!H76+FEBRERO!H76+'MARZO '!H76+ABRIL!H76+MAYO!H76+JUNIO!H76+JULIO!H76+AGOSTO!H76+SEPTIEMBRE!H76+OCTUBRE!H76+NOVIEMBRE!H76+DICIEMBRE!H76</f>
        <v>0</v>
      </c>
      <c r="I76" s="45">
        <f>+'ENERO '!I76+FEBRERO!I76+'MARZO '!I76+ABRIL!I76+MAYO!I76+JUNIO!I76+JULIO!I76+AGOSTO!I76+SEPTIEMBRE!I76+OCTUBRE!I76+NOVIEMBRE!I76+DICIEMBRE!I76</f>
        <v>0</v>
      </c>
      <c r="J76" s="45">
        <f>+'ENERO '!J76+FEBRERO!J76+'MARZO '!J76+ABRIL!J76+MAYO!J76+JUNIO!J76+JULIO!J76+AGOSTO!J76+SEPTIEMBRE!J76+OCTUBRE!J76+NOVIEMBRE!J76+DICIEMBRE!J76</f>
        <v>0</v>
      </c>
      <c r="K76" s="45">
        <f>+'ENERO '!K76+FEBRERO!K76+'MARZO '!K76+ABRIL!K76+MAYO!K76+JUNIO!K76+JULIO!K76+AGOSTO!K76+SEPTIEMBRE!K76+OCTUBRE!K76+NOVIEMBRE!K76+DICIEMBRE!K76</f>
        <v>0</v>
      </c>
      <c r="L76" s="45">
        <f>+'ENERO '!L76+FEBRERO!L76+'MARZO '!L76+ABRIL!L76+MAYO!L76+JUNIO!L76+JULIO!L76+AGOSTO!L76+SEPTIEMBRE!L76+OCTUBRE!L76+NOVIEMBRE!L76+DICIEMBRE!L76</f>
        <v>0</v>
      </c>
      <c r="M76" s="45">
        <f>+'ENERO '!M76+FEBRERO!M76+'MARZO '!M76+ABRIL!M76+MAYO!M76+JUNIO!M76+JULIO!M76+AGOSTO!M76+SEPTIEMBRE!M76+OCTUBRE!M76+NOVIEMBRE!M76+DICIEMBRE!M76</f>
        <v>0</v>
      </c>
      <c r="N76" s="45">
        <f>+'ENERO '!N76+FEBRERO!N76+'MARZO '!N76+ABRIL!N76+MAYO!N76+JUNIO!N76+JULIO!N76+AGOSTO!N76+SEPTIEMBRE!N76+OCTUBRE!N76+NOVIEMBRE!N76+DICIEMBRE!N76</f>
        <v>0</v>
      </c>
      <c r="O76" s="45">
        <f>+'ENERO '!O76+FEBRERO!O76+'MARZO '!O76+ABRIL!O76+MAYO!O76+JUNIO!O76+JULIO!O76+AGOSTO!O76+SEPTIEMBRE!O76+OCTUBRE!O76+NOVIEMBRE!O76+DICIEMBRE!O76</f>
        <v>0</v>
      </c>
      <c r="P76" s="45">
        <f>+'ENERO '!P76+FEBRERO!P76+'MARZO '!P76+ABRIL!P76+MAYO!P76+JUNIO!P76+JULIO!P76+AGOSTO!P76+SEPTIEMBRE!P76+OCTUBRE!P76+NOVIEMBRE!P76+DICIEMBRE!P76</f>
        <v>0</v>
      </c>
      <c r="Q76" s="45">
        <f>+'ENERO '!Q76+FEBRERO!Q76+'MARZO '!Q76+ABRIL!Q76+MAYO!Q76+JUNIO!Q76+JULIO!Q76+AGOSTO!Q76+SEPTIEMBRE!Q76+OCTUBRE!Q76+NOVIEMBRE!Q76+DICIEMBRE!Q76</f>
        <v>0</v>
      </c>
      <c r="R76" s="45">
        <f>+'ENERO '!R76+FEBRERO!R76+'MARZO '!R76+ABRIL!R76+MAYO!R76+JUNIO!R76+JULIO!R76+AGOSTO!R76+SEPTIEMBRE!R76+OCTUBRE!R76+NOVIEMBRE!R76+DICIEMBRE!R76</f>
        <v>0</v>
      </c>
      <c r="S76" s="75" t="str">
        <f t="shared" si="17"/>
        <v/>
      </c>
      <c r="BA76" s="17" t="str">
        <f t="shared" si="19"/>
        <v/>
      </c>
      <c r="BB76" s="17" t="str">
        <f>IF($M76&lt;$R76," Las Altas de 60 años NO puede ser mayor que las Altas de 20-64 años.","")</f>
        <v/>
      </c>
      <c r="BC76" s="3"/>
      <c r="BD76" s="25">
        <f t="shared" si="21"/>
        <v>0</v>
      </c>
      <c r="BE76" s="25">
        <f t="shared" si="22"/>
        <v>0</v>
      </c>
      <c r="BF76" s="3"/>
    </row>
    <row r="77" spans="1:58" ht="14.25" customHeight="1" x14ac:dyDescent="0.15">
      <c r="A77" s="366" t="s">
        <v>74</v>
      </c>
      <c r="B77" s="367"/>
      <c r="C77" s="368"/>
      <c r="D77" s="141">
        <f t="shared" si="18"/>
        <v>0</v>
      </c>
      <c r="E77" s="45">
        <f>+'ENERO '!E77+FEBRERO!E77+'MARZO '!E77+ABRIL!E77+MAYO!E77+JUNIO!E77+JULIO!E77+AGOSTO!E77+SEPTIEMBRE!E77+OCTUBRE!E77+NOVIEMBRE!E77+DICIEMBRE!E77</f>
        <v>0</v>
      </c>
      <c r="F77" s="45">
        <f>+'ENERO '!F77+FEBRERO!F77+'MARZO '!F77+ABRIL!F77+MAYO!F77+JUNIO!F77+JULIO!F77+AGOSTO!F77+SEPTIEMBRE!F77+OCTUBRE!F77+NOVIEMBRE!F77+DICIEMBRE!F77</f>
        <v>0</v>
      </c>
      <c r="G77" s="45">
        <f>+'ENERO '!G77+FEBRERO!G77+'MARZO '!G77+ABRIL!G77+MAYO!G77+JUNIO!G77+JULIO!G77+AGOSTO!G77+SEPTIEMBRE!G77+OCTUBRE!G77+NOVIEMBRE!G77+DICIEMBRE!G77</f>
        <v>0</v>
      </c>
      <c r="H77" s="45">
        <f>+'ENERO '!H77+FEBRERO!H77+'MARZO '!H77+ABRIL!H77+MAYO!H77+JUNIO!H77+JULIO!H77+AGOSTO!H77+SEPTIEMBRE!H77+OCTUBRE!H77+NOVIEMBRE!H77+DICIEMBRE!H77</f>
        <v>0</v>
      </c>
      <c r="I77" s="45">
        <f>+'ENERO '!I77+FEBRERO!I77+'MARZO '!I77+ABRIL!I77+MAYO!I77+JUNIO!I77+JULIO!I77+AGOSTO!I77+SEPTIEMBRE!I77+OCTUBRE!I77+NOVIEMBRE!I77+DICIEMBRE!I77</f>
        <v>0</v>
      </c>
      <c r="J77" s="45">
        <f>+'ENERO '!J77+FEBRERO!J77+'MARZO '!J77+ABRIL!J77+MAYO!J77+JUNIO!J77+JULIO!J77+AGOSTO!J77+SEPTIEMBRE!J77+OCTUBRE!J77+NOVIEMBRE!J77+DICIEMBRE!J77</f>
        <v>0</v>
      </c>
      <c r="K77" s="45">
        <f>+'ENERO '!K77+FEBRERO!K77+'MARZO '!K77+ABRIL!K77+MAYO!K77+JUNIO!K77+JULIO!K77+AGOSTO!K77+SEPTIEMBRE!K77+OCTUBRE!K77+NOVIEMBRE!K77+DICIEMBRE!K77</f>
        <v>0</v>
      </c>
      <c r="L77" s="45">
        <f>+'ENERO '!L77+FEBRERO!L77+'MARZO '!L77+ABRIL!L77+MAYO!L77+JUNIO!L77+JULIO!L77+AGOSTO!L77+SEPTIEMBRE!L77+OCTUBRE!L77+NOVIEMBRE!L77+DICIEMBRE!L77</f>
        <v>0</v>
      </c>
      <c r="M77" s="45">
        <f>+'ENERO '!M77+FEBRERO!M77+'MARZO '!M77+ABRIL!M77+MAYO!M77+JUNIO!M77+JULIO!M77+AGOSTO!M77+SEPTIEMBRE!M77+OCTUBRE!M77+NOVIEMBRE!M77+DICIEMBRE!M77</f>
        <v>0</v>
      </c>
      <c r="N77" s="45">
        <f>+'ENERO '!N77+FEBRERO!N77+'MARZO '!N77+ABRIL!N77+MAYO!N77+JUNIO!N77+JULIO!N77+AGOSTO!N77+SEPTIEMBRE!N77+OCTUBRE!N77+NOVIEMBRE!N77+DICIEMBRE!N77</f>
        <v>0</v>
      </c>
      <c r="O77" s="45">
        <f>+'ENERO '!O77+FEBRERO!O77+'MARZO '!O77+ABRIL!O77+MAYO!O77+JUNIO!O77+JULIO!O77+AGOSTO!O77+SEPTIEMBRE!O77+OCTUBRE!O77+NOVIEMBRE!O77+DICIEMBRE!O77</f>
        <v>0</v>
      </c>
      <c r="P77" s="45">
        <f>+'ENERO '!P77+FEBRERO!P77+'MARZO '!P77+ABRIL!P77+MAYO!P77+JUNIO!P77+JULIO!P77+AGOSTO!P77+SEPTIEMBRE!P77+OCTUBRE!P77+NOVIEMBRE!P77+DICIEMBRE!P77</f>
        <v>0</v>
      </c>
      <c r="Q77" s="45">
        <f>+'ENERO '!Q77+FEBRERO!Q77+'MARZO '!Q77+ABRIL!Q77+MAYO!Q77+JUNIO!Q77+JULIO!Q77+AGOSTO!Q77+SEPTIEMBRE!Q77+OCTUBRE!Q77+NOVIEMBRE!Q77+DICIEMBRE!Q77</f>
        <v>0</v>
      </c>
      <c r="R77" s="45">
        <f>+'ENERO '!R77+FEBRERO!R77+'MARZO '!R77+ABRIL!R77+MAYO!R77+JUNIO!R77+JULIO!R77+AGOSTO!R77+SEPTIEMBRE!R77+OCTUBRE!R77+NOVIEMBRE!R77+DICIEMBRE!R77</f>
        <v>0</v>
      </c>
      <c r="S77" s="75" t="str">
        <f t="shared" si="17"/>
        <v/>
      </c>
      <c r="BA77" s="17" t="str">
        <f t="shared" si="19"/>
        <v/>
      </c>
      <c r="BB77" s="8"/>
      <c r="BC77" s="3"/>
      <c r="BD77" s="25">
        <f t="shared" si="21"/>
        <v>0</v>
      </c>
      <c r="BE77" s="29"/>
      <c r="BF77" s="3"/>
    </row>
    <row r="78" spans="1:58" ht="16.5" customHeight="1" x14ac:dyDescent="0.15">
      <c r="A78" s="363" t="s">
        <v>75</v>
      </c>
      <c r="B78" s="364"/>
      <c r="C78" s="365"/>
      <c r="D78" s="108">
        <f t="shared" si="18"/>
        <v>0</v>
      </c>
      <c r="E78" s="45">
        <f>+'ENERO '!E78+FEBRERO!E78+'MARZO '!E78+ABRIL!E78+MAYO!E78+JUNIO!E78+JULIO!E78+AGOSTO!E78+SEPTIEMBRE!E78+OCTUBRE!E78+NOVIEMBRE!E78+DICIEMBRE!E78</f>
        <v>0</v>
      </c>
      <c r="F78" s="45">
        <f>+'ENERO '!F78+FEBRERO!F78+'MARZO '!F78+ABRIL!F78+MAYO!F78+JUNIO!F78+JULIO!F78+AGOSTO!F78+SEPTIEMBRE!F78+OCTUBRE!F78+NOVIEMBRE!F78+DICIEMBRE!F78</f>
        <v>0</v>
      </c>
      <c r="G78" s="45">
        <f>+'ENERO '!G78+FEBRERO!G78+'MARZO '!G78+ABRIL!G78+MAYO!G78+JUNIO!G78+JULIO!G78+AGOSTO!G78+SEPTIEMBRE!G78+OCTUBRE!G78+NOVIEMBRE!G78+DICIEMBRE!G78</f>
        <v>0</v>
      </c>
      <c r="H78" s="45">
        <f>+'ENERO '!H78+FEBRERO!H78+'MARZO '!H78+ABRIL!H78+MAYO!H78+JUNIO!H78+JULIO!H78+AGOSTO!H78+SEPTIEMBRE!H78+OCTUBRE!H78+NOVIEMBRE!H78+DICIEMBRE!H78</f>
        <v>0</v>
      </c>
      <c r="I78" s="45">
        <f>+'ENERO '!I78+FEBRERO!I78+'MARZO '!I78+ABRIL!I78+MAYO!I78+JUNIO!I78+JULIO!I78+AGOSTO!I78+SEPTIEMBRE!I78+OCTUBRE!I78+NOVIEMBRE!I78+DICIEMBRE!I78</f>
        <v>0</v>
      </c>
      <c r="J78" s="45">
        <f>+'ENERO '!J78+FEBRERO!J78+'MARZO '!J78+ABRIL!J78+MAYO!J78+JUNIO!J78+JULIO!J78+AGOSTO!J78+SEPTIEMBRE!J78+OCTUBRE!J78+NOVIEMBRE!J78+DICIEMBRE!J78</f>
        <v>0</v>
      </c>
      <c r="K78" s="45">
        <f>+'ENERO '!K78+FEBRERO!K78+'MARZO '!K78+ABRIL!K78+MAYO!K78+JUNIO!K78+JULIO!K78+AGOSTO!K78+SEPTIEMBRE!K78+OCTUBRE!K78+NOVIEMBRE!K78+DICIEMBRE!K78</f>
        <v>0</v>
      </c>
      <c r="L78" s="45">
        <f>+'ENERO '!L78+FEBRERO!L78+'MARZO '!L78+ABRIL!L78+MAYO!L78+JUNIO!L78+JULIO!L78+AGOSTO!L78+SEPTIEMBRE!L78+OCTUBRE!L78+NOVIEMBRE!L78+DICIEMBRE!L78</f>
        <v>0</v>
      </c>
      <c r="M78" s="45">
        <f>+'ENERO '!M78+FEBRERO!M78+'MARZO '!M78+ABRIL!M78+MAYO!M78+JUNIO!M78+JULIO!M78+AGOSTO!M78+SEPTIEMBRE!M78+OCTUBRE!M78+NOVIEMBRE!M78+DICIEMBRE!M78</f>
        <v>0</v>
      </c>
      <c r="N78" s="45">
        <f>+'ENERO '!N78+FEBRERO!N78+'MARZO '!N78+ABRIL!N78+MAYO!N78+JUNIO!N78+JULIO!N78+AGOSTO!N78+SEPTIEMBRE!N78+OCTUBRE!N78+NOVIEMBRE!N78+DICIEMBRE!N78</f>
        <v>0</v>
      </c>
      <c r="O78" s="45">
        <f>+'ENERO '!O78+FEBRERO!O78+'MARZO '!O78+ABRIL!O78+MAYO!O78+JUNIO!O78+JULIO!O78+AGOSTO!O78+SEPTIEMBRE!O78+OCTUBRE!O78+NOVIEMBRE!O78+DICIEMBRE!O78</f>
        <v>0</v>
      </c>
      <c r="P78" s="45">
        <f>+'ENERO '!P78+FEBRERO!P78+'MARZO '!P78+ABRIL!P78+MAYO!P78+JUNIO!P78+JULIO!P78+AGOSTO!P78+SEPTIEMBRE!P78+OCTUBRE!P78+NOVIEMBRE!P78+DICIEMBRE!P78</f>
        <v>0</v>
      </c>
      <c r="Q78" s="45">
        <f>+'ENERO '!Q78+FEBRERO!Q78+'MARZO '!Q78+ABRIL!Q78+MAYO!Q78+JUNIO!Q78+JULIO!Q78+AGOSTO!Q78+SEPTIEMBRE!Q78+OCTUBRE!Q78+NOVIEMBRE!Q78+DICIEMBRE!Q78</f>
        <v>0</v>
      </c>
      <c r="R78" s="45">
        <f>+'ENERO '!R78+FEBRERO!R78+'MARZO '!R78+ABRIL!R78+MAYO!R78+JUNIO!R78+JULIO!R78+AGOSTO!R78+SEPTIEMBRE!R78+OCTUBRE!R78+NOVIEMBRE!R78+DICIEMBRE!R78</f>
        <v>0</v>
      </c>
      <c r="S78" s="75" t="str">
        <f t="shared" si="17"/>
        <v/>
      </c>
      <c r="BA78" s="17" t="str">
        <f t="shared" si="19"/>
        <v/>
      </c>
      <c r="BB78" s="17" t="str">
        <f t="shared" si="20"/>
        <v/>
      </c>
      <c r="BC78" s="3"/>
      <c r="BD78" s="25">
        <f t="shared" si="21"/>
        <v>0</v>
      </c>
      <c r="BE78" s="25">
        <f t="shared" si="22"/>
        <v>0</v>
      </c>
      <c r="BF78" s="3"/>
    </row>
    <row r="79" spans="1:58" ht="13.5" customHeight="1" x14ac:dyDescent="0.15">
      <c r="A79" s="415" t="s">
        <v>76</v>
      </c>
      <c r="B79" s="416"/>
      <c r="C79" s="417"/>
      <c r="D79" s="147">
        <f>SUM(E79:O79)</f>
        <v>0</v>
      </c>
      <c r="E79" s="45">
        <f>+'ENERO '!E79+FEBRERO!E79+'MARZO '!E79+ABRIL!E79+MAYO!E79+JUNIO!E79+JULIO!E79+AGOSTO!E79+SEPTIEMBRE!E79+OCTUBRE!E79+NOVIEMBRE!E79+DICIEMBRE!E79</f>
        <v>0</v>
      </c>
      <c r="F79" s="45">
        <f>+'ENERO '!F79+FEBRERO!F79+'MARZO '!F79+ABRIL!F79+MAYO!F79+JUNIO!F79+JULIO!F79+AGOSTO!F79+SEPTIEMBRE!F79+OCTUBRE!F79+NOVIEMBRE!F79+DICIEMBRE!F79</f>
        <v>0</v>
      </c>
      <c r="G79" s="45">
        <f>+'ENERO '!G79+FEBRERO!G79+'MARZO '!G79+ABRIL!G79+MAYO!G79+JUNIO!G79+JULIO!G79+AGOSTO!G79+SEPTIEMBRE!G79+OCTUBRE!G79+NOVIEMBRE!G79+DICIEMBRE!G79</f>
        <v>0</v>
      </c>
      <c r="H79" s="45">
        <f>+'ENERO '!H79+FEBRERO!H79+'MARZO '!H79+ABRIL!H79+MAYO!H79+JUNIO!H79+JULIO!H79+AGOSTO!H79+SEPTIEMBRE!H79+OCTUBRE!H79+NOVIEMBRE!H79+DICIEMBRE!H79</f>
        <v>0</v>
      </c>
      <c r="I79" s="45">
        <f>+'ENERO '!I79+FEBRERO!I79+'MARZO '!I79+ABRIL!I79+MAYO!I79+JUNIO!I79+JULIO!I79+AGOSTO!I79+SEPTIEMBRE!I79+OCTUBRE!I79+NOVIEMBRE!I79+DICIEMBRE!I79</f>
        <v>0</v>
      </c>
      <c r="J79" s="45">
        <f>+'ENERO '!J79+FEBRERO!J79+'MARZO '!J79+ABRIL!J79+MAYO!J79+JUNIO!J79+JULIO!J79+AGOSTO!J79+SEPTIEMBRE!J79+OCTUBRE!J79+NOVIEMBRE!J79+DICIEMBRE!J79</f>
        <v>0</v>
      </c>
      <c r="K79" s="45">
        <f>+'ENERO '!K79+FEBRERO!K79+'MARZO '!K79+ABRIL!K79+MAYO!K79+JUNIO!K79+JULIO!K79+AGOSTO!K79+SEPTIEMBRE!K79+OCTUBRE!K79+NOVIEMBRE!K79+DICIEMBRE!K79</f>
        <v>0</v>
      </c>
      <c r="L79" s="45">
        <f>+'ENERO '!L79+FEBRERO!L79+'MARZO '!L79+ABRIL!L79+MAYO!L79+JUNIO!L79+JULIO!L79+AGOSTO!L79+SEPTIEMBRE!L79+OCTUBRE!L79+NOVIEMBRE!L79+DICIEMBRE!L79</f>
        <v>0</v>
      </c>
      <c r="M79" s="45">
        <f>+'ENERO '!M79+FEBRERO!M79+'MARZO '!M79+ABRIL!M79+MAYO!M79+JUNIO!M79+JULIO!M79+AGOSTO!M79+SEPTIEMBRE!M79+OCTUBRE!M79+NOVIEMBRE!M79+DICIEMBRE!M79</f>
        <v>0</v>
      </c>
      <c r="N79" s="45">
        <f>+'ENERO '!N79+FEBRERO!N79+'MARZO '!N79+ABRIL!N79+MAYO!N79+JUNIO!N79+JULIO!N79+AGOSTO!N79+SEPTIEMBRE!N79+OCTUBRE!N79+NOVIEMBRE!N79+DICIEMBRE!N79</f>
        <v>0</v>
      </c>
      <c r="O79" s="45">
        <f>+'ENERO '!O79+FEBRERO!O79+'MARZO '!O79+ABRIL!O79+MAYO!O79+JUNIO!O79+JULIO!O79+AGOSTO!O79+SEPTIEMBRE!O79+OCTUBRE!O79+NOVIEMBRE!O79+DICIEMBRE!O79</f>
        <v>0</v>
      </c>
      <c r="P79" s="45">
        <f>+'ENERO '!P79+FEBRERO!P79+'MARZO '!P79+ABRIL!P79+MAYO!P79+JUNIO!P79+JULIO!P79+AGOSTO!P79+SEPTIEMBRE!P79+OCTUBRE!P79+NOVIEMBRE!P79+DICIEMBRE!P79</f>
        <v>0</v>
      </c>
      <c r="Q79" s="45">
        <f>+'ENERO '!Q79+FEBRERO!Q79+'MARZO '!Q79+ABRIL!Q79+MAYO!Q79+JUNIO!Q79+JULIO!Q79+AGOSTO!Q79+SEPTIEMBRE!Q79+OCTUBRE!Q79+NOVIEMBRE!Q79+DICIEMBRE!Q79</f>
        <v>0</v>
      </c>
      <c r="R79" s="45">
        <f>+'ENERO '!R79+FEBRERO!R79+'MARZO '!R79+ABRIL!R79+MAYO!R79+JUNIO!R79+JULIO!R79+AGOSTO!R79+SEPTIEMBRE!R79+OCTUBRE!R79+NOVIEMBRE!R79+DICIEMBRE!R79</f>
        <v>0</v>
      </c>
      <c r="S79" s="75" t="str">
        <f t="shared" si="17"/>
        <v/>
      </c>
      <c r="BA79" s="17" t="str">
        <f t="shared" si="19"/>
        <v/>
      </c>
      <c r="BB79" s="17" t="str">
        <f>IF($M79&lt;$R79," Los Egresos de 60 años NO puede ser mayor que los Egresos de 20-64 años.","")</f>
        <v/>
      </c>
      <c r="BC79" s="3"/>
      <c r="BD79" s="25">
        <f t="shared" si="21"/>
        <v>0</v>
      </c>
      <c r="BE79" s="25">
        <f t="shared" si="22"/>
        <v>0</v>
      </c>
      <c r="BF79" s="3"/>
    </row>
    <row r="80" spans="1:58" ht="14.25" customHeight="1" x14ac:dyDescent="0.15">
      <c r="A80" s="366" t="s">
        <v>179</v>
      </c>
      <c r="B80" s="367"/>
      <c r="C80" s="368"/>
      <c r="D80" s="140">
        <f>SUM(E80:O80)</f>
        <v>0</v>
      </c>
      <c r="E80" s="45">
        <f>+'ENERO '!E80+FEBRERO!E80+'MARZO '!E80+ABRIL!E80+MAYO!E80+JUNIO!E80+JULIO!E80+AGOSTO!E80+SEPTIEMBRE!E80+OCTUBRE!E80+NOVIEMBRE!E80+DICIEMBRE!E80</f>
        <v>0</v>
      </c>
      <c r="F80" s="45">
        <f>+'ENERO '!F80+FEBRERO!F80+'MARZO '!F80+ABRIL!F80+MAYO!F80+JUNIO!F80+JULIO!F80+AGOSTO!F80+SEPTIEMBRE!F80+OCTUBRE!F80+NOVIEMBRE!F80+DICIEMBRE!F80</f>
        <v>0</v>
      </c>
      <c r="G80" s="45">
        <f>+'ENERO '!G80+FEBRERO!G80+'MARZO '!G80+ABRIL!G80+MAYO!G80+JUNIO!G80+JULIO!G80+AGOSTO!G80+SEPTIEMBRE!G80+OCTUBRE!G80+NOVIEMBRE!G80+DICIEMBRE!G80</f>
        <v>0</v>
      </c>
      <c r="H80" s="45">
        <f>+'ENERO '!H80+FEBRERO!H80+'MARZO '!H80+ABRIL!H80+MAYO!H80+JUNIO!H80+JULIO!H80+AGOSTO!H80+SEPTIEMBRE!H80+OCTUBRE!H80+NOVIEMBRE!H80+DICIEMBRE!H80</f>
        <v>0</v>
      </c>
      <c r="I80" s="45">
        <f>+'ENERO '!I80+FEBRERO!I80+'MARZO '!I80+ABRIL!I80+MAYO!I80+JUNIO!I80+JULIO!I80+AGOSTO!I80+SEPTIEMBRE!I80+OCTUBRE!I80+NOVIEMBRE!I80+DICIEMBRE!I80</f>
        <v>0</v>
      </c>
      <c r="J80" s="45">
        <f>+'ENERO '!J80+FEBRERO!J80+'MARZO '!J80+ABRIL!J80+MAYO!J80+JUNIO!J80+JULIO!J80+AGOSTO!J80+SEPTIEMBRE!J80+OCTUBRE!J80+NOVIEMBRE!J80+DICIEMBRE!J80</f>
        <v>0</v>
      </c>
      <c r="K80" s="45">
        <f>+'ENERO '!K80+FEBRERO!K80+'MARZO '!K80+ABRIL!K80+MAYO!K80+JUNIO!K80+JULIO!K80+AGOSTO!K80+SEPTIEMBRE!K80+OCTUBRE!K80+NOVIEMBRE!K80+DICIEMBRE!K80</f>
        <v>0</v>
      </c>
      <c r="L80" s="45">
        <f>+'ENERO '!L80+FEBRERO!L80+'MARZO '!L80+ABRIL!L80+MAYO!L80+JUNIO!L80+JULIO!L80+AGOSTO!L80+SEPTIEMBRE!L80+OCTUBRE!L80+NOVIEMBRE!L80+DICIEMBRE!L80</f>
        <v>0</v>
      </c>
      <c r="M80" s="45">
        <f>+'ENERO '!M80+FEBRERO!M80+'MARZO '!M80+ABRIL!M80+MAYO!M80+JUNIO!M80+JULIO!M80+AGOSTO!M80+SEPTIEMBRE!M80+OCTUBRE!M80+NOVIEMBRE!M80+DICIEMBRE!M80</f>
        <v>0</v>
      </c>
      <c r="N80" s="45">
        <f>+'ENERO '!N80+FEBRERO!N80+'MARZO '!N80+ABRIL!N80+MAYO!N80+JUNIO!N80+JULIO!N80+AGOSTO!N80+SEPTIEMBRE!N80+OCTUBRE!N80+NOVIEMBRE!N80+DICIEMBRE!N80</f>
        <v>0</v>
      </c>
      <c r="O80" s="45">
        <f>+'ENERO '!O80+FEBRERO!O80+'MARZO '!O80+ABRIL!O80+MAYO!O80+JUNIO!O80+JULIO!O80+AGOSTO!O80+SEPTIEMBRE!O80+OCTUBRE!O80+NOVIEMBRE!O80+DICIEMBRE!O80</f>
        <v>0</v>
      </c>
      <c r="P80" s="45">
        <f>+'ENERO '!P80+FEBRERO!P80+'MARZO '!P80+ABRIL!P80+MAYO!P80+JUNIO!P80+JULIO!P80+AGOSTO!P80+SEPTIEMBRE!P80+OCTUBRE!P80+NOVIEMBRE!P80+DICIEMBRE!P80</f>
        <v>0</v>
      </c>
      <c r="Q80" s="45">
        <f>+'ENERO '!Q80+FEBRERO!Q80+'MARZO '!Q80+ABRIL!Q80+MAYO!Q80+JUNIO!Q80+JULIO!Q80+AGOSTO!Q80+SEPTIEMBRE!Q80+OCTUBRE!Q80+NOVIEMBRE!Q80+DICIEMBRE!Q80</f>
        <v>0</v>
      </c>
      <c r="R80" s="45">
        <f>+'ENERO '!R80+FEBRERO!R80+'MARZO '!R80+ABRIL!R80+MAYO!R80+JUNIO!R80+JULIO!R80+AGOSTO!R80+SEPTIEMBRE!R80+OCTUBRE!R80+NOVIEMBRE!R80+DICIEMBRE!R80</f>
        <v>0</v>
      </c>
      <c r="S80" s="75" t="str">
        <f t="shared" si="17"/>
        <v/>
      </c>
      <c r="BA80" s="17" t="str">
        <f t="shared" si="19"/>
        <v/>
      </c>
      <c r="BB80" s="17" t="str">
        <f>IF($M80&lt;$R80," Los rechazos de 60 años NO puede ser mayor que los rechazos de 20-64 años.","")</f>
        <v/>
      </c>
      <c r="BC80" s="3"/>
      <c r="BD80" s="25">
        <f t="shared" si="21"/>
        <v>0</v>
      </c>
      <c r="BE80" s="25">
        <f t="shared" si="22"/>
        <v>0</v>
      </c>
      <c r="BF80" s="3"/>
    </row>
    <row r="81" spans="1:58" ht="15.75" customHeight="1" x14ac:dyDescent="0.15">
      <c r="A81" s="149"/>
      <c r="B81" s="150"/>
      <c r="C81" s="150"/>
      <c r="D81" s="151"/>
      <c r="E81" s="45">
        <f>+'ENERO '!E81+FEBRERO!E81+'MARZO '!E81+ABRIL!E81+MAYO!E81+JUNIO!E81+JULIO!E81+AGOSTO!E81+SEPTIEMBRE!E81+OCTUBRE!E81+NOVIEMBRE!E81+DICIEMBRE!E81</f>
        <v>0</v>
      </c>
      <c r="F81" s="45">
        <f>+'ENERO '!F81+FEBRERO!F81+'MARZO '!F81+ABRIL!F81+MAYO!F81+JUNIO!F81+JULIO!F81+AGOSTO!F81+SEPTIEMBRE!F81+OCTUBRE!F81+NOVIEMBRE!F81+DICIEMBRE!F81</f>
        <v>0</v>
      </c>
      <c r="G81" s="45">
        <f>+'ENERO '!G81+FEBRERO!G81+'MARZO '!G81+ABRIL!G81+MAYO!G81+JUNIO!G81+JULIO!G81+AGOSTO!G81+SEPTIEMBRE!G81+OCTUBRE!G81+NOVIEMBRE!G81+DICIEMBRE!G81</f>
        <v>0</v>
      </c>
      <c r="H81" s="45">
        <f>+'ENERO '!H81+FEBRERO!H81+'MARZO '!H81+ABRIL!H81+MAYO!H81+JUNIO!H81+JULIO!H81+AGOSTO!H81+SEPTIEMBRE!H81+OCTUBRE!H81+NOVIEMBRE!H81+DICIEMBRE!H81</f>
        <v>0</v>
      </c>
      <c r="I81" s="45">
        <f>+'ENERO '!I81+FEBRERO!I81+'MARZO '!I81+ABRIL!I81+MAYO!I81+JUNIO!I81+JULIO!I81+AGOSTO!I81+SEPTIEMBRE!I81+OCTUBRE!I81+NOVIEMBRE!I81+DICIEMBRE!I81</f>
        <v>0</v>
      </c>
      <c r="J81" s="45">
        <f>+'ENERO '!J81+FEBRERO!J81+'MARZO '!J81+ABRIL!J81+MAYO!J81+JUNIO!J81+JULIO!J81+AGOSTO!J81+SEPTIEMBRE!J81+OCTUBRE!J81+NOVIEMBRE!J81+DICIEMBRE!J81</f>
        <v>0</v>
      </c>
      <c r="K81" s="45">
        <f>+'ENERO '!K81+FEBRERO!K81+'MARZO '!K81+ABRIL!K81+MAYO!K81+JUNIO!K81+JULIO!K81+AGOSTO!K81+SEPTIEMBRE!K81+OCTUBRE!K81+NOVIEMBRE!K81+DICIEMBRE!K81</f>
        <v>0</v>
      </c>
      <c r="L81" s="45">
        <f>+'ENERO '!L81+FEBRERO!L81+'MARZO '!L81+ABRIL!L81+MAYO!L81+JUNIO!L81+JULIO!L81+AGOSTO!L81+SEPTIEMBRE!L81+OCTUBRE!L81+NOVIEMBRE!L81+DICIEMBRE!L81</f>
        <v>0</v>
      </c>
      <c r="M81" s="45">
        <f>+'ENERO '!M81+FEBRERO!M81+'MARZO '!M81+ABRIL!M81+MAYO!M81+JUNIO!M81+JULIO!M81+AGOSTO!M81+SEPTIEMBRE!M81+OCTUBRE!M81+NOVIEMBRE!M81+DICIEMBRE!M81</f>
        <v>0</v>
      </c>
      <c r="N81" s="45">
        <f>+'ENERO '!N81+FEBRERO!N81+'MARZO '!N81+ABRIL!N81+MAYO!N81+JUNIO!N81+JULIO!N81+AGOSTO!N81+SEPTIEMBRE!N81+OCTUBRE!N81+NOVIEMBRE!N81+DICIEMBRE!N81</f>
        <v>0</v>
      </c>
      <c r="O81" s="45">
        <f>+'ENERO '!O81+FEBRERO!O81+'MARZO '!O81+ABRIL!O81+MAYO!O81+JUNIO!O81+JULIO!O81+AGOSTO!O81+SEPTIEMBRE!O81+OCTUBRE!O81+NOVIEMBRE!O81+DICIEMBRE!O81</f>
        <v>0</v>
      </c>
      <c r="P81" s="45">
        <f>+'ENERO '!P81+FEBRERO!P81+'MARZO '!P81+ABRIL!P81+MAYO!P81+JUNIO!P81+JULIO!P81+AGOSTO!P81+SEPTIEMBRE!P81+OCTUBRE!P81+NOVIEMBRE!P81+DICIEMBRE!P81</f>
        <v>0</v>
      </c>
      <c r="Q81" s="45">
        <f>+'ENERO '!Q81+FEBRERO!Q81+'MARZO '!Q81+ABRIL!Q81+MAYO!Q81+JUNIO!Q81+JULIO!Q81+AGOSTO!Q81+SEPTIEMBRE!Q81+OCTUBRE!Q81+NOVIEMBRE!Q81+DICIEMBRE!Q81</f>
        <v>0</v>
      </c>
      <c r="R81" s="45">
        <f>+'ENERO '!R81+FEBRERO!R81+'MARZO '!R81+ABRIL!R81+MAYO!R81+JUNIO!R81+JULIO!R81+AGOSTO!R81+SEPTIEMBRE!R81+OCTUBRE!R81+NOVIEMBRE!R81+DICIEMBRE!R81</f>
        <v>0</v>
      </c>
      <c r="BA81" s="8"/>
      <c r="BB81" s="8"/>
      <c r="BC81" s="3"/>
      <c r="BD81" s="29"/>
      <c r="BE81" s="29"/>
      <c r="BF81" s="3"/>
    </row>
    <row r="82" spans="1:58" ht="14.25" customHeight="1" x14ac:dyDescent="0.15">
      <c r="A82" s="369" t="s">
        <v>180</v>
      </c>
      <c r="B82" s="338"/>
      <c r="C82" s="153" t="s">
        <v>77</v>
      </c>
      <c r="D82" s="138">
        <f>SUM(E82:O82)</f>
        <v>0</v>
      </c>
      <c r="E82" s="45">
        <f>+'ENERO '!E82+FEBRERO!E82+'MARZO '!E82+ABRIL!E82+MAYO!E82+JUNIO!E82+JULIO!E82+AGOSTO!E82+SEPTIEMBRE!E82+OCTUBRE!E82+NOVIEMBRE!E82+DICIEMBRE!E82</f>
        <v>0</v>
      </c>
      <c r="F82" s="45">
        <f>+'ENERO '!F82+FEBRERO!F82+'MARZO '!F82+ABRIL!F82+MAYO!F82+JUNIO!F82+JULIO!F82+AGOSTO!F82+SEPTIEMBRE!F82+OCTUBRE!F82+NOVIEMBRE!F82+DICIEMBRE!F82</f>
        <v>0</v>
      </c>
      <c r="G82" s="45">
        <f>+'ENERO '!G82+FEBRERO!G82+'MARZO '!G82+ABRIL!G82+MAYO!G82+JUNIO!G82+JULIO!G82+AGOSTO!G82+SEPTIEMBRE!G82+OCTUBRE!G82+NOVIEMBRE!G82+DICIEMBRE!G82</f>
        <v>0</v>
      </c>
      <c r="H82" s="45">
        <f>+'ENERO '!H82+FEBRERO!H82+'MARZO '!H82+ABRIL!H82+MAYO!H82+JUNIO!H82+JULIO!H82+AGOSTO!H82+SEPTIEMBRE!H82+OCTUBRE!H82+NOVIEMBRE!H82+DICIEMBRE!H82</f>
        <v>0</v>
      </c>
      <c r="I82" s="45">
        <f>+'ENERO '!I82+FEBRERO!I82+'MARZO '!I82+ABRIL!I82+MAYO!I82+JUNIO!I82+JULIO!I82+AGOSTO!I82+SEPTIEMBRE!I82+OCTUBRE!I82+NOVIEMBRE!I82+DICIEMBRE!I82</f>
        <v>0</v>
      </c>
      <c r="J82" s="45">
        <f>+'ENERO '!J82+FEBRERO!J82+'MARZO '!J82+ABRIL!J82+MAYO!J82+JUNIO!J82+JULIO!J82+AGOSTO!J82+SEPTIEMBRE!J82+OCTUBRE!J82+NOVIEMBRE!J82+DICIEMBRE!J82</f>
        <v>0</v>
      </c>
      <c r="K82" s="45">
        <f>+'ENERO '!K82+FEBRERO!K82+'MARZO '!K82+ABRIL!K82+MAYO!K82+JUNIO!K82+JULIO!K82+AGOSTO!K82+SEPTIEMBRE!K82+OCTUBRE!K82+NOVIEMBRE!K82+DICIEMBRE!K82</f>
        <v>0</v>
      </c>
      <c r="L82" s="45">
        <f>+'ENERO '!L82+FEBRERO!L82+'MARZO '!L82+ABRIL!L82+MAYO!L82+JUNIO!L82+JULIO!L82+AGOSTO!L82+SEPTIEMBRE!L82+OCTUBRE!L82+NOVIEMBRE!L82+DICIEMBRE!L82</f>
        <v>0</v>
      </c>
      <c r="M82" s="45">
        <f>+'ENERO '!M82+FEBRERO!M82+'MARZO '!M82+ABRIL!M82+MAYO!M82+JUNIO!M82+JULIO!M82+AGOSTO!M82+SEPTIEMBRE!M82+OCTUBRE!M82+NOVIEMBRE!M82+DICIEMBRE!M82</f>
        <v>0</v>
      </c>
      <c r="N82" s="45">
        <f>+'ENERO '!N82+FEBRERO!N82+'MARZO '!N82+ABRIL!N82+MAYO!N82+JUNIO!N82+JULIO!N82+AGOSTO!N82+SEPTIEMBRE!N82+OCTUBRE!N82+NOVIEMBRE!N82+DICIEMBRE!N82</f>
        <v>0</v>
      </c>
      <c r="O82" s="45">
        <f>+'ENERO '!O82+FEBRERO!O82+'MARZO '!O82+ABRIL!O82+MAYO!O82+JUNIO!O82+JULIO!O82+AGOSTO!O82+SEPTIEMBRE!O82+OCTUBRE!O82+NOVIEMBRE!O82+DICIEMBRE!O82</f>
        <v>0</v>
      </c>
      <c r="P82" s="45">
        <f>+'ENERO '!P82+FEBRERO!P82+'MARZO '!P82+ABRIL!P82+MAYO!P82+JUNIO!P82+JULIO!P82+AGOSTO!P82+SEPTIEMBRE!P82+OCTUBRE!P82+NOVIEMBRE!P82+DICIEMBRE!P82</f>
        <v>0</v>
      </c>
      <c r="Q82" s="45">
        <f>+'ENERO '!Q82+FEBRERO!Q82+'MARZO '!Q82+ABRIL!Q82+MAYO!Q82+JUNIO!Q82+JULIO!Q82+AGOSTO!Q82+SEPTIEMBRE!Q82+OCTUBRE!Q82+NOVIEMBRE!Q82+DICIEMBRE!Q82</f>
        <v>0</v>
      </c>
      <c r="R82" s="45">
        <f>+'ENERO '!R82+FEBRERO!R82+'MARZO '!R82+ABRIL!R82+MAYO!R82+JUNIO!R82+JULIO!R82+AGOSTO!R82+SEPTIEMBRE!R82+OCTUBRE!R82+NOVIEMBRE!R82+DICIEMBRE!R82</f>
        <v>0</v>
      </c>
      <c r="S82" s="75" t="str">
        <f t="shared" ref="S82:S88" si="23">+BA82&amp;BB82&amp;BC82</f>
        <v/>
      </c>
      <c r="BA82" s="17" t="str">
        <f t="shared" si="19"/>
        <v/>
      </c>
      <c r="BB82" s="17" t="str">
        <f>IF($M82&lt;$R82," Los Indices de 60 años NO puede ser mayor que los Indices de 20-64 años.","")</f>
        <v/>
      </c>
      <c r="BC82" s="3"/>
      <c r="BD82" s="25">
        <f t="shared" si="21"/>
        <v>0</v>
      </c>
      <c r="BE82" s="25">
        <f t="shared" si="22"/>
        <v>0</v>
      </c>
      <c r="BF82" s="3"/>
    </row>
    <row r="83" spans="1:58" ht="14.25" customHeight="1" x14ac:dyDescent="0.15">
      <c r="A83" s="370"/>
      <c r="B83" s="341"/>
      <c r="C83" s="154">
        <v>1</v>
      </c>
      <c r="D83" s="76">
        <f t="shared" ref="D83:D88" si="24">SUM(E83:O83)</f>
        <v>0</v>
      </c>
      <c r="E83" s="45">
        <f>+'ENERO '!E83+FEBRERO!E83+'MARZO '!E83+ABRIL!E83+MAYO!E83+JUNIO!E83+JULIO!E83+AGOSTO!E83+SEPTIEMBRE!E83+OCTUBRE!E83+NOVIEMBRE!E83+DICIEMBRE!E83</f>
        <v>0</v>
      </c>
      <c r="F83" s="45">
        <f>+'ENERO '!F83+FEBRERO!F83+'MARZO '!F83+ABRIL!F83+MAYO!F83+JUNIO!F83+JULIO!F83+AGOSTO!F83+SEPTIEMBRE!F83+OCTUBRE!F83+NOVIEMBRE!F83+DICIEMBRE!F83</f>
        <v>0</v>
      </c>
      <c r="G83" s="45">
        <f>+'ENERO '!G83+FEBRERO!G83+'MARZO '!G83+ABRIL!G83+MAYO!G83+JUNIO!G83+JULIO!G83+AGOSTO!G83+SEPTIEMBRE!G83+OCTUBRE!G83+NOVIEMBRE!G83+DICIEMBRE!G83</f>
        <v>0</v>
      </c>
      <c r="H83" s="45">
        <f>+'ENERO '!H83+FEBRERO!H83+'MARZO '!H83+ABRIL!H83+MAYO!H83+JUNIO!H83+JULIO!H83+AGOSTO!H83+SEPTIEMBRE!H83+OCTUBRE!H83+NOVIEMBRE!H83+DICIEMBRE!H83</f>
        <v>0</v>
      </c>
      <c r="I83" s="45">
        <f>+'ENERO '!I83+FEBRERO!I83+'MARZO '!I83+ABRIL!I83+MAYO!I83+JUNIO!I83+JULIO!I83+AGOSTO!I83+SEPTIEMBRE!I83+OCTUBRE!I83+NOVIEMBRE!I83+DICIEMBRE!I83</f>
        <v>0</v>
      </c>
      <c r="J83" s="45">
        <f>+'ENERO '!J83+FEBRERO!J83+'MARZO '!J83+ABRIL!J83+MAYO!J83+JUNIO!J83+JULIO!J83+AGOSTO!J83+SEPTIEMBRE!J83+OCTUBRE!J83+NOVIEMBRE!J83+DICIEMBRE!J83</f>
        <v>0</v>
      </c>
      <c r="K83" s="45">
        <f>+'ENERO '!K83+FEBRERO!K83+'MARZO '!K83+ABRIL!K83+MAYO!K83+JUNIO!K83+JULIO!K83+AGOSTO!K83+SEPTIEMBRE!K83+OCTUBRE!K83+NOVIEMBRE!K83+DICIEMBRE!K83</f>
        <v>0</v>
      </c>
      <c r="L83" s="45">
        <f>+'ENERO '!L83+FEBRERO!L83+'MARZO '!L83+ABRIL!L83+MAYO!L83+JUNIO!L83+JULIO!L83+AGOSTO!L83+SEPTIEMBRE!L83+OCTUBRE!L83+NOVIEMBRE!L83+DICIEMBRE!L83</f>
        <v>0</v>
      </c>
      <c r="M83" s="45">
        <f>+'ENERO '!M83+FEBRERO!M83+'MARZO '!M83+ABRIL!M83+MAYO!M83+JUNIO!M83+JULIO!M83+AGOSTO!M83+SEPTIEMBRE!M83+OCTUBRE!M83+NOVIEMBRE!M83+DICIEMBRE!M83</f>
        <v>0</v>
      </c>
      <c r="N83" s="45">
        <f>+'ENERO '!N83+FEBRERO!N83+'MARZO '!N83+ABRIL!N83+MAYO!N83+JUNIO!N83+JULIO!N83+AGOSTO!N83+SEPTIEMBRE!N83+OCTUBRE!N83+NOVIEMBRE!N83+DICIEMBRE!N83</f>
        <v>0</v>
      </c>
      <c r="O83" s="45">
        <f>+'ENERO '!O83+FEBRERO!O83+'MARZO '!O83+ABRIL!O83+MAYO!O83+JUNIO!O83+JULIO!O83+AGOSTO!O83+SEPTIEMBRE!O83+OCTUBRE!O83+NOVIEMBRE!O83+DICIEMBRE!O83</f>
        <v>0</v>
      </c>
      <c r="P83" s="45">
        <f>+'ENERO '!P83+FEBRERO!P83+'MARZO '!P83+ABRIL!P83+MAYO!P83+JUNIO!P83+JULIO!P83+AGOSTO!P83+SEPTIEMBRE!P83+OCTUBRE!P83+NOVIEMBRE!P83+DICIEMBRE!P83</f>
        <v>0</v>
      </c>
      <c r="Q83" s="45">
        <f>+'ENERO '!Q83+FEBRERO!Q83+'MARZO '!Q83+ABRIL!Q83+MAYO!Q83+JUNIO!Q83+JULIO!Q83+AGOSTO!Q83+SEPTIEMBRE!Q83+OCTUBRE!Q83+NOVIEMBRE!Q83+DICIEMBRE!Q83</f>
        <v>0</v>
      </c>
      <c r="R83" s="45">
        <f>+'ENERO '!R83+FEBRERO!R83+'MARZO '!R83+ABRIL!R83+MAYO!R83+JUNIO!R83+JULIO!R83+AGOSTO!R83+SEPTIEMBRE!R83+OCTUBRE!R83+NOVIEMBRE!R83+DICIEMBRE!R83</f>
        <v>0</v>
      </c>
      <c r="S83" s="75" t="str">
        <f t="shared" si="23"/>
        <v/>
      </c>
      <c r="BA83" s="17" t="str">
        <f>IF($D83&lt;&gt;($P83+$Q83)," El número ingresos según sexo NO puede ser diferente al Total.","")</f>
        <v/>
      </c>
      <c r="BB83" s="17" t="str">
        <f t="shared" ref="BB83:BB88" si="25">IF($M83&lt;$R83," Los Indices de 60 años NO puede ser mayor que los Indices de 20-64 años.","")</f>
        <v/>
      </c>
      <c r="BC83" s="2"/>
      <c r="BD83" s="25">
        <f t="shared" si="21"/>
        <v>0</v>
      </c>
      <c r="BE83" s="25">
        <f t="shared" si="22"/>
        <v>0</v>
      </c>
      <c r="BF83" s="3"/>
    </row>
    <row r="84" spans="1:58" ht="14.25" customHeight="1" x14ac:dyDescent="0.15">
      <c r="A84" s="370"/>
      <c r="B84" s="341"/>
      <c r="C84" s="154">
        <v>2</v>
      </c>
      <c r="D84" s="76">
        <f t="shared" si="24"/>
        <v>0</v>
      </c>
      <c r="E84" s="45">
        <f>+'ENERO '!E84+FEBRERO!E84+'MARZO '!E84+ABRIL!E84+MAYO!E84+JUNIO!E84+JULIO!E84+AGOSTO!E84+SEPTIEMBRE!E84+OCTUBRE!E84+NOVIEMBRE!E84+DICIEMBRE!E84</f>
        <v>0</v>
      </c>
      <c r="F84" s="45">
        <f>+'ENERO '!F84+FEBRERO!F84+'MARZO '!F84+ABRIL!F84+MAYO!F84+JUNIO!F84+JULIO!F84+AGOSTO!F84+SEPTIEMBRE!F84+OCTUBRE!F84+NOVIEMBRE!F84+DICIEMBRE!F84</f>
        <v>0</v>
      </c>
      <c r="G84" s="45">
        <f>+'ENERO '!G84+FEBRERO!G84+'MARZO '!G84+ABRIL!G84+MAYO!G84+JUNIO!G84+JULIO!G84+AGOSTO!G84+SEPTIEMBRE!G84+OCTUBRE!G84+NOVIEMBRE!G84+DICIEMBRE!G84</f>
        <v>0</v>
      </c>
      <c r="H84" s="45">
        <f>+'ENERO '!H84+FEBRERO!H84+'MARZO '!H84+ABRIL!H84+MAYO!H84+JUNIO!H84+JULIO!H84+AGOSTO!H84+SEPTIEMBRE!H84+OCTUBRE!H84+NOVIEMBRE!H84+DICIEMBRE!H84</f>
        <v>0</v>
      </c>
      <c r="I84" s="45">
        <f>+'ENERO '!I84+FEBRERO!I84+'MARZO '!I84+ABRIL!I84+MAYO!I84+JUNIO!I84+JULIO!I84+AGOSTO!I84+SEPTIEMBRE!I84+OCTUBRE!I84+NOVIEMBRE!I84+DICIEMBRE!I84</f>
        <v>0</v>
      </c>
      <c r="J84" s="45">
        <f>+'ENERO '!J84+FEBRERO!J84+'MARZO '!J84+ABRIL!J84+MAYO!J84+JUNIO!J84+JULIO!J84+AGOSTO!J84+SEPTIEMBRE!J84+OCTUBRE!J84+NOVIEMBRE!J84+DICIEMBRE!J84</f>
        <v>0</v>
      </c>
      <c r="K84" s="45">
        <f>+'ENERO '!K84+FEBRERO!K84+'MARZO '!K84+ABRIL!K84+MAYO!K84+JUNIO!K84+JULIO!K84+AGOSTO!K84+SEPTIEMBRE!K84+OCTUBRE!K84+NOVIEMBRE!K84+DICIEMBRE!K84</f>
        <v>0</v>
      </c>
      <c r="L84" s="45">
        <f>+'ENERO '!L84+FEBRERO!L84+'MARZO '!L84+ABRIL!L84+MAYO!L84+JUNIO!L84+JULIO!L84+AGOSTO!L84+SEPTIEMBRE!L84+OCTUBRE!L84+NOVIEMBRE!L84+DICIEMBRE!L84</f>
        <v>0</v>
      </c>
      <c r="M84" s="45">
        <f>+'ENERO '!M84+FEBRERO!M84+'MARZO '!M84+ABRIL!M84+MAYO!M84+JUNIO!M84+JULIO!M84+AGOSTO!M84+SEPTIEMBRE!M84+OCTUBRE!M84+NOVIEMBRE!M84+DICIEMBRE!M84</f>
        <v>0</v>
      </c>
      <c r="N84" s="45">
        <f>+'ENERO '!N84+FEBRERO!N84+'MARZO '!N84+ABRIL!N84+MAYO!N84+JUNIO!N84+JULIO!N84+AGOSTO!N84+SEPTIEMBRE!N84+OCTUBRE!N84+NOVIEMBRE!N84+DICIEMBRE!N84</f>
        <v>0</v>
      </c>
      <c r="O84" s="45">
        <f>+'ENERO '!O84+FEBRERO!O84+'MARZO '!O84+ABRIL!O84+MAYO!O84+JUNIO!O84+JULIO!O84+AGOSTO!O84+SEPTIEMBRE!O84+OCTUBRE!O84+NOVIEMBRE!O84+DICIEMBRE!O84</f>
        <v>0</v>
      </c>
      <c r="P84" s="45">
        <f>+'ENERO '!P84+FEBRERO!P84+'MARZO '!P84+ABRIL!P84+MAYO!P84+JUNIO!P84+JULIO!P84+AGOSTO!P84+SEPTIEMBRE!P84+OCTUBRE!P84+NOVIEMBRE!P84+DICIEMBRE!P84</f>
        <v>0</v>
      </c>
      <c r="Q84" s="45">
        <f>+'ENERO '!Q84+FEBRERO!Q84+'MARZO '!Q84+ABRIL!Q84+MAYO!Q84+JUNIO!Q84+JULIO!Q84+AGOSTO!Q84+SEPTIEMBRE!Q84+OCTUBRE!Q84+NOVIEMBRE!Q84+DICIEMBRE!Q84</f>
        <v>0</v>
      </c>
      <c r="R84" s="45">
        <f>+'ENERO '!R84+FEBRERO!R84+'MARZO '!R84+ABRIL!R84+MAYO!R84+JUNIO!R84+JULIO!R84+AGOSTO!R84+SEPTIEMBRE!R84+OCTUBRE!R84+NOVIEMBRE!R84+DICIEMBRE!R84</f>
        <v>0</v>
      </c>
      <c r="S84" s="75" t="str">
        <f t="shared" si="23"/>
        <v/>
      </c>
      <c r="BA84" s="17" t="str">
        <f t="shared" si="19"/>
        <v/>
      </c>
      <c r="BB84" s="17" t="str">
        <f t="shared" si="25"/>
        <v/>
      </c>
      <c r="BC84" s="3"/>
      <c r="BD84" s="25">
        <f t="shared" si="21"/>
        <v>0</v>
      </c>
      <c r="BE84" s="25">
        <f t="shared" si="22"/>
        <v>0</v>
      </c>
      <c r="BF84" s="3"/>
    </row>
    <row r="85" spans="1:58" ht="14.25" customHeight="1" x14ac:dyDescent="0.15">
      <c r="A85" s="370"/>
      <c r="B85" s="341"/>
      <c r="C85" s="154">
        <v>3</v>
      </c>
      <c r="D85" s="76">
        <f t="shared" si="24"/>
        <v>0</v>
      </c>
      <c r="E85" s="45">
        <f>+'ENERO '!E85+FEBRERO!E85+'MARZO '!E85+ABRIL!E85+MAYO!E85+JUNIO!E85+JULIO!E85+AGOSTO!E85+SEPTIEMBRE!E85+OCTUBRE!E85+NOVIEMBRE!E85+DICIEMBRE!E85</f>
        <v>0</v>
      </c>
      <c r="F85" s="45">
        <f>+'ENERO '!F85+FEBRERO!F85+'MARZO '!F85+ABRIL!F85+MAYO!F85+JUNIO!F85+JULIO!F85+AGOSTO!F85+SEPTIEMBRE!F85+OCTUBRE!F85+NOVIEMBRE!F85+DICIEMBRE!F85</f>
        <v>0</v>
      </c>
      <c r="G85" s="45">
        <f>+'ENERO '!G85+FEBRERO!G85+'MARZO '!G85+ABRIL!G85+MAYO!G85+JUNIO!G85+JULIO!G85+AGOSTO!G85+SEPTIEMBRE!G85+OCTUBRE!G85+NOVIEMBRE!G85+DICIEMBRE!G85</f>
        <v>0</v>
      </c>
      <c r="H85" s="45">
        <f>+'ENERO '!H85+FEBRERO!H85+'MARZO '!H85+ABRIL!H85+MAYO!H85+JUNIO!H85+JULIO!H85+AGOSTO!H85+SEPTIEMBRE!H85+OCTUBRE!H85+NOVIEMBRE!H85+DICIEMBRE!H85</f>
        <v>0</v>
      </c>
      <c r="I85" s="45">
        <f>+'ENERO '!I85+FEBRERO!I85+'MARZO '!I85+ABRIL!I85+MAYO!I85+JUNIO!I85+JULIO!I85+AGOSTO!I85+SEPTIEMBRE!I85+OCTUBRE!I85+NOVIEMBRE!I85+DICIEMBRE!I85</f>
        <v>0</v>
      </c>
      <c r="J85" s="45">
        <f>+'ENERO '!J85+FEBRERO!J85+'MARZO '!J85+ABRIL!J85+MAYO!J85+JUNIO!J85+JULIO!J85+AGOSTO!J85+SEPTIEMBRE!J85+OCTUBRE!J85+NOVIEMBRE!J85+DICIEMBRE!J85</f>
        <v>0</v>
      </c>
      <c r="K85" s="45">
        <f>+'ENERO '!K85+FEBRERO!K85+'MARZO '!K85+ABRIL!K85+MAYO!K85+JUNIO!K85+JULIO!K85+AGOSTO!K85+SEPTIEMBRE!K85+OCTUBRE!K85+NOVIEMBRE!K85+DICIEMBRE!K85</f>
        <v>0</v>
      </c>
      <c r="L85" s="45">
        <f>+'ENERO '!L85+FEBRERO!L85+'MARZO '!L85+ABRIL!L85+MAYO!L85+JUNIO!L85+JULIO!L85+AGOSTO!L85+SEPTIEMBRE!L85+OCTUBRE!L85+NOVIEMBRE!L85+DICIEMBRE!L85</f>
        <v>0</v>
      </c>
      <c r="M85" s="45">
        <f>+'ENERO '!M85+FEBRERO!M85+'MARZO '!M85+ABRIL!M85+MAYO!M85+JUNIO!M85+JULIO!M85+AGOSTO!M85+SEPTIEMBRE!M85+OCTUBRE!M85+NOVIEMBRE!M85+DICIEMBRE!M85</f>
        <v>0</v>
      </c>
      <c r="N85" s="45">
        <f>+'ENERO '!N85+FEBRERO!N85+'MARZO '!N85+ABRIL!N85+MAYO!N85+JUNIO!N85+JULIO!N85+AGOSTO!N85+SEPTIEMBRE!N85+OCTUBRE!N85+NOVIEMBRE!N85+DICIEMBRE!N85</f>
        <v>0</v>
      </c>
      <c r="O85" s="45">
        <f>+'ENERO '!O85+FEBRERO!O85+'MARZO '!O85+ABRIL!O85+MAYO!O85+JUNIO!O85+JULIO!O85+AGOSTO!O85+SEPTIEMBRE!O85+OCTUBRE!O85+NOVIEMBRE!O85+DICIEMBRE!O85</f>
        <v>0</v>
      </c>
      <c r="P85" s="45">
        <f>+'ENERO '!P85+FEBRERO!P85+'MARZO '!P85+ABRIL!P85+MAYO!P85+JUNIO!P85+JULIO!P85+AGOSTO!P85+SEPTIEMBRE!P85+OCTUBRE!P85+NOVIEMBRE!P85+DICIEMBRE!P85</f>
        <v>0</v>
      </c>
      <c r="Q85" s="45">
        <f>+'ENERO '!Q85+FEBRERO!Q85+'MARZO '!Q85+ABRIL!Q85+MAYO!Q85+JUNIO!Q85+JULIO!Q85+AGOSTO!Q85+SEPTIEMBRE!Q85+OCTUBRE!Q85+NOVIEMBRE!Q85+DICIEMBRE!Q85</f>
        <v>0</v>
      </c>
      <c r="R85" s="45">
        <f>+'ENERO '!R85+FEBRERO!R85+'MARZO '!R85+ABRIL!R85+MAYO!R85+JUNIO!R85+JULIO!R85+AGOSTO!R85+SEPTIEMBRE!R85+OCTUBRE!R85+NOVIEMBRE!R85+DICIEMBRE!R85</f>
        <v>0</v>
      </c>
      <c r="S85" s="75" t="str">
        <f t="shared" si="23"/>
        <v/>
      </c>
      <c r="BA85" s="17" t="str">
        <f t="shared" si="19"/>
        <v/>
      </c>
      <c r="BB85" s="17" t="str">
        <f t="shared" si="25"/>
        <v/>
      </c>
      <c r="BC85" s="3"/>
      <c r="BD85" s="25">
        <f t="shared" si="21"/>
        <v>0</v>
      </c>
      <c r="BE85" s="25">
        <f t="shared" si="22"/>
        <v>0</v>
      </c>
      <c r="BF85" s="3"/>
    </row>
    <row r="86" spans="1:58" ht="14.25" customHeight="1" x14ac:dyDescent="0.15">
      <c r="A86" s="370"/>
      <c r="B86" s="341"/>
      <c r="C86" s="155">
        <v>4</v>
      </c>
      <c r="D86" s="76">
        <f t="shared" si="24"/>
        <v>0</v>
      </c>
      <c r="E86" s="45">
        <f>+'ENERO '!E86+FEBRERO!E86+'MARZO '!E86+ABRIL!E86+MAYO!E86+JUNIO!E86+JULIO!E86+AGOSTO!E86+SEPTIEMBRE!E86+OCTUBRE!E86+NOVIEMBRE!E86+DICIEMBRE!E86</f>
        <v>0</v>
      </c>
      <c r="F86" s="45">
        <f>+'ENERO '!F86+FEBRERO!F86+'MARZO '!F86+ABRIL!F86+MAYO!F86+JUNIO!F86+JULIO!F86+AGOSTO!F86+SEPTIEMBRE!F86+OCTUBRE!F86+NOVIEMBRE!F86+DICIEMBRE!F86</f>
        <v>0</v>
      </c>
      <c r="G86" s="45">
        <f>+'ENERO '!G86+FEBRERO!G86+'MARZO '!G86+ABRIL!G86+MAYO!G86+JUNIO!G86+JULIO!G86+AGOSTO!G86+SEPTIEMBRE!G86+OCTUBRE!G86+NOVIEMBRE!G86+DICIEMBRE!G86</f>
        <v>0</v>
      </c>
      <c r="H86" s="45">
        <f>+'ENERO '!H86+FEBRERO!H86+'MARZO '!H86+ABRIL!H86+MAYO!H86+JUNIO!H86+JULIO!H86+AGOSTO!H86+SEPTIEMBRE!H86+OCTUBRE!H86+NOVIEMBRE!H86+DICIEMBRE!H86</f>
        <v>0</v>
      </c>
      <c r="I86" s="45">
        <f>+'ENERO '!I86+FEBRERO!I86+'MARZO '!I86+ABRIL!I86+MAYO!I86+JUNIO!I86+JULIO!I86+AGOSTO!I86+SEPTIEMBRE!I86+OCTUBRE!I86+NOVIEMBRE!I86+DICIEMBRE!I86</f>
        <v>0</v>
      </c>
      <c r="J86" s="45">
        <f>+'ENERO '!J86+FEBRERO!J86+'MARZO '!J86+ABRIL!J86+MAYO!J86+JUNIO!J86+JULIO!J86+AGOSTO!J86+SEPTIEMBRE!J86+OCTUBRE!J86+NOVIEMBRE!J86+DICIEMBRE!J86</f>
        <v>0</v>
      </c>
      <c r="K86" s="45">
        <f>+'ENERO '!K86+FEBRERO!K86+'MARZO '!K86+ABRIL!K86+MAYO!K86+JUNIO!K86+JULIO!K86+AGOSTO!K86+SEPTIEMBRE!K86+OCTUBRE!K86+NOVIEMBRE!K86+DICIEMBRE!K86</f>
        <v>0</v>
      </c>
      <c r="L86" s="45">
        <f>+'ENERO '!L86+FEBRERO!L86+'MARZO '!L86+ABRIL!L86+MAYO!L86+JUNIO!L86+JULIO!L86+AGOSTO!L86+SEPTIEMBRE!L86+OCTUBRE!L86+NOVIEMBRE!L86+DICIEMBRE!L86</f>
        <v>0</v>
      </c>
      <c r="M86" s="45">
        <f>+'ENERO '!M86+FEBRERO!M86+'MARZO '!M86+ABRIL!M86+MAYO!M86+JUNIO!M86+JULIO!M86+AGOSTO!M86+SEPTIEMBRE!M86+OCTUBRE!M86+NOVIEMBRE!M86+DICIEMBRE!M86</f>
        <v>0</v>
      </c>
      <c r="N86" s="45">
        <f>+'ENERO '!N86+FEBRERO!N86+'MARZO '!N86+ABRIL!N86+MAYO!N86+JUNIO!N86+JULIO!N86+AGOSTO!N86+SEPTIEMBRE!N86+OCTUBRE!N86+NOVIEMBRE!N86+DICIEMBRE!N86</f>
        <v>0</v>
      </c>
      <c r="O86" s="45">
        <f>+'ENERO '!O86+FEBRERO!O86+'MARZO '!O86+ABRIL!O86+MAYO!O86+JUNIO!O86+JULIO!O86+AGOSTO!O86+SEPTIEMBRE!O86+OCTUBRE!O86+NOVIEMBRE!O86+DICIEMBRE!O86</f>
        <v>0</v>
      </c>
      <c r="P86" s="45">
        <f>+'ENERO '!P86+FEBRERO!P86+'MARZO '!P86+ABRIL!P86+MAYO!P86+JUNIO!P86+JULIO!P86+AGOSTO!P86+SEPTIEMBRE!P86+OCTUBRE!P86+NOVIEMBRE!P86+DICIEMBRE!P86</f>
        <v>0</v>
      </c>
      <c r="Q86" s="45">
        <f>+'ENERO '!Q86+FEBRERO!Q86+'MARZO '!Q86+ABRIL!Q86+MAYO!Q86+JUNIO!Q86+JULIO!Q86+AGOSTO!Q86+SEPTIEMBRE!Q86+OCTUBRE!Q86+NOVIEMBRE!Q86+DICIEMBRE!Q86</f>
        <v>0</v>
      </c>
      <c r="R86" s="45">
        <f>+'ENERO '!R86+FEBRERO!R86+'MARZO '!R86+ABRIL!R86+MAYO!R86+JUNIO!R86+JULIO!R86+AGOSTO!R86+SEPTIEMBRE!R86+OCTUBRE!R86+NOVIEMBRE!R86+DICIEMBRE!R86</f>
        <v>0</v>
      </c>
      <c r="S86" s="75" t="str">
        <f t="shared" si="23"/>
        <v/>
      </c>
      <c r="BA86" s="17" t="str">
        <f t="shared" si="19"/>
        <v/>
      </c>
      <c r="BB86" s="17" t="str">
        <f t="shared" si="25"/>
        <v/>
      </c>
      <c r="BC86" s="3"/>
      <c r="BD86" s="25">
        <f t="shared" si="21"/>
        <v>0</v>
      </c>
      <c r="BE86" s="25">
        <f t="shared" si="22"/>
        <v>0</v>
      </c>
      <c r="BF86" s="3"/>
    </row>
    <row r="87" spans="1:58" ht="14.25" customHeight="1" x14ac:dyDescent="0.15">
      <c r="A87" s="370"/>
      <c r="B87" s="341"/>
      <c r="C87" s="155" t="s">
        <v>181</v>
      </c>
      <c r="D87" s="76">
        <f t="shared" si="24"/>
        <v>0</v>
      </c>
      <c r="E87" s="45">
        <f>+'ENERO '!E87+FEBRERO!E87+'MARZO '!E87+ABRIL!E87+MAYO!E87+JUNIO!E87+JULIO!E87+AGOSTO!E87+SEPTIEMBRE!E87+OCTUBRE!E87+NOVIEMBRE!E87+DICIEMBRE!E87</f>
        <v>0</v>
      </c>
      <c r="F87" s="45">
        <f>+'ENERO '!F87+FEBRERO!F87+'MARZO '!F87+ABRIL!F87+MAYO!F87+JUNIO!F87+JULIO!F87+AGOSTO!F87+SEPTIEMBRE!F87+OCTUBRE!F87+NOVIEMBRE!F87+DICIEMBRE!F87</f>
        <v>0</v>
      </c>
      <c r="G87" s="45">
        <f>+'ENERO '!G87+FEBRERO!G87+'MARZO '!G87+ABRIL!G87+MAYO!G87+JUNIO!G87+JULIO!G87+AGOSTO!G87+SEPTIEMBRE!G87+OCTUBRE!G87+NOVIEMBRE!G87+DICIEMBRE!G87</f>
        <v>0</v>
      </c>
      <c r="H87" s="45">
        <f>+'ENERO '!H87+FEBRERO!H87+'MARZO '!H87+ABRIL!H87+MAYO!H87+JUNIO!H87+JULIO!H87+AGOSTO!H87+SEPTIEMBRE!H87+OCTUBRE!H87+NOVIEMBRE!H87+DICIEMBRE!H87</f>
        <v>0</v>
      </c>
      <c r="I87" s="45">
        <f>+'ENERO '!I87+FEBRERO!I87+'MARZO '!I87+ABRIL!I87+MAYO!I87+JUNIO!I87+JULIO!I87+AGOSTO!I87+SEPTIEMBRE!I87+OCTUBRE!I87+NOVIEMBRE!I87+DICIEMBRE!I87</f>
        <v>0</v>
      </c>
      <c r="J87" s="45">
        <f>+'ENERO '!J87+FEBRERO!J87+'MARZO '!J87+ABRIL!J87+MAYO!J87+JUNIO!J87+JULIO!J87+AGOSTO!J87+SEPTIEMBRE!J87+OCTUBRE!J87+NOVIEMBRE!J87+DICIEMBRE!J87</f>
        <v>0</v>
      </c>
      <c r="K87" s="45">
        <f>+'ENERO '!K87+FEBRERO!K87+'MARZO '!K87+ABRIL!K87+MAYO!K87+JUNIO!K87+JULIO!K87+AGOSTO!K87+SEPTIEMBRE!K87+OCTUBRE!K87+NOVIEMBRE!K87+DICIEMBRE!K87</f>
        <v>0</v>
      </c>
      <c r="L87" s="45">
        <f>+'ENERO '!L87+FEBRERO!L87+'MARZO '!L87+ABRIL!L87+MAYO!L87+JUNIO!L87+JULIO!L87+AGOSTO!L87+SEPTIEMBRE!L87+OCTUBRE!L87+NOVIEMBRE!L87+DICIEMBRE!L87</f>
        <v>0</v>
      </c>
      <c r="M87" s="45">
        <f>+'ENERO '!M87+FEBRERO!M87+'MARZO '!M87+ABRIL!M87+MAYO!M87+JUNIO!M87+JULIO!M87+AGOSTO!M87+SEPTIEMBRE!M87+OCTUBRE!M87+NOVIEMBRE!M87+DICIEMBRE!M87</f>
        <v>0</v>
      </c>
      <c r="N87" s="45">
        <f>+'ENERO '!N87+FEBRERO!N87+'MARZO '!N87+ABRIL!N87+MAYO!N87+JUNIO!N87+JULIO!N87+AGOSTO!N87+SEPTIEMBRE!N87+OCTUBRE!N87+NOVIEMBRE!N87+DICIEMBRE!N87</f>
        <v>0</v>
      </c>
      <c r="O87" s="45">
        <f>+'ENERO '!O87+FEBRERO!O87+'MARZO '!O87+ABRIL!O87+MAYO!O87+JUNIO!O87+JULIO!O87+AGOSTO!O87+SEPTIEMBRE!O87+OCTUBRE!O87+NOVIEMBRE!O87+DICIEMBRE!O87</f>
        <v>0</v>
      </c>
      <c r="P87" s="45">
        <f>+'ENERO '!P87+FEBRERO!P87+'MARZO '!P87+ABRIL!P87+MAYO!P87+JUNIO!P87+JULIO!P87+AGOSTO!P87+SEPTIEMBRE!P87+OCTUBRE!P87+NOVIEMBRE!P87+DICIEMBRE!P87</f>
        <v>0</v>
      </c>
      <c r="Q87" s="45">
        <f>+'ENERO '!Q87+FEBRERO!Q87+'MARZO '!Q87+ABRIL!Q87+MAYO!Q87+JUNIO!Q87+JULIO!Q87+AGOSTO!Q87+SEPTIEMBRE!Q87+OCTUBRE!Q87+NOVIEMBRE!Q87+DICIEMBRE!Q87</f>
        <v>0</v>
      </c>
      <c r="R87" s="45">
        <f>+'ENERO '!R87+FEBRERO!R87+'MARZO '!R87+ABRIL!R87+MAYO!R87+JUNIO!R87+JULIO!R87+AGOSTO!R87+SEPTIEMBRE!R87+OCTUBRE!R87+NOVIEMBRE!R87+DICIEMBRE!R87</f>
        <v>0</v>
      </c>
      <c r="S87" s="75" t="str">
        <f t="shared" si="23"/>
        <v/>
      </c>
      <c r="BA87" s="17" t="str">
        <f t="shared" si="19"/>
        <v/>
      </c>
      <c r="BB87" s="17" t="str">
        <f t="shared" si="25"/>
        <v/>
      </c>
      <c r="BC87" s="3"/>
      <c r="BD87" s="25">
        <f t="shared" si="21"/>
        <v>0</v>
      </c>
      <c r="BE87" s="25">
        <f t="shared" si="22"/>
        <v>0</v>
      </c>
      <c r="BF87" s="3"/>
    </row>
    <row r="88" spans="1:58" ht="15.75" customHeight="1" x14ac:dyDescent="0.15">
      <c r="A88" s="339"/>
      <c r="B88" s="371"/>
      <c r="C88" s="158" t="s">
        <v>4</v>
      </c>
      <c r="D88" s="108">
        <f t="shared" si="24"/>
        <v>0</v>
      </c>
      <c r="E88" s="45">
        <f>+'ENERO '!E88+FEBRERO!E88+'MARZO '!E88+ABRIL!E88+MAYO!E88+JUNIO!E88+JULIO!E88+AGOSTO!E88+SEPTIEMBRE!E88+OCTUBRE!E88+NOVIEMBRE!E88+DICIEMBRE!E88</f>
        <v>0</v>
      </c>
      <c r="F88" s="45">
        <f>+'ENERO '!F88+FEBRERO!F88+'MARZO '!F88+ABRIL!F88+MAYO!F88+JUNIO!F88+JULIO!F88+AGOSTO!F88+SEPTIEMBRE!F88+OCTUBRE!F88+NOVIEMBRE!F88+DICIEMBRE!F88</f>
        <v>0</v>
      </c>
      <c r="G88" s="45">
        <f>+'ENERO '!G88+FEBRERO!G88+'MARZO '!G88+ABRIL!G88+MAYO!G88+JUNIO!G88+JULIO!G88+AGOSTO!G88+SEPTIEMBRE!G88+OCTUBRE!G88+NOVIEMBRE!G88+DICIEMBRE!G88</f>
        <v>0</v>
      </c>
      <c r="H88" s="45">
        <f>+'ENERO '!H88+FEBRERO!H88+'MARZO '!H88+ABRIL!H88+MAYO!H88+JUNIO!H88+JULIO!H88+AGOSTO!H88+SEPTIEMBRE!H88+OCTUBRE!H88+NOVIEMBRE!H88+DICIEMBRE!H88</f>
        <v>0</v>
      </c>
      <c r="I88" s="45">
        <f>+'ENERO '!I88+FEBRERO!I88+'MARZO '!I88+ABRIL!I88+MAYO!I88+JUNIO!I88+JULIO!I88+AGOSTO!I88+SEPTIEMBRE!I88+OCTUBRE!I88+NOVIEMBRE!I88+DICIEMBRE!I88</f>
        <v>0</v>
      </c>
      <c r="J88" s="45">
        <f>+'ENERO '!J88+FEBRERO!J88+'MARZO '!J88+ABRIL!J88+MAYO!J88+JUNIO!J88+JULIO!J88+AGOSTO!J88+SEPTIEMBRE!J88+OCTUBRE!J88+NOVIEMBRE!J88+DICIEMBRE!J88</f>
        <v>0</v>
      </c>
      <c r="K88" s="45">
        <f>+'ENERO '!K88+FEBRERO!K88+'MARZO '!K88+ABRIL!K88+MAYO!K88+JUNIO!K88+JULIO!K88+AGOSTO!K88+SEPTIEMBRE!K88+OCTUBRE!K88+NOVIEMBRE!K88+DICIEMBRE!K88</f>
        <v>0</v>
      </c>
      <c r="L88" s="45">
        <f>+'ENERO '!L88+FEBRERO!L88+'MARZO '!L88+ABRIL!L88+MAYO!L88+JUNIO!L88+JULIO!L88+AGOSTO!L88+SEPTIEMBRE!L88+OCTUBRE!L88+NOVIEMBRE!L88+DICIEMBRE!L88</f>
        <v>0</v>
      </c>
      <c r="M88" s="45">
        <f>+'ENERO '!M88+FEBRERO!M88+'MARZO '!M88+ABRIL!M88+MAYO!M88+JUNIO!M88+JULIO!M88+AGOSTO!M88+SEPTIEMBRE!M88+OCTUBRE!M88+NOVIEMBRE!M88+DICIEMBRE!M88</f>
        <v>0</v>
      </c>
      <c r="N88" s="45">
        <f>+'ENERO '!N88+FEBRERO!N88+'MARZO '!N88+ABRIL!N88+MAYO!N88+JUNIO!N88+JULIO!N88+AGOSTO!N88+SEPTIEMBRE!N88+OCTUBRE!N88+NOVIEMBRE!N88+DICIEMBRE!N88</f>
        <v>0</v>
      </c>
      <c r="O88" s="45">
        <f>+'ENERO '!O88+FEBRERO!O88+'MARZO '!O88+ABRIL!O88+MAYO!O88+JUNIO!O88+JULIO!O88+AGOSTO!O88+SEPTIEMBRE!O88+OCTUBRE!O88+NOVIEMBRE!O88+DICIEMBRE!O88</f>
        <v>0</v>
      </c>
      <c r="P88" s="45">
        <f>+'ENERO '!P88+FEBRERO!P88+'MARZO '!P88+ABRIL!P88+MAYO!P88+JUNIO!P88+JULIO!P88+AGOSTO!P88+SEPTIEMBRE!P88+OCTUBRE!P88+NOVIEMBRE!P88+DICIEMBRE!P88</f>
        <v>0</v>
      </c>
      <c r="Q88" s="45">
        <f>+'ENERO '!Q88+FEBRERO!Q88+'MARZO '!Q88+ABRIL!Q88+MAYO!Q88+JUNIO!Q88+JULIO!Q88+AGOSTO!Q88+SEPTIEMBRE!Q88+OCTUBRE!Q88+NOVIEMBRE!Q88+DICIEMBRE!Q88</f>
        <v>0</v>
      </c>
      <c r="R88" s="45">
        <f>+'ENERO '!R88+FEBRERO!R88+'MARZO '!R88+ABRIL!R88+MAYO!R88+JUNIO!R88+JULIO!R88+AGOSTO!R88+SEPTIEMBRE!R88+OCTUBRE!R88+NOVIEMBRE!R88+DICIEMBRE!R88</f>
        <v>0</v>
      </c>
      <c r="S88" s="75" t="str">
        <f t="shared" si="23"/>
        <v/>
      </c>
      <c r="BA88" s="17" t="str">
        <f t="shared" si="19"/>
        <v/>
      </c>
      <c r="BB88" s="17" t="str">
        <f t="shared" si="25"/>
        <v/>
      </c>
      <c r="BC88" s="3"/>
      <c r="BD88" s="25">
        <f t="shared" si="21"/>
        <v>0</v>
      </c>
      <c r="BE88" s="25">
        <f t="shared" si="22"/>
        <v>0</v>
      </c>
      <c r="BF88" s="3"/>
    </row>
    <row r="89" spans="1:58" ht="40.5" customHeight="1" x14ac:dyDescent="0.2">
      <c r="A89" s="15" t="s">
        <v>78</v>
      </c>
      <c r="B89" s="159"/>
      <c r="C89" s="159"/>
      <c r="D89" s="160"/>
      <c r="E89" s="60"/>
      <c r="F89" s="60"/>
      <c r="BA89" s="2"/>
      <c r="BB89" s="2"/>
      <c r="BC89" s="2"/>
      <c r="BD89" s="2"/>
      <c r="BE89" s="3"/>
      <c r="BF89" s="3"/>
    </row>
    <row r="90" spans="1:58" ht="58.5" customHeight="1" x14ac:dyDescent="0.15">
      <c r="A90" s="363" t="s">
        <v>79</v>
      </c>
      <c r="B90" s="364"/>
      <c r="C90" s="365"/>
      <c r="D90" s="161" t="s">
        <v>80</v>
      </c>
      <c r="E90" s="162" t="s">
        <v>182</v>
      </c>
      <c r="F90" s="163" t="s">
        <v>81</v>
      </c>
      <c r="BA90" s="2"/>
      <c r="BB90" s="2"/>
      <c r="BC90" s="2"/>
      <c r="BD90" s="2"/>
      <c r="BE90" s="3"/>
      <c r="BF90" s="3"/>
    </row>
    <row r="91" spans="1:58" ht="15.75" customHeight="1" x14ac:dyDescent="0.15">
      <c r="A91" s="308" t="s">
        <v>82</v>
      </c>
      <c r="B91" s="309"/>
      <c r="C91" s="310"/>
      <c r="D91" s="45">
        <f>+'ENERO '!D91+FEBRERO!D91+'MARZO '!D91+ABRIL!D91+MAYO!D91+JUNIO!D91+JULIO!D91+AGOSTO!D91+SEPTIEMBRE!D91+OCTUBRE!D91+NOVIEMBRE!D91+DICIEMBRE!D91</f>
        <v>0</v>
      </c>
      <c r="E91" s="45">
        <f>+'ENERO '!E91+FEBRERO!E91+'MARZO '!E91+ABRIL!E91+MAYO!E91+JUNIO!E91+JULIO!E91+AGOSTO!E91+SEPTIEMBRE!E91+OCTUBRE!E91+NOVIEMBRE!E91+DICIEMBRE!E91</f>
        <v>0</v>
      </c>
      <c r="F91" s="45">
        <f>+'ENERO '!F91+FEBRERO!F91+'MARZO '!F91+ABRIL!F91+MAYO!F91+JUNIO!F91+JULIO!F91+AGOSTO!F91+SEPTIEMBRE!F91+OCTUBRE!F91+NOVIEMBRE!F91+DICIEMBRE!F91</f>
        <v>0</v>
      </c>
      <c r="G91" s="75" t="str">
        <f>+BA91&amp;BB91</f>
        <v/>
      </c>
      <c r="BA91" s="17" t="str">
        <f>IF($D91&lt;$F91," Las IC a Gestantes NO puede ser mayor que Total IC","")</f>
        <v/>
      </c>
      <c r="BB91" s="17" t="str">
        <f>IF($D91&lt;$E91," Las IC por Resolución Especilidades NO puede ser mayor que Total IC","")</f>
        <v/>
      </c>
      <c r="BC91" s="3"/>
      <c r="BD91" s="25">
        <f>IF($D91&lt;$E91,1,0)</f>
        <v>0</v>
      </c>
      <c r="BE91" s="25">
        <f>IF($D91&lt;$F91,1,0)</f>
        <v>0</v>
      </c>
      <c r="BF91" s="3"/>
    </row>
    <row r="92" spans="1:58" ht="15.75" customHeight="1" x14ac:dyDescent="0.15">
      <c r="A92" s="372" t="s">
        <v>83</v>
      </c>
      <c r="B92" s="312" t="s">
        <v>84</v>
      </c>
      <c r="C92" s="313"/>
      <c r="D92" s="45">
        <f>+'ENERO '!D92+FEBRERO!D92+'MARZO '!D92+ABRIL!D92+MAYO!D92+JUNIO!D92+JULIO!D92+AGOSTO!D92+SEPTIEMBRE!D92+OCTUBRE!D92+NOVIEMBRE!D92+DICIEMBRE!D92</f>
        <v>0</v>
      </c>
      <c r="E92" s="45">
        <f>+'ENERO '!E92+FEBRERO!E92+'MARZO '!E92+ABRIL!E92+MAYO!E92+JUNIO!E92+JULIO!E92+AGOSTO!E92+SEPTIEMBRE!E92+OCTUBRE!E92+NOVIEMBRE!E92+DICIEMBRE!E92</f>
        <v>0</v>
      </c>
      <c r="F92" s="45">
        <f>+'ENERO '!F92+FEBRERO!F92+'MARZO '!F92+ABRIL!F92+MAYO!F92+JUNIO!F92+JULIO!F92+AGOSTO!F92+SEPTIEMBRE!F92+OCTUBRE!F92+NOVIEMBRE!F92+DICIEMBRE!F92</f>
        <v>0</v>
      </c>
      <c r="G92" s="75" t="str">
        <f t="shared" ref="G92:G101" si="26">+BA92&amp;BB92</f>
        <v/>
      </c>
      <c r="BA92" s="17" t="str">
        <f t="shared" ref="BA92:BA100" si="27">IF($D92&lt;$F92," Las IC a Gestantes NO puede ser mayor que Total IC","")</f>
        <v/>
      </c>
      <c r="BB92" s="17" t="str">
        <f>IF($D92&lt;$E92," Las IC por Resolución Especilidades NO puede ser mayor que Total IC","")</f>
        <v/>
      </c>
      <c r="BC92" s="3"/>
      <c r="BD92" s="25">
        <f>IF($D92&lt;$E92,1,0)</f>
        <v>0</v>
      </c>
      <c r="BE92" s="25">
        <f t="shared" ref="BE92:BE101" si="28">IF($D92&lt;$F92,1,0)</f>
        <v>0</v>
      </c>
      <c r="BF92" s="3"/>
    </row>
    <row r="93" spans="1:58" ht="15.75" customHeight="1" x14ac:dyDescent="0.15">
      <c r="A93" s="373"/>
      <c r="B93" s="312" t="s">
        <v>85</v>
      </c>
      <c r="C93" s="313"/>
      <c r="D93" s="45">
        <f>+'ENERO '!D93+FEBRERO!D93+'MARZO '!D93+ABRIL!D93+MAYO!D93+JUNIO!D93+JULIO!D93+AGOSTO!D93+SEPTIEMBRE!D93+OCTUBRE!D93+NOVIEMBRE!D93+DICIEMBRE!D93</f>
        <v>0</v>
      </c>
      <c r="E93" s="45">
        <f>+'ENERO '!E93+FEBRERO!E93+'MARZO '!E93+ABRIL!E93+MAYO!E93+JUNIO!E93+JULIO!E93+AGOSTO!E93+SEPTIEMBRE!E93+OCTUBRE!E93+NOVIEMBRE!E93+DICIEMBRE!E93</f>
        <v>0</v>
      </c>
      <c r="F93" s="45">
        <f>+'ENERO '!F93+FEBRERO!F93+'MARZO '!F93+ABRIL!F93+MAYO!F93+JUNIO!F93+JULIO!F93+AGOSTO!F93+SEPTIEMBRE!F93+OCTUBRE!F93+NOVIEMBRE!F93+DICIEMBRE!F93</f>
        <v>0</v>
      </c>
      <c r="G93" s="75" t="str">
        <f t="shared" si="26"/>
        <v/>
      </c>
      <c r="BA93" s="17" t="str">
        <f t="shared" si="27"/>
        <v/>
      </c>
      <c r="BB93" s="2"/>
      <c r="BC93" s="2"/>
      <c r="BD93" s="2"/>
      <c r="BE93" s="25">
        <f t="shared" si="28"/>
        <v>0</v>
      </c>
      <c r="BF93" s="3"/>
    </row>
    <row r="94" spans="1:58" ht="15.75" customHeight="1" x14ac:dyDescent="0.15">
      <c r="A94" s="311" t="s">
        <v>86</v>
      </c>
      <c r="B94" s="312"/>
      <c r="C94" s="313"/>
      <c r="D94" s="45">
        <f>+'ENERO '!D94+FEBRERO!D94+'MARZO '!D94+ABRIL!D94+MAYO!D94+JUNIO!D94+JULIO!D94+AGOSTO!D94+SEPTIEMBRE!D94+OCTUBRE!D94+NOVIEMBRE!D94+DICIEMBRE!D94</f>
        <v>0</v>
      </c>
      <c r="E94" s="45">
        <f>+'ENERO '!E94+FEBRERO!E94+'MARZO '!E94+ABRIL!E94+MAYO!E94+JUNIO!E94+JULIO!E94+AGOSTO!E94+SEPTIEMBRE!E94+OCTUBRE!E94+NOVIEMBRE!E94+DICIEMBRE!E94</f>
        <v>0</v>
      </c>
      <c r="F94" s="45">
        <f>+'ENERO '!F94+FEBRERO!F94+'MARZO '!F94+ABRIL!F94+MAYO!F94+JUNIO!F94+JULIO!F94+AGOSTO!F94+SEPTIEMBRE!F94+OCTUBRE!F94+NOVIEMBRE!F94+DICIEMBRE!F94</f>
        <v>0</v>
      </c>
      <c r="G94" s="75" t="str">
        <f t="shared" si="26"/>
        <v/>
      </c>
      <c r="BA94" s="17" t="str">
        <f t="shared" si="27"/>
        <v/>
      </c>
      <c r="BB94" s="2"/>
      <c r="BC94" s="2"/>
      <c r="BD94" s="2"/>
      <c r="BE94" s="25">
        <f t="shared" si="28"/>
        <v>0</v>
      </c>
      <c r="BF94" s="2"/>
    </row>
    <row r="95" spans="1:58" ht="15.75" customHeight="1" x14ac:dyDescent="0.15">
      <c r="A95" s="311" t="s">
        <v>87</v>
      </c>
      <c r="B95" s="312"/>
      <c r="C95" s="313"/>
      <c r="D95" s="45">
        <f>+'ENERO '!D95+FEBRERO!D95+'MARZO '!D95+ABRIL!D95+MAYO!D95+JUNIO!D95+JULIO!D95+AGOSTO!D95+SEPTIEMBRE!D95+OCTUBRE!D95+NOVIEMBRE!D95+DICIEMBRE!D95</f>
        <v>0</v>
      </c>
      <c r="E95" s="45">
        <f>+'ENERO '!E95+FEBRERO!E95+'MARZO '!E95+ABRIL!E95+MAYO!E95+JUNIO!E95+JULIO!E95+AGOSTO!E95+SEPTIEMBRE!E95+OCTUBRE!E95+NOVIEMBRE!E95+DICIEMBRE!E95</f>
        <v>0</v>
      </c>
      <c r="F95" s="45">
        <f>+'ENERO '!F95+FEBRERO!F95+'MARZO '!F95+ABRIL!F95+MAYO!F95+JUNIO!F95+JULIO!F95+AGOSTO!F95+SEPTIEMBRE!F95+OCTUBRE!F95+NOVIEMBRE!F95+DICIEMBRE!F95</f>
        <v>0</v>
      </c>
      <c r="G95" s="75" t="str">
        <f t="shared" si="26"/>
        <v/>
      </c>
      <c r="BA95" s="17" t="str">
        <f t="shared" si="27"/>
        <v/>
      </c>
      <c r="BB95" s="2"/>
      <c r="BC95" s="2"/>
      <c r="BD95" s="2"/>
      <c r="BE95" s="25">
        <f t="shared" si="28"/>
        <v>0</v>
      </c>
      <c r="BF95" s="3"/>
    </row>
    <row r="96" spans="1:58" ht="15.75" customHeight="1" x14ac:dyDescent="0.15">
      <c r="A96" s="311" t="s">
        <v>88</v>
      </c>
      <c r="B96" s="312"/>
      <c r="C96" s="313"/>
      <c r="D96" s="45">
        <f>+'ENERO '!D96+FEBRERO!D96+'MARZO '!D96+ABRIL!D96+MAYO!D96+JUNIO!D96+JULIO!D96+AGOSTO!D96+SEPTIEMBRE!D96+OCTUBRE!D96+NOVIEMBRE!D96+DICIEMBRE!D96</f>
        <v>0</v>
      </c>
      <c r="E96" s="45">
        <f>+'ENERO '!E96+FEBRERO!E96+'MARZO '!E96+ABRIL!E96+MAYO!E96+JUNIO!E96+JULIO!E96+AGOSTO!E96+SEPTIEMBRE!E96+OCTUBRE!E96+NOVIEMBRE!E96+DICIEMBRE!E96</f>
        <v>0</v>
      </c>
      <c r="F96" s="45">
        <f>+'ENERO '!F96+FEBRERO!F96+'MARZO '!F96+ABRIL!F96+MAYO!F96+JUNIO!F96+JULIO!F96+AGOSTO!F96+SEPTIEMBRE!F96+OCTUBRE!F96+NOVIEMBRE!F96+DICIEMBRE!F96</f>
        <v>0</v>
      </c>
      <c r="G96" s="75" t="str">
        <f t="shared" si="26"/>
        <v/>
      </c>
      <c r="BA96" s="17" t="str">
        <f t="shared" si="27"/>
        <v/>
      </c>
      <c r="BB96" s="2"/>
      <c r="BC96" s="2"/>
      <c r="BD96" s="2"/>
      <c r="BE96" s="25">
        <f t="shared" si="28"/>
        <v>0</v>
      </c>
      <c r="BF96" s="3"/>
    </row>
    <row r="97" spans="1:58" ht="17.25" customHeight="1" x14ac:dyDescent="0.15">
      <c r="A97" s="374" t="s">
        <v>89</v>
      </c>
      <c r="B97" s="375"/>
      <c r="C97" s="376"/>
      <c r="D97" s="45">
        <f>+'ENERO '!D97+FEBRERO!D97+'MARZO '!D97+ABRIL!D97+MAYO!D97+JUNIO!D97+JULIO!D97+AGOSTO!D97+SEPTIEMBRE!D97+OCTUBRE!D97+NOVIEMBRE!D97+DICIEMBRE!D97</f>
        <v>0</v>
      </c>
      <c r="E97" s="45">
        <f>+'ENERO '!E97+FEBRERO!E97+'MARZO '!E97+ABRIL!E97+MAYO!E97+JUNIO!E97+JULIO!E97+AGOSTO!E97+SEPTIEMBRE!E97+OCTUBRE!E97+NOVIEMBRE!E97+DICIEMBRE!E97</f>
        <v>0</v>
      </c>
      <c r="F97" s="45">
        <f>+'ENERO '!F97+FEBRERO!F97+'MARZO '!F97+ABRIL!F97+MAYO!F97+JUNIO!F97+JULIO!F97+AGOSTO!F97+SEPTIEMBRE!F97+OCTUBRE!F97+NOVIEMBRE!F97+DICIEMBRE!F97</f>
        <v>0</v>
      </c>
      <c r="G97" s="75" t="str">
        <f t="shared" si="26"/>
        <v/>
      </c>
      <c r="BA97" s="17" t="str">
        <f t="shared" si="27"/>
        <v/>
      </c>
      <c r="BE97" s="25">
        <f t="shared" si="28"/>
        <v>0</v>
      </c>
    </row>
    <row r="98" spans="1:58" ht="15.75" customHeight="1" x14ac:dyDescent="0.15">
      <c r="A98" s="311" t="s">
        <v>183</v>
      </c>
      <c r="B98" s="312"/>
      <c r="C98" s="313"/>
      <c r="D98" s="45">
        <f>+'ENERO '!D98+FEBRERO!D98+'MARZO '!D98+ABRIL!D98+MAYO!D98+JUNIO!D98+JULIO!D98+AGOSTO!D98+SEPTIEMBRE!D98+OCTUBRE!D98+NOVIEMBRE!D98+DICIEMBRE!D98</f>
        <v>0</v>
      </c>
      <c r="E98" s="45">
        <f>+'ENERO '!E98+FEBRERO!E98+'MARZO '!E98+ABRIL!E98+MAYO!E98+JUNIO!E98+JULIO!E98+AGOSTO!E98+SEPTIEMBRE!E98+OCTUBRE!E98+NOVIEMBRE!E98+DICIEMBRE!E98</f>
        <v>0</v>
      </c>
      <c r="F98" s="45">
        <f>+'ENERO '!F98+FEBRERO!F98+'MARZO '!F98+ABRIL!F98+MAYO!F98+JUNIO!F98+JULIO!F98+AGOSTO!F98+SEPTIEMBRE!F98+OCTUBRE!F98+NOVIEMBRE!F98+DICIEMBRE!F98</f>
        <v>0</v>
      </c>
      <c r="G98" s="75" t="str">
        <f t="shared" si="26"/>
        <v/>
      </c>
      <c r="BA98" s="17" t="str">
        <f t="shared" si="27"/>
        <v/>
      </c>
      <c r="BE98" s="25">
        <f t="shared" si="28"/>
        <v>0</v>
      </c>
    </row>
    <row r="99" spans="1:58" ht="15.75" customHeight="1" x14ac:dyDescent="0.15">
      <c r="A99" s="387" t="s">
        <v>184</v>
      </c>
      <c r="B99" s="388"/>
      <c r="C99" s="389"/>
      <c r="D99" s="45">
        <f>+'ENERO '!D99+FEBRERO!D99+'MARZO '!D99+ABRIL!D99+MAYO!D99+JUNIO!D99+JULIO!D99+AGOSTO!D99+SEPTIEMBRE!D99+OCTUBRE!D99+NOVIEMBRE!D99+DICIEMBRE!D99</f>
        <v>0</v>
      </c>
      <c r="E99" s="45">
        <f>+'ENERO '!E99+FEBRERO!E99+'MARZO '!E99+ABRIL!E99+MAYO!E99+JUNIO!E99+JULIO!E99+AGOSTO!E99+SEPTIEMBRE!E99+OCTUBRE!E99+NOVIEMBRE!E99+DICIEMBRE!E99</f>
        <v>0</v>
      </c>
      <c r="F99" s="45">
        <f>+'ENERO '!F99+FEBRERO!F99+'MARZO '!F99+ABRIL!F99+MAYO!F99+JUNIO!F99+JULIO!F99+AGOSTO!F99+SEPTIEMBRE!F99+OCTUBRE!F99+NOVIEMBRE!F99+DICIEMBRE!F99</f>
        <v>0</v>
      </c>
      <c r="G99" s="75" t="str">
        <f t="shared" si="26"/>
        <v/>
      </c>
      <c r="BA99" s="17" t="str">
        <f t="shared" si="27"/>
        <v/>
      </c>
      <c r="BE99" s="25">
        <f t="shared" si="28"/>
        <v>0</v>
      </c>
    </row>
    <row r="100" spans="1:58" ht="15.75" customHeight="1" x14ac:dyDescent="0.15">
      <c r="A100" s="387" t="s">
        <v>185</v>
      </c>
      <c r="B100" s="388"/>
      <c r="C100" s="389"/>
      <c r="D100" s="45">
        <f>+'ENERO '!D100+FEBRERO!D100+'MARZO '!D100+ABRIL!D100+MAYO!D100+JUNIO!D100+JULIO!D100+AGOSTO!D100+SEPTIEMBRE!D100+OCTUBRE!D100+NOVIEMBRE!D100+DICIEMBRE!D100</f>
        <v>0</v>
      </c>
      <c r="E100" s="45">
        <f>+'ENERO '!E100+FEBRERO!E100+'MARZO '!E100+ABRIL!E100+MAYO!E100+JUNIO!E100+JULIO!E100+AGOSTO!E100+SEPTIEMBRE!E100+OCTUBRE!E100+NOVIEMBRE!E100+DICIEMBRE!E100</f>
        <v>0</v>
      </c>
      <c r="F100" s="45">
        <f>+'ENERO '!F100+FEBRERO!F100+'MARZO '!F100+ABRIL!F100+MAYO!F100+JUNIO!F100+JULIO!F100+AGOSTO!F100+SEPTIEMBRE!F100+OCTUBRE!F100+NOVIEMBRE!F100+DICIEMBRE!F100</f>
        <v>0</v>
      </c>
      <c r="G100" s="75" t="str">
        <f t="shared" si="26"/>
        <v/>
      </c>
      <c r="BA100" s="17" t="str">
        <f t="shared" si="27"/>
        <v/>
      </c>
      <c r="BE100" s="25">
        <f t="shared" si="28"/>
        <v>0</v>
      </c>
    </row>
    <row r="101" spans="1:58" ht="15.75" customHeight="1" x14ac:dyDescent="0.15">
      <c r="A101" s="366" t="s">
        <v>186</v>
      </c>
      <c r="B101" s="367"/>
      <c r="C101" s="368"/>
      <c r="D101" s="45">
        <f>+'ENERO '!D101+FEBRERO!D101+'MARZO '!D101+ABRIL!D101+MAYO!D101+JUNIO!D101+JULIO!D101+AGOSTO!D101+SEPTIEMBRE!D101+OCTUBRE!D101+NOVIEMBRE!D101+DICIEMBRE!D101</f>
        <v>0</v>
      </c>
      <c r="E101" s="45">
        <f>+'ENERO '!E101+FEBRERO!E101+'MARZO '!E101+ABRIL!E101+MAYO!E101+JUNIO!E101+JULIO!E101+AGOSTO!E101+SEPTIEMBRE!E101+OCTUBRE!E101+NOVIEMBRE!E101+DICIEMBRE!E101</f>
        <v>0</v>
      </c>
      <c r="F101" s="45">
        <f>+'ENERO '!F101+FEBRERO!F101+'MARZO '!F101+ABRIL!F101+MAYO!F101+JUNIO!F101+JULIO!F101+AGOSTO!F101+SEPTIEMBRE!F101+OCTUBRE!F101+NOVIEMBRE!F101+DICIEMBRE!F101</f>
        <v>0</v>
      </c>
      <c r="G101" s="75" t="str">
        <f t="shared" si="26"/>
        <v/>
      </c>
      <c r="BA101" s="17" t="str">
        <f>IF($D101&lt;$F101," Las IC a Gestantes NO puede ser mayor que Total IC","")</f>
        <v/>
      </c>
      <c r="BE101" s="25">
        <f t="shared" si="28"/>
        <v>0</v>
      </c>
    </row>
    <row r="102" spans="1:58" ht="40.5" customHeight="1" x14ac:dyDescent="0.2">
      <c r="A102" s="7" t="s">
        <v>90</v>
      </c>
      <c r="B102" s="172"/>
      <c r="C102" s="173"/>
      <c r="D102" s="172"/>
      <c r="E102" s="174"/>
      <c r="F102" s="174"/>
    </row>
    <row r="103" spans="1:58" ht="15.75" customHeight="1" x14ac:dyDescent="0.15">
      <c r="A103" s="403" t="s">
        <v>91</v>
      </c>
      <c r="B103" s="404"/>
      <c r="C103" s="405"/>
      <c r="D103" s="363" t="s">
        <v>92</v>
      </c>
      <c r="E103" s="364"/>
      <c r="F103" s="365"/>
      <c r="G103" s="356" t="s">
        <v>93</v>
      </c>
    </row>
    <row r="104" spans="1:58" ht="15.75" customHeight="1" x14ac:dyDescent="0.15">
      <c r="A104" s="406"/>
      <c r="B104" s="407"/>
      <c r="C104" s="408"/>
      <c r="D104" s="175" t="s">
        <v>4</v>
      </c>
      <c r="E104" s="176" t="s">
        <v>1</v>
      </c>
      <c r="F104" s="177" t="s">
        <v>2</v>
      </c>
      <c r="G104" s="329"/>
    </row>
    <row r="105" spans="1:58" ht="15.75" customHeight="1" x14ac:dyDescent="0.15">
      <c r="A105" s="357" t="s">
        <v>94</v>
      </c>
      <c r="B105" s="359" t="s">
        <v>95</v>
      </c>
      <c r="C105" s="360"/>
      <c r="D105" s="178">
        <f>+SUM(E105:F105)</f>
        <v>0</v>
      </c>
      <c r="E105" s="45">
        <f>+'ENERO '!E105+FEBRERO!E105+'MARZO '!E105+ABRIL!E105+MAYO!E105+JUNIO!E105+JULIO!E105+AGOSTO!E105+SEPTIEMBRE!E105+OCTUBRE!E105+NOVIEMBRE!E105+DICIEMBRE!E105</f>
        <v>0</v>
      </c>
      <c r="F105" s="45">
        <f>+'ENERO '!F105+FEBRERO!F105+'MARZO '!F105+ABRIL!F105+MAYO!F105+JUNIO!F105+JULIO!F105+AGOSTO!F105+SEPTIEMBRE!F105+OCTUBRE!F105+NOVIEMBRE!F105+DICIEMBRE!F105</f>
        <v>0</v>
      </c>
      <c r="G105" s="45">
        <f>+'ENERO '!G105+FEBRERO!G105+'MARZO '!G105+ABRIL!G105+MAYO!G105+JUNIO!G105+JULIO!G105+AGOSTO!G105+SEPTIEMBRE!G105+OCTUBRE!G105+NOVIEMBRE!G105+DICIEMBRE!G105</f>
        <v>0</v>
      </c>
      <c r="H105" s="180" t="str">
        <f>+BA105&amp;BB105</f>
        <v/>
      </c>
      <c r="BA105" s="181" t="str">
        <f>IF($E105+$E106+$F105+$F106&lt;=$D15+$D16,"","Las Consultas de Urgencia realizadas en Extensión Horaria NO PUEDE ser mayor que el Total de Consultas de Urgencia de la Sección A. ")</f>
        <v/>
      </c>
      <c r="BB105" s="181" t="str">
        <f>IF($G105+$G106&lt;=$D68,"","Las Actividades Recuperativas realizadas en Extensión Horaria NO PUEDE ser mayor que el Total de Actividades de la Sección B. ")</f>
        <v/>
      </c>
      <c r="BC105" s="2"/>
      <c r="BD105" s="26">
        <f>IF($E105+$E106+$F105+$F106&lt;=$D15+$D16,0,1)</f>
        <v>0</v>
      </c>
      <c r="BE105" s="26">
        <f>IF($G105+$G106&lt;=$D68,0,1)</f>
        <v>0</v>
      </c>
      <c r="BF105" s="3"/>
    </row>
    <row r="106" spans="1:58" ht="15.75" customHeight="1" x14ac:dyDescent="0.15">
      <c r="A106" s="358"/>
      <c r="B106" s="361" t="s">
        <v>96</v>
      </c>
      <c r="C106" s="362"/>
      <c r="D106" s="52">
        <f>+SUM(E106:F106)</f>
        <v>0</v>
      </c>
      <c r="E106" s="45">
        <f>+'ENERO '!E106+FEBRERO!E106+'MARZO '!E106+ABRIL!E106+MAYO!E106+JUNIO!E106+JULIO!E106+AGOSTO!E106+SEPTIEMBRE!E106+OCTUBRE!E106+NOVIEMBRE!E106+DICIEMBRE!E106</f>
        <v>0</v>
      </c>
      <c r="F106" s="45">
        <f>+'ENERO '!F106+FEBRERO!F106+'MARZO '!F106+ABRIL!F106+MAYO!F106+JUNIO!F106+JULIO!F106+AGOSTO!F106+SEPTIEMBRE!F106+OCTUBRE!F106+NOVIEMBRE!F106+DICIEMBRE!F106</f>
        <v>0</v>
      </c>
      <c r="G106" s="45">
        <f>+'ENERO '!G106+FEBRERO!G106+'MARZO '!G106+ABRIL!G106+MAYO!G106+JUNIO!G106+JULIO!G106+AGOSTO!G106+SEPTIEMBRE!G106+OCTUBRE!G106+NOVIEMBRE!G106+DICIEMBRE!G106</f>
        <v>0</v>
      </c>
      <c r="H106" s="180"/>
      <c r="BA106" s="2"/>
      <c r="BB106" s="2"/>
      <c r="BC106" s="2"/>
      <c r="BD106" s="2"/>
      <c r="BE106" s="3"/>
      <c r="BF106" s="3"/>
    </row>
    <row r="107" spans="1:58" ht="21" customHeight="1" x14ac:dyDescent="0.2">
      <c r="A107" s="14" t="s">
        <v>97</v>
      </c>
      <c r="B107" s="59"/>
      <c r="C107" s="59"/>
      <c r="D107" s="59"/>
      <c r="E107" s="182"/>
      <c r="F107" s="182"/>
      <c r="G107" s="182"/>
      <c r="BA107" s="2"/>
      <c r="BB107" s="2"/>
      <c r="BC107" s="2"/>
      <c r="BD107" s="2"/>
      <c r="BE107" s="2"/>
      <c r="BF107" s="2"/>
    </row>
    <row r="108" spans="1:58" ht="31.5" customHeight="1" x14ac:dyDescent="0.15">
      <c r="A108" s="295" t="s">
        <v>98</v>
      </c>
      <c r="B108" s="296"/>
      <c r="C108" s="297"/>
      <c r="D108" s="301" t="s">
        <v>4</v>
      </c>
      <c r="E108" s="303" t="s">
        <v>7</v>
      </c>
      <c r="F108" s="304"/>
      <c r="G108" s="304"/>
      <c r="H108" s="304"/>
      <c r="I108" s="304"/>
      <c r="J108" s="304"/>
      <c r="K108" s="304"/>
      <c r="L108" s="304"/>
      <c r="M108" s="305"/>
      <c r="N108" s="301" t="s">
        <v>33</v>
      </c>
      <c r="O108" s="306" t="s">
        <v>9</v>
      </c>
      <c r="P108" s="306" t="s">
        <v>34</v>
      </c>
      <c r="BA108" s="2"/>
      <c r="BB108" s="2"/>
      <c r="BC108" s="2"/>
      <c r="BD108" s="2"/>
      <c r="BE108" s="3"/>
      <c r="BF108" s="3"/>
    </row>
    <row r="109" spans="1:58" ht="27" customHeight="1" x14ac:dyDescent="0.15">
      <c r="A109" s="298"/>
      <c r="B109" s="299"/>
      <c r="C109" s="300"/>
      <c r="D109" s="329"/>
      <c r="E109" s="40" t="s">
        <v>24</v>
      </c>
      <c r="F109" s="38" t="s">
        <v>25</v>
      </c>
      <c r="G109" s="38" t="s">
        <v>26</v>
      </c>
      <c r="H109" s="38" t="s">
        <v>15</v>
      </c>
      <c r="I109" s="38" t="s">
        <v>16</v>
      </c>
      <c r="J109" s="38" t="s">
        <v>17</v>
      </c>
      <c r="K109" s="38" t="s">
        <v>18</v>
      </c>
      <c r="L109" s="38" t="s">
        <v>19</v>
      </c>
      <c r="M109" s="39" t="s">
        <v>20</v>
      </c>
      <c r="N109" s="329"/>
      <c r="O109" s="307"/>
      <c r="P109" s="307"/>
      <c r="BA109" s="2"/>
      <c r="BB109" s="2"/>
      <c r="BC109" s="2"/>
      <c r="BD109" s="2"/>
      <c r="BE109" s="3"/>
      <c r="BF109" s="3"/>
    </row>
    <row r="110" spans="1:58" ht="15.75" customHeight="1" x14ac:dyDescent="0.15">
      <c r="A110" s="401" t="s">
        <v>99</v>
      </c>
      <c r="B110" s="402"/>
      <c r="C110" s="402"/>
      <c r="D110" s="44">
        <f>+SUM(E110:M110)</f>
        <v>1204</v>
      </c>
      <c r="E110" s="45">
        <f>+'ENERO '!E110+FEBRERO!E110+'MARZO '!E110+ABRIL!E110+MAYO!E110+JUNIO!E110+JULIO!E110+AGOSTO!E110+SEPTIEMBRE!E110+OCTUBRE!E110+NOVIEMBRE!E110+DICIEMBRE!E110</f>
        <v>96</v>
      </c>
      <c r="F110" s="45">
        <f>+'ENERO '!F110+FEBRERO!F110+'MARZO '!F110+ABRIL!F110+MAYO!F110+JUNIO!F110+JULIO!F110+AGOSTO!F110+SEPTIEMBRE!F110+OCTUBRE!F110+NOVIEMBRE!F110+DICIEMBRE!F110</f>
        <v>41</v>
      </c>
      <c r="G110" s="45">
        <f>+'ENERO '!G110+FEBRERO!G110+'MARZO '!G110+ABRIL!G110+MAYO!G110+JUNIO!G110+JULIO!G110+AGOSTO!G110+SEPTIEMBRE!G110+OCTUBRE!G110+NOVIEMBRE!G110+DICIEMBRE!G110</f>
        <v>47</v>
      </c>
      <c r="H110" s="45">
        <f>+'ENERO '!H110+FEBRERO!H110+'MARZO '!H110+ABRIL!H110+MAYO!H110+JUNIO!H110+JULIO!H110+AGOSTO!H110+SEPTIEMBRE!H110+OCTUBRE!H110+NOVIEMBRE!H110+DICIEMBRE!H110</f>
        <v>32</v>
      </c>
      <c r="I110" s="45">
        <f>+'ENERO '!I110+FEBRERO!I110+'MARZO '!I110+ABRIL!I110+MAYO!I110+JUNIO!I110+JULIO!I110+AGOSTO!I110+SEPTIEMBRE!I110+OCTUBRE!I110+NOVIEMBRE!I110+DICIEMBRE!I110</f>
        <v>164</v>
      </c>
      <c r="J110" s="45">
        <f>+'ENERO '!J110+FEBRERO!J110+'MARZO '!J110+ABRIL!J110+MAYO!J110+JUNIO!J110+JULIO!J110+AGOSTO!J110+SEPTIEMBRE!J110+OCTUBRE!J110+NOVIEMBRE!J110+DICIEMBRE!J110</f>
        <v>150</v>
      </c>
      <c r="K110" s="45">
        <f>+'ENERO '!K110+FEBRERO!K110+'MARZO '!K110+ABRIL!K110+MAYO!K110+JUNIO!K110+JULIO!K110+AGOSTO!K110+SEPTIEMBRE!K110+OCTUBRE!K110+NOVIEMBRE!K110+DICIEMBRE!K110</f>
        <v>352</v>
      </c>
      <c r="L110" s="45">
        <f>+'ENERO '!L110+FEBRERO!L110+'MARZO '!L110+ABRIL!L110+MAYO!L110+JUNIO!L110+JULIO!L110+AGOSTO!L110+SEPTIEMBRE!L110+OCTUBRE!L110+NOVIEMBRE!L110+DICIEMBRE!L110</f>
        <v>110</v>
      </c>
      <c r="M110" s="45">
        <f>+'ENERO '!M110+FEBRERO!M110+'MARZO '!M110+ABRIL!M110+MAYO!M110+JUNIO!M110+JULIO!M110+AGOSTO!M110+SEPTIEMBRE!M110+OCTUBRE!M110+NOVIEMBRE!M110+DICIEMBRE!M110</f>
        <v>212</v>
      </c>
      <c r="N110" s="45">
        <f>+'ENERO '!N110+FEBRERO!N110+'MARZO '!N110+ABRIL!N110+MAYO!N110+JUNIO!N110+JULIO!N110+AGOSTO!N110+SEPTIEMBRE!N110+OCTUBRE!N110+NOVIEMBRE!N110+DICIEMBRE!N110</f>
        <v>1204</v>
      </c>
      <c r="O110" s="45">
        <f>+'ENERO '!O110+FEBRERO!O110+'MARZO '!O110+ABRIL!O110+MAYO!O110+JUNIO!O110+JULIO!O110+AGOSTO!O110+SEPTIEMBRE!O110+OCTUBRE!O110+NOVIEMBRE!O110+DICIEMBRE!O110</f>
        <v>5</v>
      </c>
      <c r="P110" s="45">
        <f>+'ENERO '!P110+FEBRERO!P110+'MARZO '!P110+ABRIL!P110+MAYO!P110+JUNIO!P110+JULIO!P110+AGOSTO!P110+SEPTIEMBRE!P110+OCTUBRE!P110+NOVIEMBRE!P110+DICIEMBRE!P110</f>
        <v>0</v>
      </c>
      <c r="Q110" s="75" t="str">
        <f t="shared" ref="Q110:Q139" si="29">$BA110&amp;" "&amp;$BB110&amp;" "&amp;$BC110</f>
        <v xml:space="preserve">  </v>
      </c>
      <c r="BA110" s="11" t="str">
        <f t="shared" ref="BA110:BA139" si="30">IF($D110=0,"",IF($N110="",IF($D110="",""," No olvide escribir la columna Beneficiarios."),""))</f>
        <v/>
      </c>
      <c r="BB110" s="11" t="str">
        <f t="shared" ref="BB110:BB139" si="31">IF($D110&lt;$N110," El número de Beneficiarios NO puede ser mayor que el Total.","")</f>
        <v/>
      </c>
      <c r="BC110" s="17" t="str">
        <f t="shared" ref="BC110:BC139" si="32">IF($K110&lt;$O110," Las actividades de 60 años NO puede ser mayor que el de 20-64 años.","")</f>
        <v/>
      </c>
      <c r="BD110" s="26">
        <f t="shared" ref="BD110:BD139" si="33">IF($K110&lt;$O110,1,0)</f>
        <v>0</v>
      </c>
      <c r="BE110" s="26">
        <f t="shared" ref="BE110:BE139" si="34">IF($D110&lt;$N110,1,0)</f>
        <v>0</v>
      </c>
      <c r="BF110" s="26">
        <f t="shared" ref="BF110:BF139" si="35">IF($D110=0,"",IF($N110="",IF($D110="","",1),0))</f>
        <v>0</v>
      </c>
    </row>
    <row r="111" spans="1:58" ht="15.75" customHeight="1" x14ac:dyDescent="0.15">
      <c r="A111" s="352" t="s">
        <v>100</v>
      </c>
      <c r="B111" s="352"/>
      <c r="C111" s="352"/>
      <c r="D111" s="76">
        <f>+SUM(E111:M111)</f>
        <v>678</v>
      </c>
      <c r="E111" s="45">
        <f>+'ENERO '!E111+FEBRERO!E111+'MARZO '!E111+ABRIL!E111+MAYO!E111+JUNIO!E111+JULIO!E111+AGOSTO!E111+SEPTIEMBRE!E111+OCTUBRE!E111+NOVIEMBRE!E111+DICIEMBRE!E111</f>
        <v>76</v>
      </c>
      <c r="F111" s="45">
        <f>+'ENERO '!F111+FEBRERO!F111+'MARZO '!F111+ABRIL!F111+MAYO!F111+JUNIO!F111+JULIO!F111+AGOSTO!F111+SEPTIEMBRE!F111+OCTUBRE!F111+NOVIEMBRE!F111+DICIEMBRE!F111</f>
        <v>23</v>
      </c>
      <c r="G111" s="45">
        <f>+'ENERO '!G111+FEBRERO!G111+'MARZO '!G111+ABRIL!G111+MAYO!G111+JUNIO!G111+JULIO!G111+AGOSTO!G111+SEPTIEMBRE!G111+OCTUBRE!G111+NOVIEMBRE!G111+DICIEMBRE!G111</f>
        <v>42</v>
      </c>
      <c r="H111" s="45">
        <f>+'ENERO '!H111+FEBRERO!H111+'MARZO '!H111+ABRIL!H111+MAYO!H111+JUNIO!H111+JULIO!H111+AGOSTO!H111+SEPTIEMBRE!H111+OCTUBRE!H111+NOVIEMBRE!H111+DICIEMBRE!H111</f>
        <v>12</v>
      </c>
      <c r="I111" s="45">
        <f>+'ENERO '!I111+FEBRERO!I111+'MARZO '!I111+ABRIL!I111+MAYO!I111+JUNIO!I111+JULIO!I111+AGOSTO!I111+SEPTIEMBRE!I111+OCTUBRE!I111+NOVIEMBRE!I111+DICIEMBRE!I111</f>
        <v>141</v>
      </c>
      <c r="J111" s="45">
        <f>+'ENERO '!J111+FEBRERO!J111+'MARZO '!J111+ABRIL!J111+MAYO!J111+JUNIO!J111+JULIO!J111+AGOSTO!J111+SEPTIEMBRE!J111+OCTUBRE!J111+NOVIEMBRE!J111+DICIEMBRE!J111</f>
        <v>51</v>
      </c>
      <c r="K111" s="45">
        <f>+'ENERO '!K111+FEBRERO!K111+'MARZO '!K111+ABRIL!K111+MAYO!K111+JUNIO!K111+JULIO!K111+AGOSTO!K111+SEPTIEMBRE!K111+OCTUBRE!K111+NOVIEMBRE!K111+DICIEMBRE!K111</f>
        <v>254</v>
      </c>
      <c r="L111" s="45">
        <f>+'ENERO '!L111+FEBRERO!L111+'MARZO '!L111+ABRIL!L111+MAYO!L111+JUNIO!L111+JULIO!L111+AGOSTO!L111+SEPTIEMBRE!L111+OCTUBRE!L111+NOVIEMBRE!L111+DICIEMBRE!L111</f>
        <v>73</v>
      </c>
      <c r="M111" s="45">
        <f>+'ENERO '!M111+FEBRERO!M111+'MARZO '!M111+ABRIL!M111+MAYO!M111+JUNIO!M111+JULIO!M111+AGOSTO!M111+SEPTIEMBRE!M111+OCTUBRE!M111+NOVIEMBRE!M111+DICIEMBRE!M111</f>
        <v>6</v>
      </c>
      <c r="N111" s="45">
        <f>+'ENERO '!N111+FEBRERO!N111+'MARZO '!N111+ABRIL!N111+MAYO!N111+JUNIO!N111+JULIO!N111+AGOSTO!N111+SEPTIEMBRE!N111+OCTUBRE!N111+NOVIEMBRE!N111+DICIEMBRE!N111</f>
        <v>678</v>
      </c>
      <c r="O111" s="45">
        <f>+'ENERO '!O111+FEBRERO!O111+'MARZO '!O111+ABRIL!O111+MAYO!O111+JUNIO!O111+JULIO!O111+AGOSTO!O111+SEPTIEMBRE!O111+OCTUBRE!O111+NOVIEMBRE!O111+DICIEMBRE!O111</f>
        <v>3</v>
      </c>
      <c r="P111" s="45">
        <f>+'ENERO '!P111+FEBRERO!P111+'MARZO '!P111+ABRIL!P111+MAYO!P111+JUNIO!P111+JULIO!P111+AGOSTO!P111+SEPTIEMBRE!P111+OCTUBRE!P111+NOVIEMBRE!P111+DICIEMBRE!P111</f>
        <v>0</v>
      </c>
      <c r="Q111" s="75" t="str">
        <f t="shared" si="29"/>
        <v xml:space="preserve">  </v>
      </c>
      <c r="BA111" s="11" t="str">
        <f t="shared" si="30"/>
        <v/>
      </c>
      <c r="BB111" s="11" t="str">
        <f t="shared" si="31"/>
        <v/>
      </c>
      <c r="BC111" s="17" t="str">
        <f t="shared" si="32"/>
        <v/>
      </c>
      <c r="BD111" s="26">
        <f t="shared" si="33"/>
        <v>0</v>
      </c>
      <c r="BE111" s="26">
        <f t="shared" si="34"/>
        <v>0</v>
      </c>
      <c r="BF111" s="26">
        <f t="shared" si="35"/>
        <v>0</v>
      </c>
    </row>
    <row r="112" spans="1:58" ht="20.25" customHeight="1" x14ac:dyDescent="0.15">
      <c r="A112" s="311" t="s">
        <v>101</v>
      </c>
      <c r="B112" s="312"/>
      <c r="C112" s="313"/>
      <c r="D112" s="76">
        <f>+SUM(E112:M112)</f>
        <v>3667</v>
      </c>
      <c r="E112" s="45">
        <f>+'ENERO '!E112+FEBRERO!E112+'MARZO '!E112+ABRIL!E112+MAYO!E112+JUNIO!E112+JULIO!E112+AGOSTO!E112+SEPTIEMBRE!E112+OCTUBRE!E112+NOVIEMBRE!E112+DICIEMBRE!E112</f>
        <v>835</v>
      </c>
      <c r="F112" s="45">
        <f>+'ENERO '!F112+FEBRERO!F112+'MARZO '!F112+ABRIL!F112+MAYO!F112+JUNIO!F112+JULIO!F112+AGOSTO!F112+SEPTIEMBRE!F112+OCTUBRE!F112+NOVIEMBRE!F112+DICIEMBRE!F112</f>
        <v>160</v>
      </c>
      <c r="G112" s="45">
        <f>+'ENERO '!G112+FEBRERO!G112+'MARZO '!G112+ABRIL!G112+MAYO!G112+JUNIO!G112+JULIO!G112+AGOSTO!G112+SEPTIEMBRE!G112+OCTUBRE!G112+NOVIEMBRE!G112+DICIEMBRE!G112</f>
        <v>235</v>
      </c>
      <c r="H112" s="45">
        <f>+'ENERO '!H112+FEBRERO!H112+'MARZO '!H112+ABRIL!H112+MAYO!H112+JUNIO!H112+JULIO!H112+AGOSTO!H112+SEPTIEMBRE!H112+OCTUBRE!H112+NOVIEMBRE!H112+DICIEMBRE!H112</f>
        <v>53</v>
      </c>
      <c r="I112" s="45">
        <f>+'ENERO '!I112+FEBRERO!I112+'MARZO '!I112+ABRIL!I112+MAYO!I112+JUNIO!I112+JULIO!I112+AGOSTO!I112+SEPTIEMBRE!I112+OCTUBRE!I112+NOVIEMBRE!I112+DICIEMBRE!I112</f>
        <v>613</v>
      </c>
      <c r="J112" s="45">
        <f>+'ENERO '!J112+FEBRERO!J112+'MARZO '!J112+ABRIL!J112+MAYO!J112+JUNIO!J112+JULIO!J112+AGOSTO!J112+SEPTIEMBRE!J112+OCTUBRE!J112+NOVIEMBRE!J112+DICIEMBRE!J112</f>
        <v>137</v>
      </c>
      <c r="K112" s="45">
        <f>+'ENERO '!K112+FEBRERO!K112+'MARZO '!K112+ABRIL!K112+MAYO!K112+JUNIO!K112+JULIO!K112+AGOSTO!K112+SEPTIEMBRE!K112+OCTUBRE!K112+NOVIEMBRE!K112+DICIEMBRE!K112</f>
        <v>1466</v>
      </c>
      <c r="L112" s="45">
        <f>+'ENERO '!L112+FEBRERO!L112+'MARZO '!L112+ABRIL!L112+MAYO!L112+JUNIO!L112+JULIO!L112+AGOSTO!L112+SEPTIEMBRE!L112+OCTUBRE!L112+NOVIEMBRE!L112+DICIEMBRE!L112</f>
        <v>167</v>
      </c>
      <c r="M112" s="45">
        <f>+'ENERO '!M112+FEBRERO!M112+'MARZO '!M112+ABRIL!M112+MAYO!M112+JUNIO!M112+JULIO!M112+AGOSTO!M112+SEPTIEMBRE!M112+OCTUBRE!M112+NOVIEMBRE!M112+DICIEMBRE!M112</f>
        <v>1</v>
      </c>
      <c r="N112" s="45">
        <f>+'ENERO '!N112+FEBRERO!N112+'MARZO '!N112+ABRIL!N112+MAYO!N112+JUNIO!N112+JULIO!N112+AGOSTO!N112+SEPTIEMBRE!N112+OCTUBRE!N112+NOVIEMBRE!N112+DICIEMBRE!N112</f>
        <v>3667</v>
      </c>
      <c r="O112" s="45">
        <f>+'ENERO '!O112+FEBRERO!O112+'MARZO '!O112+ABRIL!O112+MAYO!O112+JUNIO!O112+JULIO!O112+AGOSTO!O112+SEPTIEMBRE!O112+OCTUBRE!O112+NOVIEMBRE!O112+DICIEMBRE!O112</f>
        <v>19</v>
      </c>
      <c r="P112" s="45">
        <f>+'ENERO '!P112+FEBRERO!P112+'MARZO '!P112+ABRIL!P112+MAYO!P112+JUNIO!P112+JULIO!P112+AGOSTO!P112+SEPTIEMBRE!P112+OCTUBRE!P112+NOVIEMBRE!P112+DICIEMBRE!P112</f>
        <v>0</v>
      </c>
      <c r="Q112" s="75" t="str">
        <f t="shared" si="29"/>
        <v xml:space="preserve">  </v>
      </c>
      <c r="BA112" s="11" t="str">
        <f t="shared" si="30"/>
        <v/>
      </c>
      <c r="BB112" s="11" t="str">
        <f t="shared" si="31"/>
        <v/>
      </c>
      <c r="BC112" s="17" t="str">
        <f t="shared" si="32"/>
        <v/>
      </c>
      <c r="BD112" s="26">
        <f t="shared" si="33"/>
        <v>0</v>
      </c>
      <c r="BE112" s="26">
        <f t="shared" si="34"/>
        <v>0</v>
      </c>
      <c r="BF112" s="26">
        <f t="shared" si="35"/>
        <v>0</v>
      </c>
    </row>
    <row r="113" spans="1:58" ht="15" customHeight="1" x14ac:dyDescent="0.15">
      <c r="A113" s="352" t="s">
        <v>102</v>
      </c>
      <c r="B113" s="352"/>
      <c r="C113" s="352"/>
      <c r="D113" s="76">
        <f>+SUM(E113:M113)</f>
        <v>0</v>
      </c>
      <c r="E113" s="45">
        <f>+'ENERO '!E113+FEBRERO!E113+'MARZO '!E113+ABRIL!E113+MAYO!E113+JUNIO!E113+JULIO!E113+AGOSTO!E113+SEPTIEMBRE!E113+OCTUBRE!E113+NOVIEMBRE!E113+DICIEMBRE!E113</f>
        <v>0</v>
      </c>
      <c r="F113" s="45">
        <f>+'ENERO '!F113+FEBRERO!F113+'MARZO '!F113+ABRIL!F113+MAYO!F113+JUNIO!F113+JULIO!F113+AGOSTO!F113+SEPTIEMBRE!F113+OCTUBRE!F113+NOVIEMBRE!F113+DICIEMBRE!F113</f>
        <v>0</v>
      </c>
      <c r="G113" s="45">
        <f>+'ENERO '!G113+FEBRERO!G113+'MARZO '!G113+ABRIL!G113+MAYO!G113+JUNIO!G113+JULIO!G113+AGOSTO!G113+SEPTIEMBRE!G113+OCTUBRE!G113+NOVIEMBRE!G113+DICIEMBRE!G113</f>
        <v>0</v>
      </c>
      <c r="H113" s="45">
        <f>+'ENERO '!H113+FEBRERO!H113+'MARZO '!H113+ABRIL!H113+MAYO!H113+JUNIO!H113+JULIO!H113+AGOSTO!H113+SEPTIEMBRE!H113+OCTUBRE!H113+NOVIEMBRE!H113+DICIEMBRE!H113</f>
        <v>0</v>
      </c>
      <c r="I113" s="45">
        <f>+'ENERO '!I113+FEBRERO!I113+'MARZO '!I113+ABRIL!I113+MAYO!I113+JUNIO!I113+JULIO!I113+AGOSTO!I113+SEPTIEMBRE!I113+OCTUBRE!I113+NOVIEMBRE!I113+DICIEMBRE!I113</f>
        <v>0</v>
      </c>
      <c r="J113" s="45">
        <f>+'ENERO '!J113+FEBRERO!J113+'MARZO '!J113+ABRIL!J113+MAYO!J113+JUNIO!J113+JULIO!J113+AGOSTO!J113+SEPTIEMBRE!J113+OCTUBRE!J113+NOVIEMBRE!J113+DICIEMBRE!J113</f>
        <v>0</v>
      </c>
      <c r="K113" s="45">
        <f>+'ENERO '!K113+FEBRERO!K113+'MARZO '!K113+ABRIL!K113+MAYO!K113+JUNIO!K113+JULIO!K113+AGOSTO!K113+SEPTIEMBRE!K113+OCTUBRE!K113+NOVIEMBRE!K113+DICIEMBRE!K113</f>
        <v>0</v>
      </c>
      <c r="L113" s="45">
        <f>+'ENERO '!L113+FEBRERO!L113+'MARZO '!L113+ABRIL!L113+MAYO!L113+JUNIO!L113+JULIO!L113+AGOSTO!L113+SEPTIEMBRE!L113+OCTUBRE!L113+NOVIEMBRE!L113+DICIEMBRE!L113</f>
        <v>0</v>
      </c>
      <c r="M113" s="45">
        <f>+'ENERO '!M113+FEBRERO!M113+'MARZO '!M113+ABRIL!M113+MAYO!M113+JUNIO!M113+JULIO!M113+AGOSTO!M113+SEPTIEMBRE!M113+OCTUBRE!M113+NOVIEMBRE!M113+DICIEMBRE!M113</f>
        <v>0</v>
      </c>
      <c r="N113" s="45">
        <f>+'ENERO '!N113+FEBRERO!N113+'MARZO '!N113+ABRIL!N113+MAYO!N113+JUNIO!N113+JULIO!N113+AGOSTO!N113+SEPTIEMBRE!N113+OCTUBRE!N113+NOVIEMBRE!N113+DICIEMBRE!N113</f>
        <v>0</v>
      </c>
      <c r="O113" s="45">
        <f>+'ENERO '!O113+FEBRERO!O113+'MARZO '!O113+ABRIL!O113+MAYO!O113+JUNIO!O113+JULIO!O113+AGOSTO!O113+SEPTIEMBRE!O113+OCTUBRE!O113+NOVIEMBRE!O113+DICIEMBRE!O113</f>
        <v>0</v>
      </c>
      <c r="P113" s="45">
        <f>+'ENERO '!P113+FEBRERO!P113+'MARZO '!P113+ABRIL!P113+MAYO!P113+JUNIO!P113+JULIO!P113+AGOSTO!P113+SEPTIEMBRE!P113+OCTUBRE!P113+NOVIEMBRE!P113+DICIEMBRE!P113</f>
        <v>0</v>
      </c>
      <c r="Q113" s="75" t="str">
        <f t="shared" si="29"/>
        <v xml:space="preserve">  </v>
      </c>
      <c r="BA113" s="11" t="str">
        <f t="shared" si="30"/>
        <v/>
      </c>
      <c r="BB113" s="11" t="str">
        <f t="shared" si="31"/>
        <v/>
      </c>
      <c r="BC113" s="17" t="str">
        <f t="shared" si="32"/>
        <v/>
      </c>
      <c r="BD113" s="26">
        <f t="shared" si="33"/>
        <v>0</v>
      </c>
      <c r="BE113" s="26">
        <f t="shared" si="34"/>
        <v>0</v>
      </c>
      <c r="BF113" s="26" t="str">
        <f t="shared" si="35"/>
        <v/>
      </c>
    </row>
    <row r="114" spans="1:58" ht="15.75" customHeight="1" x14ac:dyDescent="0.15">
      <c r="A114" s="352" t="s">
        <v>187</v>
      </c>
      <c r="B114" s="352"/>
      <c r="C114" s="352"/>
      <c r="D114" s="76">
        <f t="shared" ref="D114:D119" si="36">+SUM(H114:M114)</f>
        <v>1757</v>
      </c>
      <c r="E114" s="45">
        <f>+'ENERO '!E114+FEBRERO!E114+'MARZO '!E114+ABRIL!E114+MAYO!E114+JUNIO!E114+JULIO!E114+AGOSTO!E114+SEPTIEMBRE!E114+OCTUBRE!E114+NOVIEMBRE!E114+DICIEMBRE!E114</f>
        <v>0</v>
      </c>
      <c r="F114" s="45">
        <f>+'ENERO '!F114+FEBRERO!F114+'MARZO '!F114+ABRIL!F114+MAYO!F114+JUNIO!F114+JULIO!F114+AGOSTO!F114+SEPTIEMBRE!F114+OCTUBRE!F114+NOVIEMBRE!F114+DICIEMBRE!F114</f>
        <v>0</v>
      </c>
      <c r="G114" s="45">
        <f>+'ENERO '!G114+FEBRERO!G114+'MARZO '!G114+ABRIL!G114+MAYO!G114+JUNIO!G114+JULIO!G114+AGOSTO!G114+SEPTIEMBRE!G114+OCTUBRE!G114+NOVIEMBRE!G114+DICIEMBRE!G114</f>
        <v>0</v>
      </c>
      <c r="H114" s="45">
        <f>+'ENERO '!H114+FEBRERO!H114+'MARZO '!H114+ABRIL!H114+MAYO!H114+JUNIO!H114+JULIO!H114+AGOSTO!H114+SEPTIEMBRE!H114+OCTUBRE!H114+NOVIEMBRE!H114+DICIEMBRE!H114</f>
        <v>2</v>
      </c>
      <c r="I114" s="45">
        <f>+'ENERO '!I114+FEBRERO!I114+'MARZO '!I114+ABRIL!I114+MAYO!I114+JUNIO!I114+JULIO!I114+AGOSTO!I114+SEPTIEMBRE!I114+OCTUBRE!I114+NOVIEMBRE!I114+DICIEMBRE!I114</f>
        <v>41</v>
      </c>
      <c r="J114" s="45">
        <f>+'ENERO '!J114+FEBRERO!J114+'MARZO '!J114+ABRIL!J114+MAYO!J114+JUNIO!J114+JULIO!J114+AGOSTO!J114+SEPTIEMBRE!J114+OCTUBRE!J114+NOVIEMBRE!J114+DICIEMBRE!J114</f>
        <v>77</v>
      </c>
      <c r="K114" s="45">
        <f>+'ENERO '!K114+FEBRERO!K114+'MARZO '!K114+ABRIL!K114+MAYO!K114+JUNIO!K114+JULIO!K114+AGOSTO!K114+SEPTIEMBRE!K114+OCTUBRE!K114+NOVIEMBRE!K114+DICIEMBRE!K114</f>
        <v>1420</v>
      </c>
      <c r="L114" s="45">
        <f>+'ENERO '!L114+FEBRERO!L114+'MARZO '!L114+ABRIL!L114+MAYO!L114+JUNIO!L114+JULIO!L114+AGOSTO!L114+SEPTIEMBRE!L114+OCTUBRE!L114+NOVIEMBRE!L114+DICIEMBRE!L114</f>
        <v>160</v>
      </c>
      <c r="M114" s="45">
        <f>+'ENERO '!M114+FEBRERO!M114+'MARZO '!M114+ABRIL!M114+MAYO!M114+JUNIO!M114+JULIO!M114+AGOSTO!M114+SEPTIEMBRE!M114+OCTUBRE!M114+NOVIEMBRE!M114+DICIEMBRE!M114</f>
        <v>57</v>
      </c>
      <c r="N114" s="45">
        <f>+'ENERO '!N114+FEBRERO!N114+'MARZO '!N114+ABRIL!N114+MAYO!N114+JUNIO!N114+JULIO!N114+AGOSTO!N114+SEPTIEMBRE!N114+OCTUBRE!N114+NOVIEMBRE!N114+DICIEMBRE!N114</f>
        <v>1757</v>
      </c>
      <c r="O114" s="45">
        <f>+'ENERO '!O114+FEBRERO!O114+'MARZO '!O114+ABRIL!O114+MAYO!O114+JUNIO!O114+JULIO!O114+AGOSTO!O114+SEPTIEMBRE!O114+OCTUBRE!O114+NOVIEMBRE!O114+DICIEMBRE!O114</f>
        <v>40</v>
      </c>
      <c r="P114" s="45">
        <f>+'ENERO '!P114+FEBRERO!P114+'MARZO '!P114+ABRIL!P114+MAYO!P114+JUNIO!P114+JULIO!P114+AGOSTO!P114+SEPTIEMBRE!P114+OCTUBRE!P114+NOVIEMBRE!P114+DICIEMBRE!P114</f>
        <v>0</v>
      </c>
      <c r="Q114" s="75" t="str">
        <f t="shared" si="29"/>
        <v xml:space="preserve">  </v>
      </c>
      <c r="BA114" s="11" t="str">
        <f t="shared" si="30"/>
        <v/>
      </c>
      <c r="BB114" s="11" t="str">
        <f t="shared" si="31"/>
        <v/>
      </c>
      <c r="BC114" s="17" t="str">
        <f t="shared" si="32"/>
        <v/>
      </c>
      <c r="BD114" s="26">
        <f t="shared" si="33"/>
        <v>0</v>
      </c>
      <c r="BE114" s="26">
        <f t="shared" si="34"/>
        <v>0</v>
      </c>
      <c r="BF114" s="26">
        <f t="shared" si="35"/>
        <v>0</v>
      </c>
    </row>
    <row r="115" spans="1:58" ht="15.75" customHeight="1" x14ac:dyDescent="0.15">
      <c r="A115" s="320" t="s">
        <v>188</v>
      </c>
      <c r="B115" s="320"/>
      <c r="C115" s="320"/>
      <c r="D115" s="76">
        <f t="shared" si="36"/>
        <v>322</v>
      </c>
      <c r="E115" s="45">
        <f>+'ENERO '!E115+FEBRERO!E115+'MARZO '!E115+ABRIL!E115+MAYO!E115+JUNIO!E115+JULIO!E115+AGOSTO!E115+SEPTIEMBRE!E115+OCTUBRE!E115+NOVIEMBRE!E115+DICIEMBRE!E115</f>
        <v>0</v>
      </c>
      <c r="F115" s="45">
        <f>+'ENERO '!F115+FEBRERO!F115+'MARZO '!F115+ABRIL!F115+MAYO!F115+JUNIO!F115+JULIO!F115+AGOSTO!F115+SEPTIEMBRE!F115+OCTUBRE!F115+NOVIEMBRE!F115+DICIEMBRE!F115</f>
        <v>0</v>
      </c>
      <c r="G115" s="45">
        <f>+'ENERO '!G115+FEBRERO!G115+'MARZO '!G115+ABRIL!G115+MAYO!G115+JUNIO!G115+JULIO!G115+AGOSTO!G115+SEPTIEMBRE!G115+OCTUBRE!G115+NOVIEMBRE!G115+DICIEMBRE!G115</f>
        <v>0</v>
      </c>
      <c r="H115" s="45">
        <f>+'ENERO '!H115+FEBRERO!H115+'MARZO '!H115+ABRIL!H115+MAYO!H115+JUNIO!H115+JULIO!H115+AGOSTO!H115+SEPTIEMBRE!H115+OCTUBRE!H115+NOVIEMBRE!H115+DICIEMBRE!H115</f>
        <v>59</v>
      </c>
      <c r="I115" s="45">
        <f>+'ENERO '!I115+FEBRERO!I115+'MARZO '!I115+ABRIL!I115+MAYO!I115+JUNIO!I115+JULIO!I115+AGOSTO!I115+SEPTIEMBRE!I115+OCTUBRE!I115+NOVIEMBRE!I115+DICIEMBRE!I115</f>
        <v>67</v>
      </c>
      <c r="J115" s="45">
        <f>+'ENERO '!J115+FEBRERO!J115+'MARZO '!J115+ABRIL!J115+MAYO!J115+JUNIO!J115+JULIO!J115+AGOSTO!J115+SEPTIEMBRE!J115+OCTUBRE!J115+NOVIEMBRE!J115+DICIEMBRE!J115</f>
        <v>44</v>
      </c>
      <c r="K115" s="45">
        <f>+'ENERO '!K115+FEBRERO!K115+'MARZO '!K115+ABRIL!K115+MAYO!K115+JUNIO!K115+JULIO!K115+AGOSTO!K115+SEPTIEMBRE!K115+OCTUBRE!K115+NOVIEMBRE!K115+DICIEMBRE!K115</f>
        <v>66</v>
      </c>
      <c r="L115" s="45">
        <f>+'ENERO '!L115+FEBRERO!L115+'MARZO '!L115+ABRIL!L115+MAYO!L115+JUNIO!L115+JULIO!L115+AGOSTO!L115+SEPTIEMBRE!L115+OCTUBRE!L115+NOVIEMBRE!L115+DICIEMBRE!L115</f>
        <v>3</v>
      </c>
      <c r="M115" s="45">
        <f>+'ENERO '!M115+FEBRERO!M115+'MARZO '!M115+ABRIL!M115+MAYO!M115+JUNIO!M115+JULIO!M115+AGOSTO!M115+SEPTIEMBRE!M115+OCTUBRE!M115+NOVIEMBRE!M115+DICIEMBRE!M115</f>
        <v>83</v>
      </c>
      <c r="N115" s="45">
        <f>+'ENERO '!N115+FEBRERO!N115+'MARZO '!N115+ABRIL!N115+MAYO!N115+JUNIO!N115+JULIO!N115+AGOSTO!N115+SEPTIEMBRE!N115+OCTUBRE!N115+NOVIEMBRE!N115+DICIEMBRE!N115</f>
        <v>322</v>
      </c>
      <c r="O115" s="45">
        <f>+'ENERO '!O115+FEBRERO!O115+'MARZO '!O115+ABRIL!O115+MAYO!O115+JUNIO!O115+JULIO!O115+AGOSTO!O115+SEPTIEMBRE!O115+OCTUBRE!O115+NOVIEMBRE!O115+DICIEMBRE!O115</f>
        <v>0</v>
      </c>
      <c r="P115" s="45">
        <f>+'ENERO '!P115+FEBRERO!P115+'MARZO '!P115+ABRIL!P115+MAYO!P115+JUNIO!P115+JULIO!P115+AGOSTO!P115+SEPTIEMBRE!P115+OCTUBRE!P115+NOVIEMBRE!P115+DICIEMBRE!P115</f>
        <v>0</v>
      </c>
      <c r="Q115" s="75" t="str">
        <f t="shared" si="29"/>
        <v xml:space="preserve">  </v>
      </c>
      <c r="BA115" s="11" t="str">
        <f t="shared" si="30"/>
        <v/>
      </c>
      <c r="BB115" s="11" t="str">
        <f t="shared" si="31"/>
        <v/>
      </c>
      <c r="BC115" s="17" t="str">
        <f t="shared" si="32"/>
        <v/>
      </c>
      <c r="BD115" s="26">
        <f t="shared" si="33"/>
        <v>0</v>
      </c>
      <c r="BE115" s="26">
        <f t="shared" si="34"/>
        <v>0</v>
      </c>
      <c r="BF115" s="26">
        <f t="shared" si="35"/>
        <v>0</v>
      </c>
    </row>
    <row r="116" spans="1:58" ht="15.75" customHeight="1" x14ac:dyDescent="0.15">
      <c r="A116" s="320" t="s">
        <v>189</v>
      </c>
      <c r="B116" s="320"/>
      <c r="C116" s="320"/>
      <c r="D116" s="76">
        <f t="shared" si="36"/>
        <v>173</v>
      </c>
      <c r="E116" s="45">
        <f>+'ENERO '!E116+FEBRERO!E116+'MARZO '!E116+ABRIL!E116+MAYO!E116+JUNIO!E116+JULIO!E116+AGOSTO!E116+SEPTIEMBRE!E116+OCTUBRE!E116+NOVIEMBRE!E116+DICIEMBRE!E116</f>
        <v>0</v>
      </c>
      <c r="F116" s="45">
        <f>+'ENERO '!F116+FEBRERO!F116+'MARZO '!F116+ABRIL!F116+MAYO!F116+JUNIO!F116+JULIO!F116+AGOSTO!F116+SEPTIEMBRE!F116+OCTUBRE!F116+NOVIEMBRE!F116+DICIEMBRE!F116</f>
        <v>0</v>
      </c>
      <c r="G116" s="45">
        <f>+'ENERO '!G116+FEBRERO!G116+'MARZO '!G116+ABRIL!G116+MAYO!G116+JUNIO!G116+JULIO!G116+AGOSTO!G116+SEPTIEMBRE!G116+OCTUBRE!G116+NOVIEMBRE!G116+DICIEMBRE!G116</f>
        <v>0</v>
      </c>
      <c r="H116" s="45">
        <f>+'ENERO '!H116+FEBRERO!H116+'MARZO '!H116+ABRIL!H116+MAYO!H116+JUNIO!H116+JULIO!H116+AGOSTO!H116+SEPTIEMBRE!H116+OCTUBRE!H116+NOVIEMBRE!H116+DICIEMBRE!H116</f>
        <v>1</v>
      </c>
      <c r="I116" s="45">
        <f>+'ENERO '!I116+FEBRERO!I116+'MARZO '!I116+ABRIL!I116+MAYO!I116+JUNIO!I116+JULIO!I116+AGOSTO!I116+SEPTIEMBRE!I116+OCTUBRE!I116+NOVIEMBRE!I116+DICIEMBRE!I116</f>
        <v>4</v>
      </c>
      <c r="J116" s="45">
        <f>+'ENERO '!J116+FEBRERO!J116+'MARZO '!J116+ABRIL!J116+MAYO!J116+JUNIO!J116+JULIO!J116+AGOSTO!J116+SEPTIEMBRE!J116+OCTUBRE!J116+NOVIEMBRE!J116+DICIEMBRE!J116</f>
        <v>34</v>
      </c>
      <c r="K116" s="45">
        <f>+'ENERO '!K116+FEBRERO!K116+'MARZO '!K116+ABRIL!K116+MAYO!K116+JUNIO!K116+JULIO!K116+AGOSTO!K116+SEPTIEMBRE!K116+OCTUBRE!K116+NOVIEMBRE!K116+DICIEMBRE!K116</f>
        <v>56</v>
      </c>
      <c r="L116" s="45">
        <f>+'ENERO '!L116+FEBRERO!L116+'MARZO '!L116+ABRIL!L116+MAYO!L116+JUNIO!L116+JULIO!L116+AGOSTO!L116+SEPTIEMBRE!L116+OCTUBRE!L116+NOVIEMBRE!L116+DICIEMBRE!L116</f>
        <v>1</v>
      </c>
      <c r="M116" s="45">
        <f>+'ENERO '!M116+FEBRERO!M116+'MARZO '!M116+ABRIL!M116+MAYO!M116+JUNIO!M116+JULIO!M116+AGOSTO!M116+SEPTIEMBRE!M116+OCTUBRE!M116+NOVIEMBRE!M116+DICIEMBRE!M116</f>
        <v>77</v>
      </c>
      <c r="N116" s="45">
        <f>+'ENERO '!N116+FEBRERO!N116+'MARZO '!N116+ABRIL!N116+MAYO!N116+JUNIO!N116+JULIO!N116+AGOSTO!N116+SEPTIEMBRE!N116+OCTUBRE!N116+NOVIEMBRE!N116+DICIEMBRE!N116</f>
        <v>173</v>
      </c>
      <c r="O116" s="45">
        <f>+'ENERO '!O116+FEBRERO!O116+'MARZO '!O116+ABRIL!O116+MAYO!O116+JUNIO!O116+JULIO!O116+AGOSTO!O116+SEPTIEMBRE!O116+OCTUBRE!O116+NOVIEMBRE!O116+DICIEMBRE!O116</f>
        <v>18</v>
      </c>
      <c r="P116" s="45">
        <f>+'ENERO '!P116+FEBRERO!P116+'MARZO '!P116+ABRIL!P116+MAYO!P116+JUNIO!P116+JULIO!P116+AGOSTO!P116+SEPTIEMBRE!P116+OCTUBRE!P116+NOVIEMBRE!P116+DICIEMBRE!P116</f>
        <v>0</v>
      </c>
      <c r="Q116" s="75" t="str">
        <f t="shared" si="29"/>
        <v xml:space="preserve">  </v>
      </c>
      <c r="BA116" s="11" t="str">
        <f t="shared" si="30"/>
        <v/>
      </c>
      <c r="BB116" s="11" t="str">
        <f t="shared" si="31"/>
        <v/>
      </c>
      <c r="BC116" s="17" t="str">
        <f t="shared" si="32"/>
        <v/>
      </c>
      <c r="BD116" s="26">
        <f t="shared" si="33"/>
        <v>0</v>
      </c>
      <c r="BE116" s="26">
        <f t="shared" si="34"/>
        <v>0</v>
      </c>
      <c r="BF116" s="26">
        <f t="shared" si="35"/>
        <v>0</v>
      </c>
    </row>
    <row r="117" spans="1:58" ht="15.75" customHeight="1" x14ac:dyDescent="0.15">
      <c r="A117" s="320" t="s">
        <v>190</v>
      </c>
      <c r="B117" s="320"/>
      <c r="C117" s="320"/>
      <c r="D117" s="76">
        <f t="shared" si="36"/>
        <v>172</v>
      </c>
      <c r="E117" s="45">
        <f>+'ENERO '!E117+FEBRERO!E117+'MARZO '!E117+ABRIL!E117+MAYO!E117+JUNIO!E117+JULIO!E117+AGOSTO!E117+SEPTIEMBRE!E117+OCTUBRE!E117+NOVIEMBRE!E117+DICIEMBRE!E117</f>
        <v>0</v>
      </c>
      <c r="F117" s="45">
        <f>+'ENERO '!F117+FEBRERO!F117+'MARZO '!F117+ABRIL!F117+MAYO!F117+JUNIO!F117+JULIO!F117+AGOSTO!F117+SEPTIEMBRE!F117+OCTUBRE!F117+NOVIEMBRE!F117+DICIEMBRE!F117</f>
        <v>0</v>
      </c>
      <c r="G117" s="45">
        <f>+'ENERO '!G117+FEBRERO!G117+'MARZO '!G117+ABRIL!G117+MAYO!G117+JUNIO!G117+JULIO!G117+AGOSTO!G117+SEPTIEMBRE!G117+OCTUBRE!G117+NOVIEMBRE!G117+DICIEMBRE!G117</f>
        <v>0</v>
      </c>
      <c r="H117" s="45">
        <f>+'ENERO '!H117+FEBRERO!H117+'MARZO '!H117+ABRIL!H117+MAYO!H117+JUNIO!H117+JULIO!H117+AGOSTO!H117+SEPTIEMBRE!H117+OCTUBRE!H117+NOVIEMBRE!H117+DICIEMBRE!H117</f>
        <v>4</v>
      </c>
      <c r="I117" s="45">
        <f>+'ENERO '!I117+FEBRERO!I117+'MARZO '!I117+ABRIL!I117+MAYO!I117+JUNIO!I117+JULIO!I117+AGOSTO!I117+SEPTIEMBRE!I117+OCTUBRE!I117+NOVIEMBRE!I117+DICIEMBRE!I117</f>
        <v>13</v>
      </c>
      <c r="J117" s="45">
        <f>+'ENERO '!J117+FEBRERO!J117+'MARZO '!J117+ABRIL!J117+MAYO!J117+JUNIO!J117+JULIO!J117+AGOSTO!J117+SEPTIEMBRE!J117+OCTUBRE!J117+NOVIEMBRE!J117+DICIEMBRE!J117</f>
        <v>43</v>
      </c>
      <c r="K117" s="45">
        <f>+'ENERO '!K117+FEBRERO!K117+'MARZO '!K117+ABRIL!K117+MAYO!K117+JUNIO!K117+JULIO!K117+AGOSTO!K117+SEPTIEMBRE!K117+OCTUBRE!K117+NOVIEMBRE!K117+DICIEMBRE!K117</f>
        <v>54</v>
      </c>
      <c r="L117" s="45">
        <f>+'ENERO '!L117+FEBRERO!L117+'MARZO '!L117+ABRIL!L117+MAYO!L117+JUNIO!L117+JULIO!L117+AGOSTO!L117+SEPTIEMBRE!L117+OCTUBRE!L117+NOVIEMBRE!L117+DICIEMBRE!L117</f>
        <v>3</v>
      </c>
      <c r="M117" s="45">
        <f>+'ENERO '!M117+FEBRERO!M117+'MARZO '!M117+ABRIL!M117+MAYO!M117+JUNIO!M117+JULIO!M117+AGOSTO!M117+SEPTIEMBRE!M117+OCTUBRE!M117+NOVIEMBRE!M117+DICIEMBRE!M117</f>
        <v>55</v>
      </c>
      <c r="N117" s="45">
        <f>+'ENERO '!N117+FEBRERO!N117+'MARZO '!N117+ABRIL!N117+MAYO!N117+JUNIO!N117+JULIO!N117+AGOSTO!N117+SEPTIEMBRE!N117+OCTUBRE!N117+NOVIEMBRE!N117+DICIEMBRE!N117</f>
        <v>172</v>
      </c>
      <c r="O117" s="45">
        <f>+'ENERO '!O117+FEBRERO!O117+'MARZO '!O117+ABRIL!O117+MAYO!O117+JUNIO!O117+JULIO!O117+AGOSTO!O117+SEPTIEMBRE!O117+OCTUBRE!O117+NOVIEMBRE!O117+DICIEMBRE!O117</f>
        <v>0</v>
      </c>
      <c r="P117" s="45">
        <f>+'ENERO '!P117+FEBRERO!P117+'MARZO '!P117+ABRIL!P117+MAYO!P117+JUNIO!P117+JULIO!P117+AGOSTO!P117+SEPTIEMBRE!P117+OCTUBRE!P117+NOVIEMBRE!P117+DICIEMBRE!P117</f>
        <v>0</v>
      </c>
      <c r="Q117" s="75" t="str">
        <f t="shared" si="29"/>
        <v xml:space="preserve">  </v>
      </c>
      <c r="BA117" s="11" t="str">
        <f t="shared" si="30"/>
        <v/>
      </c>
      <c r="BB117" s="11" t="str">
        <f t="shared" si="31"/>
        <v/>
      </c>
      <c r="BC117" s="17" t="str">
        <f t="shared" si="32"/>
        <v/>
      </c>
      <c r="BD117" s="26">
        <f t="shared" si="33"/>
        <v>0</v>
      </c>
      <c r="BE117" s="26">
        <f t="shared" si="34"/>
        <v>0</v>
      </c>
      <c r="BF117" s="26">
        <f t="shared" si="35"/>
        <v>0</v>
      </c>
    </row>
    <row r="118" spans="1:58" ht="15" customHeight="1" x14ac:dyDescent="0.15">
      <c r="A118" s="320" t="s">
        <v>170</v>
      </c>
      <c r="B118" s="320"/>
      <c r="C118" s="320"/>
      <c r="D118" s="76">
        <f t="shared" si="36"/>
        <v>230</v>
      </c>
      <c r="E118" s="45">
        <f>+'ENERO '!E118+FEBRERO!E118+'MARZO '!E118+ABRIL!E118+MAYO!E118+JUNIO!E118+JULIO!E118+AGOSTO!E118+SEPTIEMBRE!E118+OCTUBRE!E118+NOVIEMBRE!E118+DICIEMBRE!E118</f>
        <v>0</v>
      </c>
      <c r="F118" s="45">
        <f>+'ENERO '!F118+FEBRERO!F118+'MARZO '!F118+ABRIL!F118+MAYO!F118+JUNIO!F118+JULIO!F118+AGOSTO!F118+SEPTIEMBRE!F118+OCTUBRE!F118+NOVIEMBRE!F118+DICIEMBRE!F118</f>
        <v>0</v>
      </c>
      <c r="G118" s="45">
        <f>+'ENERO '!G118+FEBRERO!G118+'MARZO '!G118+ABRIL!G118+MAYO!G118+JUNIO!G118+JULIO!G118+AGOSTO!G118+SEPTIEMBRE!G118+OCTUBRE!G118+NOVIEMBRE!G118+DICIEMBRE!G118</f>
        <v>0</v>
      </c>
      <c r="H118" s="45">
        <f>+'ENERO '!H118+FEBRERO!H118+'MARZO '!H118+ABRIL!H118+MAYO!H118+JUNIO!H118+JULIO!H118+AGOSTO!H118+SEPTIEMBRE!H118+OCTUBRE!H118+NOVIEMBRE!H118+DICIEMBRE!H118</f>
        <v>0</v>
      </c>
      <c r="I118" s="45">
        <f>+'ENERO '!I118+FEBRERO!I118+'MARZO '!I118+ABRIL!I118+MAYO!I118+JUNIO!I118+JULIO!I118+AGOSTO!I118+SEPTIEMBRE!I118+OCTUBRE!I118+NOVIEMBRE!I118+DICIEMBRE!I118</f>
        <v>0</v>
      </c>
      <c r="J118" s="45">
        <f>+'ENERO '!J118+FEBRERO!J118+'MARZO '!J118+ABRIL!J118+MAYO!J118+JUNIO!J118+JULIO!J118+AGOSTO!J118+SEPTIEMBRE!J118+OCTUBRE!J118+NOVIEMBRE!J118+DICIEMBRE!J118</f>
        <v>3</v>
      </c>
      <c r="K118" s="45">
        <f>+'ENERO '!K118+FEBRERO!K118+'MARZO '!K118+ABRIL!K118+MAYO!K118+JUNIO!K118+JULIO!K118+AGOSTO!K118+SEPTIEMBRE!K118+OCTUBRE!K118+NOVIEMBRE!K118+DICIEMBRE!K118</f>
        <v>180</v>
      </c>
      <c r="L118" s="45">
        <f>+'ENERO '!L118+FEBRERO!L118+'MARZO '!L118+ABRIL!L118+MAYO!L118+JUNIO!L118+JULIO!L118+AGOSTO!L118+SEPTIEMBRE!L118+OCTUBRE!L118+NOVIEMBRE!L118+DICIEMBRE!L118</f>
        <v>22</v>
      </c>
      <c r="M118" s="45">
        <f>+'ENERO '!M118+FEBRERO!M118+'MARZO '!M118+ABRIL!M118+MAYO!M118+JUNIO!M118+JULIO!M118+AGOSTO!M118+SEPTIEMBRE!M118+OCTUBRE!M118+NOVIEMBRE!M118+DICIEMBRE!M118</f>
        <v>25</v>
      </c>
      <c r="N118" s="45">
        <f>+'ENERO '!N118+FEBRERO!N118+'MARZO '!N118+ABRIL!N118+MAYO!N118+JUNIO!N118+JULIO!N118+AGOSTO!N118+SEPTIEMBRE!N118+OCTUBRE!N118+NOVIEMBRE!N118+DICIEMBRE!N118</f>
        <v>230</v>
      </c>
      <c r="O118" s="45">
        <f>+'ENERO '!O118+FEBRERO!O118+'MARZO '!O118+ABRIL!O118+MAYO!O118+JUNIO!O118+JULIO!O118+AGOSTO!O118+SEPTIEMBRE!O118+OCTUBRE!O118+NOVIEMBRE!O118+DICIEMBRE!O118</f>
        <v>3</v>
      </c>
      <c r="P118" s="45">
        <f>+'ENERO '!P118+FEBRERO!P118+'MARZO '!P118+ABRIL!P118+MAYO!P118+JUNIO!P118+JULIO!P118+AGOSTO!P118+SEPTIEMBRE!P118+OCTUBRE!P118+NOVIEMBRE!P118+DICIEMBRE!P118</f>
        <v>0</v>
      </c>
      <c r="Q118" s="75" t="str">
        <f t="shared" si="29"/>
        <v xml:space="preserve">  </v>
      </c>
      <c r="BA118" s="11" t="str">
        <f t="shared" si="30"/>
        <v/>
      </c>
      <c r="BB118" s="11" t="str">
        <f t="shared" si="31"/>
        <v/>
      </c>
      <c r="BC118" s="17" t="str">
        <f t="shared" si="32"/>
        <v/>
      </c>
      <c r="BD118" s="26">
        <f t="shared" si="33"/>
        <v>0</v>
      </c>
      <c r="BE118" s="26">
        <f t="shared" si="34"/>
        <v>0</v>
      </c>
      <c r="BF118" s="26">
        <f t="shared" si="35"/>
        <v>0</v>
      </c>
    </row>
    <row r="119" spans="1:58" ht="15.75" customHeight="1" x14ac:dyDescent="0.15">
      <c r="A119" s="352" t="s">
        <v>103</v>
      </c>
      <c r="B119" s="352"/>
      <c r="C119" s="352"/>
      <c r="D119" s="76">
        <f t="shared" si="36"/>
        <v>733</v>
      </c>
      <c r="E119" s="45">
        <f>+'ENERO '!E119+FEBRERO!E119+'MARZO '!E119+ABRIL!E119+MAYO!E119+JUNIO!E119+JULIO!E119+AGOSTO!E119+SEPTIEMBRE!E119+OCTUBRE!E119+NOVIEMBRE!E119+DICIEMBRE!E119</f>
        <v>0</v>
      </c>
      <c r="F119" s="45">
        <f>+'ENERO '!F119+FEBRERO!F119+'MARZO '!F119+ABRIL!F119+MAYO!F119+JUNIO!F119+JULIO!F119+AGOSTO!F119+SEPTIEMBRE!F119+OCTUBRE!F119+NOVIEMBRE!F119+DICIEMBRE!F119</f>
        <v>0</v>
      </c>
      <c r="G119" s="45">
        <f>+'ENERO '!G119+FEBRERO!G119+'MARZO '!G119+ABRIL!G119+MAYO!G119+JUNIO!G119+JULIO!G119+AGOSTO!G119+SEPTIEMBRE!G119+OCTUBRE!G119+NOVIEMBRE!G119+DICIEMBRE!G119</f>
        <v>0</v>
      </c>
      <c r="H119" s="45">
        <f>+'ENERO '!H119+FEBRERO!H119+'MARZO '!H119+ABRIL!H119+MAYO!H119+JUNIO!H119+JULIO!H119+AGOSTO!H119+SEPTIEMBRE!H119+OCTUBRE!H119+NOVIEMBRE!H119+DICIEMBRE!H119</f>
        <v>1</v>
      </c>
      <c r="I119" s="45">
        <f>+'ENERO '!I119+FEBRERO!I119+'MARZO '!I119+ABRIL!I119+MAYO!I119+JUNIO!I119+JULIO!I119+AGOSTO!I119+SEPTIEMBRE!I119+OCTUBRE!I119+NOVIEMBRE!I119+DICIEMBRE!I119</f>
        <v>2</v>
      </c>
      <c r="J119" s="45">
        <f>+'ENERO '!J119+FEBRERO!J119+'MARZO '!J119+ABRIL!J119+MAYO!J119+JUNIO!J119+JULIO!J119+AGOSTO!J119+SEPTIEMBRE!J119+OCTUBRE!J119+NOVIEMBRE!J119+DICIEMBRE!J119</f>
        <v>13</v>
      </c>
      <c r="K119" s="45">
        <f>+'ENERO '!K119+FEBRERO!K119+'MARZO '!K119+ABRIL!K119+MAYO!K119+JUNIO!K119+JULIO!K119+AGOSTO!K119+SEPTIEMBRE!K119+OCTUBRE!K119+NOVIEMBRE!K119+DICIEMBRE!K119</f>
        <v>632</v>
      </c>
      <c r="L119" s="45">
        <f>+'ENERO '!L119+FEBRERO!L119+'MARZO '!L119+ABRIL!L119+MAYO!L119+JUNIO!L119+JULIO!L119+AGOSTO!L119+SEPTIEMBRE!L119+OCTUBRE!L119+NOVIEMBRE!L119+DICIEMBRE!L119</f>
        <v>37</v>
      </c>
      <c r="M119" s="45">
        <f>+'ENERO '!M119+FEBRERO!M119+'MARZO '!M119+ABRIL!M119+MAYO!M119+JUNIO!M119+JULIO!M119+AGOSTO!M119+SEPTIEMBRE!M119+OCTUBRE!M119+NOVIEMBRE!M119+DICIEMBRE!M119</f>
        <v>48</v>
      </c>
      <c r="N119" s="45">
        <f>+'ENERO '!N119+FEBRERO!N119+'MARZO '!N119+ABRIL!N119+MAYO!N119+JUNIO!N119+JULIO!N119+AGOSTO!N119+SEPTIEMBRE!N119+OCTUBRE!N119+NOVIEMBRE!N119+DICIEMBRE!N119</f>
        <v>733</v>
      </c>
      <c r="O119" s="45">
        <f>+'ENERO '!O119+FEBRERO!O119+'MARZO '!O119+ABRIL!O119+MAYO!O119+JUNIO!O119+JULIO!O119+AGOSTO!O119+SEPTIEMBRE!O119+OCTUBRE!O119+NOVIEMBRE!O119+DICIEMBRE!O119</f>
        <v>27</v>
      </c>
      <c r="P119" s="45">
        <f>+'ENERO '!P119+FEBRERO!P119+'MARZO '!P119+ABRIL!P119+MAYO!P119+JUNIO!P119+JULIO!P119+AGOSTO!P119+SEPTIEMBRE!P119+OCTUBRE!P119+NOVIEMBRE!P119+DICIEMBRE!P119</f>
        <v>0</v>
      </c>
      <c r="Q119" s="75" t="str">
        <f t="shared" si="29"/>
        <v xml:space="preserve">  </v>
      </c>
      <c r="BA119" s="11" t="str">
        <f t="shared" si="30"/>
        <v/>
      </c>
      <c r="BB119" s="11" t="str">
        <f t="shared" si="31"/>
        <v/>
      </c>
      <c r="BC119" s="17" t="str">
        <f t="shared" si="32"/>
        <v/>
      </c>
      <c r="BD119" s="26">
        <f t="shared" si="33"/>
        <v>0</v>
      </c>
      <c r="BE119" s="26">
        <f t="shared" si="34"/>
        <v>0</v>
      </c>
      <c r="BF119" s="26">
        <f t="shared" si="35"/>
        <v>0</v>
      </c>
    </row>
    <row r="120" spans="1:58" ht="15.75" customHeight="1" x14ac:dyDescent="0.15">
      <c r="A120" s="352" t="s">
        <v>104</v>
      </c>
      <c r="B120" s="352"/>
      <c r="C120" s="352"/>
      <c r="D120" s="76">
        <f>+SUM(J120:M120)</f>
        <v>18</v>
      </c>
      <c r="E120" s="45">
        <f>+'ENERO '!E120+FEBRERO!E120+'MARZO '!E120+ABRIL!E120+MAYO!E120+JUNIO!E120+JULIO!E120+AGOSTO!E120+SEPTIEMBRE!E120+OCTUBRE!E120+NOVIEMBRE!E120+DICIEMBRE!E120</f>
        <v>0</v>
      </c>
      <c r="F120" s="45">
        <f>+'ENERO '!F120+FEBRERO!F120+'MARZO '!F120+ABRIL!F120+MAYO!F120+JUNIO!F120+JULIO!F120+AGOSTO!F120+SEPTIEMBRE!F120+OCTUBRE!F120+NOVIEMBRE!F120+DICIEMBRE!F120</f>
        <v>0</v>
      </c>
      <c r="G120" s="45">
        <f>+'ENERO '!G120+FEBRERO!G120+'MARZO '!G120+ABRIL!G120+MAYO!G120+JUNIO!G120+JULIO!G120+AGOSTO!G120+SEPTIEMBRE!G120+OCTUBRE!G120+NOVIEMBRE!G120+DICIEMBRE!G120</f>
        <v>0</v>
      </c>
      <c r="H120" s="45">
        <f>+'ENERO '!H120+FEBRERO!H120+'MARZO '!H120+ABRIL!H120+MAYO!H120+JUNIO!H120+JULIO!H120+AGOSTO!H120+SEPTIEMBRE!H120+OCTUBRE!H120+NOVIEMBRE!H120+DICIEMBRE!H120</f>
        <v>0</v>
      </c>
      <c r="I120" s="45">
        <f>+'ENERO '!I120+FEBRERO!I120+'MARZO '!I120+ABRIL!I120+MAYO!I120+JUNIO!I120+JULIO!I120+AGOSTO!I120+SEPTIEMBRE!I120+OCTUBRE!I120+NOVIEMBRE!I120+DICIEMBRE!I120</f>
        <v>0</v>
      </c>
      <c r="J120" s="45">
        <f>+'ENERO '!J120+FEBRERO!J120+'MARZO '!J120+ABRIL!J120+MAYO!J120+JUNIO!J120+JULIO!J120+AGOSTO!J120+SEPTIEMBRE!J120+OCTUBRE!J120+NOVIEMBRE!J120+DICIEMBRE!J120</f>
        <v>0</v>
      </c>
      <c r="K120" s="45">
        <f>+'ENERO '!K120+FEBRERO!K120+'MARZO '!K120+ABRIL!K120+MAYO!K120+JUNIO!K120+JULIO!K120+AGOSTO!K120+SEPTIEMBRE!K120+OCTUBRE!K120+NOVIEMBRE!K120+DICIEMBRE!K120</f>
        <v>17</v>
      </c>
      <c r="L120" s="45">
        <f>+'ENERO '!L120+FEBRERO!L120+'MARZO '!L120+ABRIL!L120+MAYO!L120+JUNIO!L120+JULIO!L120+AGOSTO!L120+SEPTIEMBRE!L120+OCTUBRE!L120+NOVIEMBRE!L120+DICIEMBRE!L120</f>
        <v>1</v>
      </c>
      <c r="M120" s="45">
        <f>+'ENERO '!M120+FEBRERO!M120+'MARZO '!M120+ABRIL!M120+MAYO!M120+JUNIO!M120+JULIO!M120+AGOSTO!M120+SEPTIEMBRE!M120+OCTUBRE!M120+NOVIEMBRE!M120+DICIEMBRE!M120</f>
        <v>0</v>
      </c>
      <c r="N120" s="45">
        <f>+'ENERO '!N120+FEBRERO!N120+'MARZO '!N120+ABRIL!N120+MAYO!N120+JUNIO!N120+JULIO!N120+AGOSTO!N120+SEPTIEMBRE!N120+OCTUBRE!N120+NOVIEMBRE!N120+DICIEMBRE!N120</f>
        <v>18</v>
      </c>
      <c r="O120" s="45">
        <f>+'ENERO '!O120+FEBRERO!O120+'MARZO '!O120+ABRIL!O120+MAYO!O120+JUNIO!O120+JULIO!O120+AGOSTO!O120+SEPTIEMBRE!O120+OCTUBRE!O120+NOVIEMBRE!O120+DICIEMBRE!O120</f>
        <v>0</v>
      </c>
      <c r="P120" s="45">
        <f>+'ENERO '!P120+FEBRERO!P120+'MARZO '!P120+ABRIL!P120+MAYO!P120+JUNIO!P120+JULIO!P120+AGOSTO!P120+SEPTIEMBRE!P120+OCTUBRE!P120+NOVIEMBRE!P120+DICIEMBRE!P120</f>
        <v>0</v>
      </c>
      <c r="Q120" s="75" t="str">
        <f t="shared" si="29"/>
        <v xml:space="preserve">  </v>
      </c>
      <c r="BA120" s="11" t="str">
        <f t="shared" si="30"/>
        <v/>
      </c>
      <c r="BB120" s="11" t="str">
        <f t="shared" si="31"/>
        <v/>
      </c>
      <c r="BC120" s="17" t="str">
        <f t="shared" si="32"/>
        <v/>
      </c>
      <c r="BD120" s="26">
        <f t="shared" si="33"/>
        <v>0</v>
      </c>
      <c r="BE120" s="26">
        <f t="shared" si="34"/>
        <v>0</v>
      </c>
      <c r="BF120" s="26">
        <f t="shared" si="35"/>
        <v>0</v>
      </c>
    </row>
    <row r="121" spans="1:58" ht="15.75" customHeight="1" x14ac:dyDescent="0.15">
      <c r="A121" s="352" t="s">
        <v>105</v>
      </c>
      <c r="B121" s="352"/>
      <c r="C121" s="352"/>
      <c r="D121" s="76">
        <f>+SUM(G121:M121)</f>
        <v>91</v>
      </c>
      <c r="E121" s="45">
        <f>+'ENERO '!E121+FEBRERO!E121+'MARZO '!E121+ABRIL!E121+MAYO!E121+JUNIO!E121+JULIO!E121+AGOSTO!E121+SEPTIEMBRE!E121+OCTUBRE!E121+NOVIEMBRE!E121+DICIEMBRE!E121</f>
        <v>0</v>
      </c>
      <c r="F121" s="45">
        <f>+'ENERO '!F121+FEBRERO!F121+'MARZO '!F121+ABRIL!F121+MAYO!F121+JUNIO!F121+JULIO!F121+AGOSTO!F121+SEPTIEMBRE!F121+OCTUBRE!F121+NOVIEMBRE!F121+DICIEMBRE!F121</f>
        <v>0</v>
      </c>
      <c r="G121" s="45">
        <f>+'ENERO '!G121+FEBRERO!G121+'MARZO '!G121+ABRIL!G121+MAYO!G121+JUNIO!G121+JULIO!G121+AGOSTO!G121+SEPTIEMBRE!G121+OCTUBRE!G121+NOVIEMBRE!G121+DICIEMBRE!G121</f>
        <v>0</v>
      </c>
      <c r="H121" s="45">
        <f>+'ENERO '!H121+FEBRERO!H121+'MARZO '!H121+ABRIL!H121+MAYO!H121+JUNIO!H121+JULIO!H121+AGOSTO!H121+SEPTIEMBRE!H121+OCTUBRE!H121+NOVIEMBRE!H121+DICIEMBRE!H121</f>
        <v>0</v>
      </c>
      <c r="I121" s="45">
        <f>+'ENERO '!I121+FEBRERO!I121+'MARZO '!I121+ABRIL!I121+MAYO!I121+JUNIO!I121+JULIO!I121+AGOSTO!I121+SEPTIEMBRE!I121+OCTUBRE!I121+NOVIEMBRE!I121+DICIEMBRE!I121</f>
        <v>0</v>
      </c>
      <c r="J121" s="45">
        <f>+'ENERO '!J121+FEBRERO!J121+'MARZO '!J121+ABRIL!J121+MAYO!J121+JUNIO!J121+JULIO!J121+AGOSTO!J121+SEPTIEMBRE!J121+OCTUBRE!J121+NOVIEMBRE!J121+DICIEMBRE!J121</f>
        <v>4</v>
      </c>
      <c r="K121" s="45">
        <f>+'ENERO '!K121+FEBRERO!K121+'MARZO '!K121+ABRIL!K121+MAYO!K121+JUNIO!K121+JULIO!K121+AGOSTO!K121+SEPTIEMBRE!K121+OCTUBRE!K121+NOVIEMBRE!K121+DICIEMBRE!K121</f>
        <v>81</v>
      </c>
      <c r="L121" s="45">
        <f>+'ENERO '!L121+FEBRERO!L121+'MARZO '!L121+ABRIL!L121+MAYO!L121+JUNIO!L121+JULIO!L121+AGOSTO!L121+SEPTIEMBRE!L121+OCTUBRE!L121+NOVIEMBRE!L121+DICIEMBRE!L121</f>
        <v>3</v>
      </c>
      <c r="M121" s="45">
        <f>+'ENERO '!M121+FEBRERO!M121+'MARZO '!M121+ABRIL!M121+MAYO!M121+JUNIO!M121+JULIO!M121+AGOSTO!M121+SEPTIEMBRE!M121+OCTUBRE!M121+NOVIEMBRE!M121+DICIEMBRE!M121</f>
        <v>3</v>
      </c>
      <c r="N121" s="45">
        <f>+'ENERO '!N121+FEBRERO!N121+'MARZO '!N121+ABRIL!N121+MAYO!N121+JUNIO!N121+JULIO!N121+AGOSTO!N121+SEPTIEMBRE!N121+OCTUBRE!N121+NOVIEMBRE!N121+DICIEMBRE!N121</f>
        <v>91</v>
      </c>
      <c r="O121" s="45">
        <f>+'ENERO '!O121+FEBRERO!O121+'MARZO '!O121+ABRIL!O121+MAYO!O121+JUNIO!O121+JULIO!O121+AGOSTO!O121+SEPTIEMBRE!O121+OCTUBRE!O121+NOVIEMBRE!O121+DICIEMBRE!O121</f>
        <v>1</v>
      </c>
      <c r="P121" s="45">
        <f>+'ENERO '!P121+FEBRERO!P121+'MARZO '!P121+ABRIL!P121+MAYO!P121+JUNIO!P121+JULIO!P121+AGOSTO!P121+SEPTIEMBRE!P121+OCTUBRE!P121+NOVIEMBRE!P121+DICIEMBRE!P121</f>
        <v>0</v>
      </c>
      <c r="Q121" s="75" t="str">
        <f t="shared" si="29"/>
        <v xml:space="preserve">  </v>
      </c>
      <c r="BA121" s="11" t="str">
        <f t="shared" si="30"/>
        <v/>
      </c>
      <c r="BB121" s="11" t="str">
        <f t="shared" si="31"/>
        <v/>
      </c>
      <c r="BC121" s="17" t="str">
        <f t="shared" si="32"/>
        <v/>
      </c>
      <c r="BD121" s="26">
        <f t="shared" si="33"/>
        <v>0</v>
      </c>
      <c r="BE121" s="26">
        <f t="shared" si="34"/>
        <v>0</v>
      </c>
      <c r="BF121" s="26">
        <f t="shared" si="35"/>
        <v>0</v>
      </c>
    </row>
    <row r="122" spans="1:58" ht="15.75" customHeight="1" x14ac:dyDescent="0.15">
      <c r="A122" s="352" t="s">
        <v>106</v>
      </c>
      <c r="B122" s="352"/>
      <c r="C122" s="352"/>
      <c r="D122" s="76">
        <f>+SUM(E122,I122)</f>
        <v>0</v>
      </c>
      <c r="E122" s="45">
        <f>+'ENERO '!E122+FEBRERO!E122+'MARZO '!E122+ABRIL!E122+MAYO!E122+JUNIO!E122+JULIO!E122+AGOSTO!E122+SEPTIEMBRE!E122+OCTUBRE!E122+NOVIEMBRE!E122+DICIEMBRE!E122</f>
        <v>0</v>
      </c>
      <c r="F122" s="45">
        <f>+'ENERO '!F122+FEBRERO!F122+'MARZO '!F122+ABRIL!F122+MAYO!F122+JUNIO!F122+JULIO!F122+AGOSTO!F122+SEPTIEMBRE!F122+OCTUBRE!F122+NOVIEMBRE!F122+DICIEMBRE!F122</f>
        <v>0</v>
      </c>
      <c r="G122" s="45">
        <f>+'ENERO '!G122+FEBRERO!G122+'MARZO '!G122+ABRIL!G122+MAYO!G122+JUNIO!G122+JULIO!G122+AGOSTO!G122+SEPTIEMBRE!G122+OCTUBRE!G122+NOVIEMBRE!G122+DICIEMBRE!G122</f>
        <v>0</v>
      </c>
      <c r="H122" s="45">
        <f>+'ENERO '!H122+FEBRERO!H122+'MARZO '!H122+ABRIL!H122+MAYO!H122+JUNIO!H122+JULIO!H122+AGOSTO!H122+SEPTIEMBRE!H122+OCTUBRE!H122+NOVIEMBRE!H122+DICIEMBRE!H122</f>
        <v>0</v>
      </c>
      <c r="I122" s="45">
        <f>+'ENERO '!I122+FEBRERO!I122+'MARZO '!I122+ABRIL!I122+MAYO!I122+JUNIO!I122+JULIO!I122+AGOSTO!I122+SEPTIEMBRE!I122+OCTUBRE!I122+NOVIEMBRE!I122+DICIEMBRE!I122</f>
        <v>0</v>
      </c>
      <c r="J122" s="45">
        <f>+'ENERO '!J122+FEBRERO!J122+'MARZO '!J122+ABRIL!J122+MAYO!J122+JUNIO!J122+JULIO!J122+AGOSTO!J122+SEPTIEMBRE!J122+OCTUBRE!J122+NOVIEMBRE!J122+DICIEMBRE!J122</f>
        <v>0</v>
      </c>
      <c r="K122" s="45">
        <f>+'ENERO '!K122+FEBRERO!K122+'MARZO '!K122+ABRIL!K122+MAYO!K122+JUNIO!K122+JULIO!K122+AGOSTO!K122+SEPTIEMBRE!K122+OCTUBRE!K122+NOVIEMBRE!K122+DICIEMBRE!K122</f>
        <v>0</v>
      </c>
      <c r="L122" s="45">
        <f>+'ENERO '!L122+FEBRERO!L122+'MARZO '!L122+ABRIL!L122+MAYO!L122+JUNIO!L122+JULIO!L122+AGOSTO!L122+SEPTIEMBRE!L122+OCTUBRE!L122+NOVIEMBRE!L122+DICIEMBRE!L122</f>
        <v>0</v>
      </c>
      <c r="M122" s="45">
        <f>+'ENERO '!M122+FEBRERO!M122+'MARZO '!M122+ABRIL!M122+MAYO!M122+JUNIO!M122+JULIO!M122+AGOSTO!M122+SEPTIEMBRE!M122+OCTUBRE!M122+NOVIEMBRE!M122+DICIEMBRE!M122</f>
        <v>0</v>
      </c>
      <c r="N122" s="45">
        <f>+'ENERO '!N122+FEBRERO!N122+'MARZO '!N122+ABRIL!N122+MAYO!N122+JUNIO!N122+JULIO!N122+AGOSTO!N122+SEPTIEMBRE!N122+OCTUBRE!N122+NOVIEMBRE!N122+DICIEMBRE!N122</f>
        <v>0</v>
      </c>
      <c r="O122" s="45">
        <f>+'ENERO '!O122+FEBRERO!O122+'MARZO '!O122+ABRIL!O122+MAYO!O122+JUNIO!O122+JULIO!O122+AGOSTO!O122+SEPTIEMBRE!O122+OCTUBRE!O122+NOVIEMBRE!O122+DICIEMBRE!O122</f>
        <v>0</v>
      </c>
      <c r="P122" s="45">
        <f>+'ENERO '!P122+FEBRERO!P122+'MARZO '!P122+ABRIL!P122+MAYO!P122+JUNIO!P122+JULIO!P122+AGOSTO!P122+SEPTIEMBRE!P122+OCTUBRE!P122+NOVIEMBRE!P122+DICIEMBRE!P122</f>
        <v>0</v>
      </c>
      <c r="Q122" s="75" t="str">
        <f t="shared" si="29"/>
        <v xml:space="preserve">  </v>
      </c>
      <c r="BA122" s="11" t="str">
        <f t="shared" si="30"/>
        <v/>
      </c>
      <c r="BB122" s="11" t="str">
        <f t="shared" si="31"/>
        <v/>
      </c>
      <c r="BC122" s="17" t="str">
        <f t="shared" si="32"/>
        <v/>
      </c>
      <c r="BD122" s="26">
        <f t="shared" si="33"/>
        <v>0</v>
      </c>
      <c r="BE122" s="26">
        <f t="shared" si="34"/>
        <v>0</v>
      </c>
      <c r="BF122" s="26" t="str">
        <f t="shared" si="35"/>
        <v/>
      </c>
    </row>
    <row r="123" spans="1:58" ht="15.75" customHeight="1" x14ac:dyDescent="0.15">
      <c r="A123" s="352" t="s">
        <v>107</v>
      </c>
      <c r="B123" s="352"/>
      <c r="C123" s="352"/>
      <c r="D123" s="76">
        <f>+SUM(E123,I123)</f>
        <v>0</v>
      </c>
      <c r="E123" s="45">
        <f>+'ENERO '!E123+FEBRERO!E123+'MARZO '!E123+ABRIL!E123+MAYO!E123+JUNIO!E123+JULIO!E123+AGOSTO!E123+SEPTIEMBRE!E123+OCTUBRE!E123+NOVIEMBRE!E123+DICIEMBRE!E123</f>
        <v>0</v>
      </c>
      <c r="F123" s="45">
        <f>+'ENERO '!F123+FEBRERO!F123+'MARZO '!F123+ABRIL!F123+MAYO!F123+JUNIO!F123+JULIO!F123+AGOSTO!F123+SEPTIEMBRE!F123+OCTUBRE!F123+NOVIEMBRE!F123+DICIEMBRE!F123</f>
        <v>0</v>
      </c>
      <c r="G123" s="45">
        <f>+'ENERO '!G123+FEBRERO!G123+'MARZO '!G123+ABRIL!G123+MAYO!G123+JUNIO!G123+JULIO!G123+AGOSTO!G123+SEPTIEMBRE!G123+OCTUBRE!G123+NOVIEMBRE!G123+DICIEMBRE!G123</f>
        <v>0</v>
      </c>
      <c r="H123" s="45">
        <f>+'ENERO '!H123+FEBRERO!H123+'MARZO '!H123+ABRIL!H123+MAYO!H123+JUNIO!H123+JULIO!H123+AGOSTO!H123+SEPTIEMBRE!H123+OCTUBRE!H123+NOVIEMBRE!H123+DICIEMBRE!H123</f>
        <v>0</v>
      </c>
      <c r="I123" s="45">
        <f>+'ENERO '!I123+FEBRERO!I123+'MARZO '!I123+ABRIL!I123+MAYO!I123+JUNIO!I123+JULIO!I123+AGOSTO!I123+SEPTIEMBRE!I123+OCTUBRE!I123+NOVIEMBRE!I123+DICIEMBRE!I123</f>
        <v>0</v>
      </c>
      <c r="J123" s="45">
        <f>+'ENERO '!J123+FEBRERO!J123+'MARZO '!J123+ABRIL!J123+MAYO!J123+JUNIO!J123+JULIO!J123+AGOSTO!J123+SEPTIEMBRE!J123+OCTUBRE!J123+NOVIEMBRE!J123+DICIEMBRE!J123</f>
        <v>0</v>
      </c>
      <c r="K123" s="45">
        <f>+'ENERO '!K123+FEBRERO!K123+'MARZO '!K123+ABRIL!K123+MAYO!K123+JUNIO!K123+JULIO!K123+AGOSTO!K123+SEPTIEMBRE!K123+OCTUBRE!K123+NOVIEMBRE!K123+DICIEMBRE!K123</f>
        <v>0</v>
      </c>
      <c r="L123" s="45">
        <f>+'ENERO '!L123+FEBRERO!L123+'MARZO '!L123+ABRIL!L123+MAYO!L123+JUNIO!L123+JULIO!L123+AGOSTO!L123+SEPTIEMBRE!L123+OCTUBRE!L123+NOVIEMBRE!L123+DICIEMBRE!L123</f>
        <v>0</v>
      </c>
      <c r="M123" s="45">
        <f>+'ENERO '!M123+FEBRERO!M123+'MARZO '!M123+ABRIL!M123+MAYO!M123+JUNIO!M123+JULIO!M123+AGOSTO!M123+SEPTIEMBRE!M123+OCTUBRE!M123+NOVIEMBRE!M123+DICIEMBRE!M123</f>
        <v>0</v>
      </c>
      <c r="N123" s="45">
        <f>+'ENERO '!N123+FEBRERO!N123+'MARZO '!N123+ABRIL!N123+MAYO!N123+JUNIO!N123+JULIO!N123+AGOSTO!N123+SEPTIEMBRE!N123+OCTUBRE!N123+NOVIEMBRE!N123+DICIEMBRE!N123</f>
        <v>0</v>
      </c>
      <c r="O123" s="45">
        <f>+'ENERO '!O123+FEBRERO!O123+'MARZO '!O123+ABRIL!O123+MAYO!O123+JUNIO!O123+JULIO!O123+AGOSTO!O123+SEPTIEMBRE!O123+OCTUBRE!O123+NOVIEMBRE!O123+DICIEMBRE!O123</f>
        <v>0</v>
      </c>
      <c r="P123" s="45">
        <f>+'ENERO '!P123+FEBRERO!P123+'MARZO '!P123+ABRIL!P123+MAYO!P123+JUNIO!P123+JULIO!P123+AGOSTO!P123+SEPTIEMBRE!P123+OCTUBRE!P123+NOVIEMBRE!P123+DICIEMBRE!P123</f>
        <v>0</v>
      </c>
      <c r="Q123" s="75" t="str">
        <f t="shared" si="29"/>
        <v xml:space="preserve">  </v>
      </c>
      <c r="BA123" s="11" t="str">
        <f t="shared" si="30"/>
        <v/>
      </c>
      <c r="BB123" s="11" t="str">
        <f t="shared" si="31"/>
        <v/>
      </c>
      <c r="BC123" s="17" t="str">
        <f t="shared" si="32"/>
        <v/>
      </c>
      <c r="BD123" s="26">
        <f t="shared" si="33"/>
        <v>0</v>
      </c>
      <c r="BE123" s="26">
        <f t="shared" si="34"/>
        <v>0</v>
      </c>
      <c r="BF123" s="26" t="str">
        <f t="shared" si="35"/>
        <v/>
      </c>
    </row>
    <row r="124" spans="1:58" ht="15.75" customHeight="1" x14ac:dyDescent="0.15">
      <c r="A124" s="352" t="s">
        <v>108</v>
      </c>
      <c r="B124" s="352"/>
      <c r="C124" s="352"/>
      <c r="D124" s="76">
        <f>+SUM(E124:K124)</f>
        <v>2554</v>
      </c>
      <c r="E124" s="45">
        <f>+'ENERO '!E124+FEBRERO!E124+'MARZO '!E124+ABRIL!E124+MAYO!E124+JUNIO!E124+JULIO!E124+AGOSTO!E124+SEPTIEMBRE!E124+OCTUBRE!E124+NOVIEMBRE!E124+DICIEMBRE!E124</f>
        <v>2</v>
      </c>
      <c r="F124" s="45">
        <f>+'ENERO '!F124+FEBRERO!F124+'MARZO '!F124+ABRIL!F124+MAYO!F124+JUNIO!F124+JULIO!F124+AGOSTO!F124+SEPTIEMBRE!F124+OCTUBRE!F124+NOVIEMBRE!F124+DICIEMBRE!F124</f>
        <v>0</v>
      </c>
      <c r="G124" s="45">
        <f>+'ENERO '!G124+FEBRERO!G124+'MARZO '!G124+ABRIL!G124+MAYO!G124+JUNIO!G124+JULIO!G124+AGOSTO!G124+SEPTIEMBRE!G124+OCTUBRE!G124+NOVIEMBRE!G124+DICIEMBRE!G124</f>
        <v>13</v>
      </c>
      <c r="H124" s="45">
        <f>+'ENERO '!H124+FEBRERO!H124+'MARZO '!H124+ABRIL!H124+MAYO!H124+JUNIO!H124+JULIO!H124+AGOSTO!H124+SEPTIEMBRE!H124+OCTUBRE!H124+NOVIEMBRE!H124+DICIEMBRE!H124</f>
        <v>182</v>
      </c>
      <c r="I124" s="45">
        <f>+'ENERO '!I124+FEBRERO!I124+'MARZO '!I124+ABRIL!I124+MAYO!I124+JUNIO!I124+JULIO!I124+AGOSTO!I124+SEPTIEMBRE!I124+OCTUBRE!I124+NOVIEMBRE!I124+DICIEMBRE!I124</f>
        <v>1052</v>
      </c>
      <c r="J124" s="45">
        <f>+'ENERO '!J124+FEBRERO!J124+'MARZO '!J124+ABRIL!J124+MAYO!J124+JUNIO!J124+JULIO!J124+AGOSTO!J124+SEPTIEMBRE!J124+OCTUBRE!J124+NOVIEMBRE!J124+DICIEMBRE!J124</f>
        <v>1273</v>
      </c>
      <c r="K124" s="45">
        <f>+'ENERO '!K124+FEBRERO!K124+'MARZO '!K124+ABRIL!K124+MAYO!K124+JUNIO!K124+JULIO!K124+AGOSTO!K124+SEPTIEMBRE!K124+OCTUBRE!K124+NOVIEMBRE!K124+DICIEMBRE!K124</f>
        <v>32</v>
      </c>
      <c r="L124" s="45">
        <f>+'ENERO '!L124+FEBRERO!L124+'MARZO '!L124+ABRIL!L124+MAYO!L124+JUNIO!L124+JULIO!L124+AGOSTO!L124+SEPTIEMBRE!L124+OCTUBRE!L124+NOVIEMBRE!L124+DICIEMBRE!L124</f>
        <v>0</v>
      </c>
      <c r="M124" s="45">
        <f>+'ENERO '!M124+FEBRERO!M124+'MARZO '!M124+ABRIL!M124+MAYO!M124+JUNIO!M124+JULIO!M124+AGOSTO!M124+SEPTIEMBRE!M124+OCTUBRE!M124+NOVIEMBRE!M124+DICIEMBRE!M124</f>
        <v>0</v>
      </c>
      <c r="N124" s="45">
        <f>+'ENERO '!N124+FEBRERO!N124+'MARZO '!N124+ABRIL!N124+MAYO!N124+JUNIO!N124+JULIO!N124+AGOSTO!N124+SEPTIEMBRE!N124+OCTUBRE!N124+NOVIEMBRE!N124+DICIEMBRE!N124</f>
        <v>2554</v>
      </c>
      <c r="O124" s="45">
        <f>+'ENERO '!O124+FEBRERO!O124+'MARZO '!O124+ABRIL!O124+MAYO!O124+JUNIO!O124+JULIO!O124+AGOSTO!O124+SEPTIEMBRE!O124+OCTUBRE!O124+NOVIEMBRE!O124+DICIEMBRE!O124</f>
        <v>10</v>
      </c>
      <c r="P124" s="45">
        <f>+'ENERO '!P124+FEBRERO!P124+'MARZO '!P124+ABRIL!P124+MAYO!P124+JUNIO!P124+JULIO!P124+AGOSTO!P124+SEPTIEMBRE!P124+OCTUBRE!P124+NOVIEMBRE!P124+DICIEMBRE!P124</f>
        <v>0</v>
      </c>
      <c r="Q124" s="75" t="str">
        <f t="shared" si="29"/>
        <v xml:space="preserve">  </v>
      </c>
      <c r="BA124" s="11" t="str">
        <f t="shared" si="30"/>
        <v/>
      </c>
      <c r="BB124" s="11" t="str">
        <f t="shared" si="31"/>
        <v/>
      </c>
      <c r="BC124" s="17" t="str">
        <f t="shared" si="32"/>
        <v/>
      </c>
      <c r="BD124" s="26">
        <f t="shared" si="33"/>
        <v>0</v>
      </c>
      <c r="BE124" s="26">
        <f t="shared" si="34"/>
        <v>0</v>
      </c>
      <c r="BF124" s="26">
        <f t="shared" si="35"/>
        <v>0</v>
      </c>
    </row>
    <row r="125" spans="1:58" ht="15.75" customHeight="1" x14ac:dyDescent="0.15">
      <c r="A125" s="352" t="s">
        <v>191</v>
      </c>
      <c r="B125" s="352"/>
      <c r="C125" s="352"/>
      <c r="D125" s="76">
        <f>+SUM(E125:K125)</f>
        <v>83</v>
      </c>
      <c r="E125" s="45">
        <f>+'ENERO '!E125+FEBRERO!E125+'MARZO '!E125+ABRIL!E125+MAYO!E125+JUNIO!E125+JULIO!E125+AGOSTO!E125+SEPTIEMBRE!E125+OCTUBRE!E125+NOVIEMBRE!E125+DICIEMBRE!E125</f>
        <v>0</v>
      </c>
      <c r="F125" s="45">
        <f>+'ENERO '!F125+FEBRERO!F125+'MARZO '!F125+ABRIL!F125+MAYO!F125+JUNIO!F125+JULIO!F125+AGOSTO!F125+SEPTIEMBRE!F125+OCTUBRE!F125+NOVIEMBRE!F125+DICIEMBRE!F125</f>
        <v>0</v>
      </c>
      <c r="G125" s="45">
        <f>+'ENERO '!G125+FEBRERO!G125+'MARZO '!G125+ABRIL!G125+MAYO!G125+JUNIO!G125+JULIO!G125+AGOSTO!G125+SEPTIEMBRE!G125+OCTUBRE!G125+NOVIEMBRE!G125+DICIEMBRE!G125</f>
        <v>1</v>
      </c>
      <c r="H125" s="45">
        <f>+'ENERO '!H125+FEBRERO!H125+'MARZO '!H125+ABRIL!H125+MAYO!H125+JUNIO!H125+JULIO!H125+AGOSTO!H125+SEPTIEMBRE!H125+OCTUBRE!H125+NOVIEMBRE!H125+DICIEMBRE!H125</f>
        <v>18</v>
      </c>
      <c r="I125" s="45">
        <f>+'ENERO '!I125+FEBRERO!I125+'MARZO '!I125+ABRIL!I125+MAYO!I125+JUNIO!I125+JULIO!I125+AGOSTO!I125+SEPTIEMBRE!I125+OCTUBRE!I125+NOVIEMBRE!I125+DICIEMBRE!I125</f>
        <v>32</v>
      </c>
      <c r="J125" s="45">
        <f>+'ENERO '!J125+FEBRERO!J125+'MARZO '!J125+ABRIL!J125+MAYO!J125+JUNIO!J125+JULIO!J125+AGOSTO!J125+SEPTIEMBRE!J125+OCTUBRE!J125+NOVIEMBRE!J125+DICIEMBRE!J125</f>
        <v>32</v>
      </c>
      <c r="K125" s="45">
        <f>+'ENERO '!K125+FEBRERO!K125+'MARZO '!K125+ABRIL!K125+MAYO!K125+JUNIO!K125+JULIO!K125+AGOSTO!K125+SEPTIEMBRE!K125+OCTUBRE!K125+NOVIEMBRE!K125+DICIEMBRE!K125</f>
        <v>0</v>
      </c>
      <c r="L125" s="45">
        <f>+'ENERO '!L125+FEBRERO!L125+'MARZO '!L125+ABRIL!L125+MAYO!L125+JUNIO!L125+JULIO!L125+AGOSTO!L125+SEPTIEMBRE!L125+OCTUBRE!L125+NOVIEMBRE!L125+DICIEMBRE!L125</f>
        <v>0</v>
      </c>
      <c r="M125" s="45">
        <f>+'ENERO '!M125+FEBRERO!M125+'MARZO '!M125+ABRIL!M125+MAYO!M125+JUNIO!M125+JULIO!M125+AGOSTO!M125+SEPTIEMBRE!M125+OCTUBRE!M125+NOVIEMBRE!M125+DICIEMBRE!M125</f>
        <v>0</v>
      </c>
      <c r="N125" s="45">
        <f>+'ENERO '!N125+FEBRERO!N125+'MARZO '!N125+ABRIL!N125+MAYO!N125+JUNIO!N125+JULIO!N125+AGOSTO!N125+SEPTIEMBRE!N125+OCTUBRE!N125+NOVIEMBRE!N125+DICIEMBRE!N125</f>
        <v>81</v>
      </c>
      <c r="O125" s="45">
        <f>+'ENERO '!O125+FEBRERO!O125+'MARZO '!O125+ABRIL!O125+MAYO!O125+JUNIO!O125+JULIO!O125+AGOSTO!O125+SEPTIEMBRE!O125+OCTUBRE!O125+NOVIEMBRE!O125+DICIEMBRE!O125</f>
        <v>0</v>
      </c>
      <c r="P125" s="45">
        <f>+'ENERO '!P125+FEBRERO!P125+'MARZO '!P125+ABRIL!P125+MAYO!P125+JUNIO!P125+JULIO!P125+AGOSTO!P125+SEPTIEMBRE!P125+OCTUBRE!P125+NOVIEMBRE!P125+DICIEMBRE!P125</f>
        <v>0</v>
      </c>
      <c r="Q125" s="75" t="str">
        <f t="shared" si="29"/>
        <v xml:space="preserve">  </v>
      </c>
      <c r="BA125" s="11" t="str">
        <f t="shared" si="30"/>
        <v/>
      </c>
      <c r="BB125" s="11" t="str">
        <f t="shared" si="31"/>
        <v/>
      </c>
      <c r="BC125" s="17" t="str">
        <f t="shared" si="32"/>
        <v/>
      </c>
      <c r="BD125" s="26">
        <f t="shared" si="33"/>
        <v>0</v>
      </c>
      <c r="BE125" s="26">
        <f t="shared" si="34"/>
        <v>0</v>
      </c>
      <c r="BF125" s="26">
        <f t="shared" si="35"/>
        <v>0</v>
      </c>
    </row>
    <row r="126" spans="1:58" ht="15.75" customHeight="1" x14ac:dyDescent="0.15">
      <c r="A126" s="353" t="s">
        <v>192</v>
      </c>
      <c r="B126" s="354"/>
      <c r="C126" s="355"/>
      <c r="D126" s="76">
        <f>+SUM(E126:K126)</f>
        <v>34</v>
      </c>
      <c r="E126" s="45">
        <f>+'ENERO '!E126+FEBRERO!E126+'MARZO '!E126+ABRIL!E126+MAYO!E126+JUNIO!E126+JULIO!E126+AGOSTO!E126+SEPTIEMBRE!E126+OCTUBRE!E126+NOVIEMBRE!E126+DICIEMBRE!E126</f>
        <v>0</v>
      </c>
      <c r="F126" s="45">
        <f>+'ENERO '!F126+FEBRERO!F126+'MARZO '!F126+ABRIL!F126+MAYO!F126+JUNIO!F126+JULIO!F126+AGOSTO!F126+SEPTIEMBRE!F126+OCTUBRE!F126+NOVIEMBRE!F126+DICIEMBRE!F126</f>
        <v>0</v>
      </c>
      <c r="G126" s="45">
        <f>+'ENERO '!G126+FEBRERO!G126+'MARZO '!G126+ABRIL!G126+MAYO!G126+JUNIO!G126+JULIO!G126+AGOSTO!G126+SEPTIEMBRE!G126+OCTUBRE!G126+NOVIEMBRE!G126+DICIEMBRE!G126</f>
        <v>0</v>
      </c>
      <c r="H126" s="45">
        <f>+'ENERO '!H126+FEBRERO!H126+'MARZO '!H126+ABRIL!H126+MAYO!H126+JUNIO!H126+JULIO!H126+AGOSTO!H126+SEPTIEMBRE!H126+OCTUBRE!H126+NOVIEMBRE!H126+DICIEMBRE!H126</f>
        <v>10</v>
      </c>
      <c r="I126" s="45">
        <f>+'ENERO '!I126+FEBRERO!I126+'MARZO '!I126+ABRIL!I126+MAYO!I126+JUNIO!I126+JULIO!I126+AGOSTO!I126+SEPTIEMBRE!I126+OCTUBRE!I126+NOVIEMBRE!I126+DICIEMBRE!I126</f>
        <v>16</v>
      </c>
      <c r="J126" s="45">
        <f>+'ENERO '!J126+FEBRERO!J126+'MARZO '!J126+ABRIL!J126+MAYO!J126+JUNIO!J126+JULIO!J126+AGOSTO!J126+SEPTIEMBRE!J126+OCTUBRE!J126+NOVIEMBRE!J126+DICIEMBRE!J126</f>
        <v>8</v>
      </c>
      <c r="K126" s="45">
        <f>+'ENERO '!K126+FEBRERO!K126+'MARZO '!K126+ABRIL!K126+MAYO!K126+JUNIO!K126+JULIO!K126+AGOSTO!K126+SEPTIEMBRE!K126+OCTUBRE!K126+NOVIEMBRE!K126+DICIEMBRE!K126</f>
        <v>0</v>
      </c>
      <c r="L126" s="45">
        <f>+'ENERO '!L126+FEBRERO!L126+'MARZO '!L126+ABRIL!L126+MAYO!L126+JUNIO!L126+JULIO!L126+AGOSTO!L126+SEPTIEMBRE!L126+OCTUBRE!L126+NOVIEMBRE!L126+DICIEMBRE!L126</f>
        <v>0</v>
      </c>
      <c r="M126" s="45">
        <f>+'ENERO '!M126+FEBRERO!M126+'MARZO '!M126+ABRIL!M126+MAYO!M126+JUNIO!M126+JULIO!M126+AGOSTO!M126+SEPTIEMBRE!M126+OCTUBRE!M126+NOVIEMBRE!M126+DICIEMBRE!M126</f>
        <v>0</v>
      </c>
      <c r="N126" s="45">
        <f>+'ENERO '!N126+FEBRERO!N126+'MARZO '!N126+ABRIL!N126+MAYO!N126+JUNIO!N126+JULIO!N126+AGOSTO!N126+SEPTIEMBRE!N126+OCTUBRE!N126+NOVIEMBRE!N126+DICIEMBRE!N126</f>
        <v>34</v>
      </c>
      <c r="O126" s="45">
        <f>+'ENERO '!O126+FEBRERO!O126+'MARZO '!O126+ABRIL!O126+MAYO!O126+JUNIO!O126+JULIO!O126+AGOSTO!O126+SEPTIEMBRE!O126+OCTUBRE!O126+NOVIEMBRE!O126+DICIEMBRE!O126</f>
        <v>0</v>
      </c>
      <c r="P126" s="45">
        <f>+'ENERO '!P126+FEBRERO!P126+'MARZO '!P126+ABRIL!P126+MAYO!P126+JUNIO!P126+JULIO!P126+AGOSTO!P126+SEPTIEMBRE!P126+OCTUBRE!P126+NOVIEMBRE!P126+DICIEMBRE!P126</f>
        <v>0</v>
      </c>
      <c r="Q126" s="75" t="str">
        <f t="shared" si="29"/>
        <v xml:space="preserve">  </v>
      </c>
      <c r="BA126" s="11" t="str">
        <f t="shared" si="30"/>
        <v/>
      </c>
      <c r="BB126" s="11" t="str">
        <f t="shared" si="31"/>
        <v/>
      </c>
      <c r="BC126" s="17" t="str">
        <f t="shared" si="32"/>
        <v/>
      </c>
      <c r="BD126" s="26">
        <f t="shared" si="33"/>
        <v>0</v>
      </c>
      <c r="BE126" s="26">
        <f t="shared" si="34"/>
        <v>0</v>
      </c>
      <c r="BF126" s="26">
        <f t="shared" si="35"/>
        <v>0</v>
      </c>
    </row>
    <row r="127" spans="1:58" ht="15.75" customHeight="1" x14ac:dyDescent="0.15">
      <c r="A127" s="349" t="s">
        <v>193</v>
      </c>
      <c r="B127" s="350"/>
      <c r="C127" s="351"/>
      <c r="D127" s="76">
        <f>+SUM(E127:K127)</f>
        <v>0</v>
      </c>
      <c r="E127" s="45">
        <f>+'ENERO '!E127+FEBRERO!E127+'MARZO '!E127+ABRIL!E127+MAYO!E127+JUNIO!E127+JULIO!E127+AGOSTO!E127+SEPTIEMBRE!E127+OCTUBRE!E127+NOVIEMBRE!E127+DICIEMBRE!E127</f>
        <v>0</v>
      </c>
      <c r="F127" s="45">
        <f>+'ENERO '!F127+FEBRERO!F127+'MARZO '!F127+ABRIL!F127+MAYO!F127+JUNIO!F127+JULIO!F127+AGOSTO!F127+SEPTIEMBRE!F127+OCTUBRE!F127+NOVIEMBRE!F127+DICIEMBRE!F127</f>
        <v>0</v>
      </c>
      <c r="G127" s="45">
        <f>+'ENERO '!G127+FEBRERO!G127+'MARZO '!G127+ABRIL!G127+MAYO!G127+JUNIO!G127+JULIO!G127+AGOSTO!G127+SEPTIEMBRE!G127+OCTUBRE!G127+NOVIEMBRE!G127+DICIEMBRE!G127</f>
        <v>0</v>
      </c>
      <c r="H127" s="45">
        <f>+'ENERO '!H127+FEBRERO!H127+'MARZO '!H127+ABRIL!H127+MAYO!H127+JUNIO!H127+JULIO!H127+AGOSTO!H127+SEPTIEMBRE!H127+OCTUBRE!H127+NOVIEMBRE!H127+DICIEMBRE!H127</f>
        <v>0</v>
      </c>
      <c r="I127" s="45">
        <f>+'ENERO '!I127+FEBRERO!I127+'MARZO '!I127+ABRIL!I127+MAYO!I127+JUNIO!I127+JULIO!I127+AGOSTO!I127+SEPTIEMBRE!I127+OCTUBRE!I127+NOVIEMBRE!I127+DICIEMBRE!I127</f>
        <v>0</v>
      </c>
      <c r="J127" s="45">
        <f>+'ENERO '!J127+FEBRERO!J127+'MARZO '!J127+ABRIL!J127+MAYO!J127+JUNIO!J127+JULIO!J127+AGOSTO!J127+SEPTIEMBRE!J127+OCTUBRE!J127+NOVIEMBRE!J127+DICIEMBRE!J127</f>
        <v>0</v>
      </c>
      <c r="K127" s="45">
        <f>+'ENERO '!K127+FEBRERO!K127+'MARZO '!K127+ABRIL!K127+MAYO!K127+JUNIO!K127+JULIO!K127+AGOSTO!K127+SEPTIEMBRE!K127+OCTUBRE!K127+NOVIEMBRE!K127+DICIEMBRE!K127</f>
        <v>0</v>
      </c>
      <c r="L127" s="45">
        <f>+'ENERO '!L127+FEBRERO!L127+'MARZO '!L127+ABRIL!L127+MAYO!L127+JUNIO!L127+JULIO!L127+AGOSTO!L127+SEPTIEMBRE!L127+OCTUBRE!L127+NOVIEMBRE!L127+DICIEMBRE!L127</f>
        <v>0</v>
      </c>
      <c r="M127" s="45">
        <f>+'ENERO '!M127+FEBRERO!M127+'MARZO '!M127+ABRIL!M127+MAYO!M127+JUNIO!M127+JULIO!M127+AGOSTO!M127+SEPTIEMBRE!M127+OCTUBRE!M127+NOVIEMBRE!M127+DICIEMBRE!M127</f>
        <v>0</v>
      </c>
      <c r="N127" s="45">
        <f>+'ENERO '!N127+FEBRERO!N127+'MARZO '!N127+ABRIL!N127+MAYO!N127+JUNIO!N127+JULIO!N127+AGOSTO!N127+SEPTIEMBRE!N127+OCTUBRE!N127+NOVIEMBRE!N127+DICIEMBRE!N127</f>
        <v>0</v>
      </c>
      <c r="O127" s="45">
        <f>+'ENERO '!O127+FEBRERO!O127+'MARZO '!O127+ABRIL!O127+MAYO!O127+JUNIO!O127+JULIO!O127+AGOSTO!O127+SEPTIEMBRE!O127+OCTUBRE!O127+NOVIEMBRE!O127+DICIEMBRE!O127</f>
        <v>0</v>
      </c>
      <c r="P127" s="45">
        <f>+'ENERO '!P127+FEBRERO!P127+'MARZO '!P127+ABRIL!P127+MAYO!P127+JUNIO!P127+JULIO!P127+AGOSTO!P127+SEPTIEMBRE!P127+OCTUBRE!P127+NOVIEMBRE!P127+DICIEMBRE!P127</f>
        <v>0</v>
      </c>
      <c r="Q127" s="75" t="str">
        <f t="shared" si="29"/>
        <v xml:space="preserve">  </v>
      </c>
      <c r="BA127" s="11" t="str">
        <f t="shared" si="30"/>
        <v/>
      </c>
      <c r="BB127" s="11" t="str">
        <f t="shared" si="31"/>
        <v/>
      </c>
      <c r="BC127" s="17" t="str">
        <f t="shared" si="32"/>
        <v/>
      </c>
      <c r="BD127" s="26">
        <f t="shared" si="33"/>
        <v>0</v>
      </c>
      <c r="BE127" s="26">
        <f t="shared" si="34"/>
        <v>0</v>
      </c>
      <c r="BF127" s="26" t="str">
        <f t="shared" si="35"/>
        <v/>
      </c>
    </row>
    <row r="128" spans="1:58" ht="15.75" customHeight="1" x14ac:dyDescent="0.15">
      <c r="A128" s="352" t="s">
        <v>109</v>
      </c>
      <c r="B128" s="352"/>
      <c r="C128" s="352"/>
      <c r="D128" s="76">
        <f>+SUM(H128:M128)</f>
        <v>302</v>
      </c>
      <c r="E128" s="45">
        <f>+'ENERO '!E128+FEBRERO!E128+'MARZO '!E128+ABRIL!E128+MAYO!E128+JUNIO!E128+JULIO!E128+AGOSTO!E128+SEPTIEMBRE!E128+OCTUBRE!E128+NOVIEMBRE!E128+DICIEMBRE!E128</f>
        <v>0</v>
      </c>
      <c r="F128" s="45">
        <f>+'ENERO '!F128+FEBRERO!F128+'MARZO '!F128+ABRIL!F128+MAYO!F128+JUNIO!F128+JULIO!F128+AGOSTO!F128+SEPTIEMBRE!F128+OCTUBRE!F128+NOVIEMBRE!F128+DICIEMBRE!F128</f>
        <v>0</v>
      </c>
      <c r="G128" s="45">
        <f>+'ENERO '!G128+FEBRERO!G128+'MARZO '!G128+ABRIL!G128+MAYO!G128+JUNIO!G128+JULIO!G128+AGOSTO!G128+SEPTIEMBRE!G128+OCTUBRE!G128+NOVIEMBRE!G128+DICIEMBRE!G128</f>
        <v>0</v>
      </c>
      <c r="H128" s="45">
        <f>+'ENERO '!H128+FEBRERO!H128+'MARZO '!H128+ABRIL!H128+MAYO!H128+JUNIO!H128+JULIO!H128+AGOSTO!H128+SEPTIEMBRE!H128+OCTUBRE!H128+NOVIEMBRE!H128+DICIEMBRE!H128</f>
        <v>0</v>
      </c>
      <c r="I128" s="45">
        <f>+'ENERO '!I128+FEBRERO!I128+'MARZO '!I128+ABRIL!I128+MAYO!I128+JUNIO!I128+JULIO!I128+AGOSTO!I128+SEPTIEMBRE!I128+OCTUBRE!I128+NOVIEMBRE!I128+DICIEMBRE!I128</f>
        <v>0</v>
      </c>
      <c r="J128" s="45">
        <f>+'ENERO '!J128+FEBRERO!J128+'MARZO '!J128+ABRIL!J128+MAYO!J128+JUNIO!J128+JULIO!J128+AGOSTO!J128+SEPTIEMBRE!J128+OCTUBRE!J128+NOVIEMBRE!J128+DICIEMBRE!J128</f>
        <v>1</v>
      </c>
      <c r="K128" s="45">
        <f>+'ENERO '!K128+FEBRERO!K128+'MARZO '!K128+ABRIL!K128+MAYO!K128+JUNIO!K128+JULIO!K128+AGOSTO!K128+SEPTIEMBRE!K128+OCTUBRE!K128+NOVIEMBRE!K128+DICIEMBRE!K128</f>
        <v>79</v>
      </c>
      <c r="L128" s="45">
        <f>+'ENERO '!L128+FEBRERO!L128+'MARZO '!L128+ABRIL!L128+MAYO!L128+JUNIO!L128+JULIO!L128+AGOSTO!L128+SEPTIEMBRE!L128+OCTUBRE!L128+NOVIEMBRE!L128+DICIEMBRE!L128</f>
        <v>138</v>
      </c>
      <c r="M128" s="45">
        <f>+'ENERO '!M128+FEBRERO!M128+'MARZO '!M128+ABRIL!M128+MAYO!M128+JUNIO!M128+JULIO!M128+AGOSTO!M128+SEPTIEMBRE!M128+OCTUBRE!M128+NOVIEMBRE!M128+DICIEMBRE!M128</f>
        <v>84</v>
      </c>
      <c r="N128" s="45">
        <f>+'ENERO '!N128+FEBRERO!N128+'MARZO '!N128+ABRIL!N128+MAYO!N128+JUNIO!N128+JULIO!N128+AGOSTO!N128+SEPTIEMBRE!N128+OCTUBRE!N128+NOVIEMBRE!N128+DICIEMBRE!N128</f>
        <v>302</v>
      </c>
      <c r="O128" s="45">
        <f>+'ENERO '!O128+FEBRERO!O128+'MARZO '!O128+ABRIL!O128+MAYO!O128+JUNIO!O128+JULIO!O128+AGOSTO!O128+SEPTIEMBRE!O128+OCTUBRE!O128+NOVIEMBRE!O128+DICIEMBRE!O128</f>
        <v>2</v>
      </c>
      <c r="P128" s="45">
        <f>+'ENERO '!P128+FEBRERO!P128+'MARZO '!P128+ABRIL!P128+MAYO!P128+JUNIO!P128+JULIO!P128+AGOSTO!P128+SEPTIEMBRE!P128+OCTUBRE!P128+NOVIEMBRE!P128+DICIEMBRE!P128</f>
        <v>0</v>
      </c>
      <c r="Q128" s="75" t="str">
        <f t="shared" si="29"/>
        <v xml:space="preserve">  </v>
      </c>
      <c r="BA128" s="11" t="str">
        <f t="shared" si="30"/>
        <v/>
      </c>
      <c r="BB128" s="11" t="str">
        <f t="shared" si="31"/>
        <v/>
      </c>
      <c r="BC128" s="17" t="str">
        <f t="shared" si="32"/>
        <v/>
      </c>
      <c r="BD128" s="26">
        <f t="shared" si="33"/>
        <v>0</v>
      </c>
      <c r="BE128" s="26">
        <f t="shared" si="34"/>
        <v>0</v>
      </c>
      <c r="BF128" s="26">
        <f t="shared" si="35"/>
        <v>0</v>
      </c>
    </row>
    <row r="129" spans="1:58" ht="15.75" customHeight="1" x14ac:dyDescent="0.15">
      <c r="A129" s="349" t="s">
        <v>194</v>
      </c>
      <c r="B129" s="350"/>
      <c r="C129" s="351"/>
      <c r="D129" s="76">
        <f>+SUM(H129:M129)</f>
        <v>111</v>
      </c>
      <c r="E129" s="45">
        <f>+'ENERO '!E129+FEBRERO!E129+'MARZO '!E129+ABRIL!E129+MAYO!E129+JUNIO!E129+JULIO!E129+AGOSTO!E129+SEPTIEMBRE!E129+OCTUBRE!E129+NOVIEMBRE!E129+DICIEMBRE!E129</f>
        <v>0</v>
      </c>
      <c r="F129" s="45">
        <f>+'ENERO '!F129+FEBRERO!F129+'MARZO '!F129+ABRIL!F129+MAYO!F129+JUNIO!F129+JULIO!F129+AGOSTO!F129+SEPTIEMBRE!F129+OCTUBRE!F129+NOVIEMBRE!F129+DICIEMBRE!F129</f>
        <v>0</v>
      </c>
      <c r="G129" s="45">
        <f>+'ENERO '!G129+FEBRERO!G129+'MARZO '!G129+ABRIL!G129+MAYO!G129+JUNIO!G129+JULIO!G129+AGOSTO!G129+SEPTIEMBRE!G129+OCTUBRE!G129+NOVIEMBRE!G129+DICIEMBRE!G129</f>
        <v>0</v>
      </c>
      <c r="H129" s="45">
        <f>+'ENERO '!H129+FEBRERO!H129+'MARZO '!H129+ABRIL!H129+MAYO!H129+JUNIO!H129+JULIO!H129+AGOSTO!H129+SEPTIEMBRE!H129+OCTUBRE!H129+NOVIEMBRE!H129+DICIEMBRE!H129</f>
        <v>0</v>
      </c>
      <c r="I129" s="45">
        <f>+'ENERO '!I129+FEBRERO!I129+'MARZO '!I129+ABRIL!I129+MAYO!I129+JUNIO!I129+JULIO!I129+AGOSTO!I129+SEPTIEMBRE!I129+OCTUBRE!I129+NOVIEMBRE!I129+DICIEMBRE!I129</f>
        <v>0</v>
      </c>
      <c r="J129" s="45">
        <f>+'ENERO '!J129+FEBRERO!J129+'MARZO '!J129+ABRIL!J129+MAYO!J129+JUNIO!J129+JULIO!J129+AGOSTO!J129+SEPTIEMBRE!J129+OCTUBRE!J129+NOVIEMBRE!J129+DICIEMBRE!J129</f>
        <v>0</v>
      </c>
      <c r="K129" s="45">
        <f>+'ENERO '!K129+FEBRERO!K129+'MARZO '!K129+ABRIL!K129+MAYO!K129+JUNIO!K129+JULIO!K129+AGOSTO!K129+SEPTIEMBRE!K129+OCTUBRE!K129+NOVIEMBRE!K129+DICIEMBRE!K129</f>
        <v>23</v>
      </c>
      <c r="L129" s="45">
        <f>+'ENERO '!L129+FEBRERO!L129+'MARZO '!L129+ABRIL!L129+MAYO!L129+JUNIO!L129+JULIO!L129+AGOSTO!L129+SEPTIEMBRE!L129+OCTUBRE!L129+NOVIEMBRE!L129+DICIEMBRE!L129</f>
        <v>62</v>
      </c>
      <c r="M129" s="45">
        <f>+'ENERO '!M129+FEBRERO!M129+'MARZO '!M129+ABRIL!M129+MAYO!M129+JUNIO!M129+JULIO!M129+AGOSTO!M129+SEPTIEMBRE!M129+OCTUBRE!M129+NOVIEMBRE!M129+DICIEMBRE!M129</f>
        <v>26</v>
      </c>
      <c r="N129" s="45">
        <f>+'ENERO '!N129+FEBRERO!N129+'MARZO '!N129+ABRIL!N129+MAYO!N129+JUNIO!N129+JULIO!N129+AGOSTO!N129+SEPTIEMBRE!N129+OCTUBRE!N129+NOVIEMBRE!N129+DICIEMBRE!N129</f>
        <v>111</v>
      </c>
      <c r="O129" s="45">
        <f>+'ENERO '!O129+FEBRERO!O129+'MARZO '!O129+ABRIL!O129+MAYO!O129+JUNIO!O129+JULIO!O129+AGOSTO!O129+SEPTIEMBRE!O129+OCTUBRE!O129+NOVIEMBRE!O129+DICIEMBRE!O129</f>
        <v>0</v>
      </c>
      <c r="P129" s="45">
        <f>+'ENERO '!P129+FEBRERO!P129+'MARZO '!P129+ABRIL!P129+MAYO!P129+JUNIO!P129+JULIO!P129+AGOSTO!P129+SEPTIEMBRE!P129+OCTUBRE!P129+NOVIEMBRE!P129+DICIEMBRE!P129</f>
        <v>0</v>
      </c>
      <c r="Q129" s="75" t="str">
        <f t="shared" si="29"/>
        <v xml:space="preserve">  </v>
      </c>
      <c r="BA129" s="11" t="str">
        <f t="shared" si="30"/>
        <v/>
      </c>
      <c r="BB129" s="11" t="str">
        <f t="shared" si="31"/>
        <v/>
      </c>
      <c r="BC129" s="17" t="str">
        <f t="shared" si="32"/>
        <v/>
      </c>
      <c r="BD129" s="26">
        <f t="shared" si="33"/>
        <v>0</v>
      </c>
      <c r="BE129" s="26">
        <f t="shared" si="34"/>
        <v>0</v>
      </c>
      <c r="BF129" s="26">
        <f t="shared" si="35"/>
        <v>0</v>
      </c>
    </row>
    <row r="130" spans="1:58" ht="15.75" customHeight="1" x14ac:dyDescent="0.15">
      <c r="A130" s="349" t="s">
        <v>195</v>
      </c>
      <c r="B130" s="350"/>
      <c r="C130" s="351"/>
      <c r="D130" s="76">
        <f>+SUM(J130:M130)</f>
        <v>62</v>
      </c>
      <c r="E130" s="45">
        <f>+'ENERO '!E130+FEBRERO!E130+'MARZO '!E130+ABRIL!E130+MAYO!E130+JUNIO!E130+JULIO!E130+AGOSTO!E130+SEPTIEMBRE!E130+OCTUBRE!E130+NOVIEMBRE!E130+DICIEMBRE!E130</f>
        <v>0</v>
      </c>
      <c r="F130" s="45">
        <f>+'ENERO '!F130+FEBRERO!F130+'MARZO '!F130+ABRIL!F130+MAYO!F130+JUNIO!F130+JULIO!F130+AGOSTO!F130+SEPTIEMBRE!F130+OCTUBRE!F130+NOVIEMBRE!F130+DICIEMBRE!F130</f>
        <v>0</v>
      </c>
      <c r="G130" s="45">
        <f>+'ENERO '!G130+FEBRERO!G130+'MARZO '!G130+ABRIL!G130+MAYO!G130+JUNIO!G130+JULIO!G130+AGOSTO!G130+SEPTIEMBRE!G130+OCTUBRE!G130+NOVIEMBRE!G130+DICIEMBRE!G130</f>
        <v>0</v>
      </c>
      <c r="H130" s="45">
        <f>+'ENERO '!H130+FEBRERO!H130+'MARZO '!H130+ABRIL!H130+MAYO!H130+JUNIO!H130+JULIO!H130+AGOSTO!H130+SEPTIEMBRE!H130+OCTUBRE!H130+NOVIEMBRE!H130+DICIEMBRE!H130</f>
        <v>0</v>
      </c>
      <c r="I130" s="45">
        <f>+'ENERO '!I130+FEBRERO!I130+'MARZO '!I130+ABRIL!I130+MAYO!I130+JUNIO!I130+JULIO!I130+AGOSTO!I130+SEPTIEMBRE!I130+OCTUBRE!I130+NOVIEMBRE!I130+DICIEMBRE!I130</f>
        <v>0</v>
      </c>
      <c r="J130" s="45">
        <f>+'ENERO '!J130+FEBRERO!J130+'MARZO '!J130+ABRIL!J130+MAYO!J130+JUNIO!J130+JULIO!J130+AGOSTO!J130+SEPTIEMBRE!J130+OCTUBRE!J130+NOVIEMBRE!J130+DICIEMBRE!J130</f>
        <v>1</v>
      </c>
      <c r="K130" s="45">
        <f>+'ENERO '!K130+FEBRERO!K130+'MARZO '!K130+ABRIL!K130+MAYO!K130+JUNIO!K130+JULIO!K130+AGOSTO!K130+SEPTIEMBRE!K130+OCTUBRE!K130+NOVIEMBRE!K130+DICIEMBRE!K130</f>
        <v>23</v>
      </c>
      <c r="L130" s="45">
        <f>+'ENERO '!L130+FEBRERO!L130+'MARZO '!L130+ABRIL!L130+MAYO!L130+JUNIO!L130+JULIO!L130+AGOSTO!L130+SEPTIEMBRE!L130+OCTUBRE!L130+NOVIEMBRE!L130+DICIEMBRE!L130</f>
        <v>37</v>
      </c>
      <c r="M130" s="45">
        <f>+'ENERO '!M130+FEBRERO!M130+'MARZO '!M130+ABRIL!M130+MAYO!M130+JUNIO!M130+JULIO!M130+AGOSTO!M130+SEPTIEMBRE!M130+OCTUBRE!M130+NOVIEMBRE!M130+DICIEMBRE!M130</f>
        <v>1</v>
      </c>
      <c r="N130" s="45">
        <f>+'ENERO '!N130+FEBRERO!N130+'MARZO '!N130+ABRIL!N130+MAYO!N130+JUNIO!N130+JULIO!N130+AGOSTO!N130+SEPTIEMBRE!N130+OCTUBRE!N130+NOVIEMBRE!N130+DICIEMBRE!N130</f>
        <v>62</v>
      </c>
      <c r="O130" s="45">
        <f>+'ENERO '!O130+FEBRERO!O130+'MARZO '!O130+ABRIL!O130+MAYO!O130+JUNIO!O130+JULIO!O130+AGOSTO!O130+SEPTIEMBRE!O130+OCTUBRE!O130+NOVIEMBRE!O130+DICIEMBRE!O130</f>
        <v>0</v>
      </c>
      <c r="P130" s="45">
        <f>+'ENERO '!P130+FEBRERO!P130+'MARZO '!P130+ABRIL!P130+MAYO!P130+JUNIO!P130+JULIO!P130+AGOSTO!P130+SEPTIEMBRE!P130+OCTUBRE!P130+NOVIEMBRE!P130+DICIEMBRE!P130</f>
        <v>0</v>
      </c>
      <c r="Q130" s="75" t="str">
        <f t="shared" si="29"/>
        <v xml:space="preserve">  </v>
      </c>
      <c r="BA130" s="11" t="str">
        <f t="shared" si="30"/>
        <v/>
      </c>
      <c r="BB130" s="11" t="str">
        <f t="shared" si="31"/>
        <v/>
      </c>
      <c r="BC130" s="17" t="str">
        <f t="shared" si="32"/>
        <v/>
      </c>
      <c r="BD130" s="26">
        <f t="shared" si="33"/>
        <v>0</v>
      </c>
      <c r="BE130" s="26">
        <f t="shared" si="34"/>
        <v>0</v>
      </c>
      <c r="BF130" s="26">
        <f t="shared" si="35"/>
        <v>0</v>
      </c>
    </row>
    <row r="131" spans="1:58" ht="15.75" customHeight="1" x14ac:dyDescent="0.15">
      <c r="A131" s="349" t="s">
        <v>196</v>
      </c>
      <c r="B131" s="350"/>
      <c r="C131" s="351"/>
      <c r="D131" s="76">
        <f>+SUM(J131:M131)</f>
        <v>12</v>
      </c>
      <c r="E131" s="45">
        <f>+'ENERO '!E131+FEBRERO!E131+'MARZO '!E131+ABRIL!E131+MAYO!E131+JUNIO!E131+JULIO!E131+AGOSTO!E131+SEPTIEMBRE!E131+OCTUBRE!E131+NOVIEMBRE!E131+DICIEMBRE!E131</f>
        <v>0</v>
      </c>
      <c r="F131" s="45">
        <f>+'ENERO '!F131+FEBRERO!F131+'MARZO '!F131+ABRIL!F131+MAYO!F131+JUNIO!F131+JULIO!F131+AGOSTO!F131+SEPTIEMBRE!F131+OCTUBRE!F131+NOVIEMBRE!F131+DICIEMBRE!F131</f>
        <v>0</v>
      </c>
      <c r="G131" s="45">
        <f>+'ENERO '!G131+FEBRERO!G131+'MARZO '!G131+ABRIL!G131+MAYO!G131+JUNIO!G131+JULIO!G131+AGOSTO!G131+SEPTIEMBRE!G131+OCTUBRE!G131+NOVIEMBRE!G131+DICIEMBRE!G131</f>
        <v>0</v>
      </c>
      <c r="H131" s="45">
        <f>+'ENERO '!H131+FEBRERO!H131+'MARZO '!H131+ABRIL!H131+MAYO!H131+JUNIO!H131+JULIO!H131+AGOSTO!H131+SEPTIEMBRE!H131+OCTUBRE!H131+NOVIEMBRE!H131+DICIEMBRE!H131</f>
        <v>0</v>
      </c>
      <c r="I131" s="45">
        <f>+'ENERO '!I131+FEBRERO!I131+'MARZO '!I131+ABRIL!I131+MAYO!I131+JUNIO!I131+JULIO!I131+AGOSTO!I131+SEPTIEMBRE!I131+OCTUBRE!I131+NOVIEMBRE!I131+DICIEMBRE!I131</f>
        <v>0</v>
      </c>
      <c r="J131" s="45">
        <f>+'ENERO '!J131+FEBRERO!J131+'MARZO '!J131+ABRIL!J131+MAYO!J131+JUNIO!J131+JULIO!J131+AGOSTO!J131+SEPTIEMBRE!J131+OCTUBRE!J131+NOVIEMBRE!J131+DICIEMBRE!J131</f>
        <v>1</v>
      </c>
      <c r="K131" s="45">
        <f>+'ENERO '!K131+FEBRERO!K131+'MARZO '!K131+ABRIL!K131+MAYO!K131+JUNIO!K131+JULIO!K131+AGOSTO!K131+SEPTIEMBRE!K131+OCTUBRE!K131+NOVIEMBRE!K131+DICIEMBRE!K131</f>
        <v>2</v>
      </c>
      <c r="L131" s="45">
        <f>+'ENERO '!L131+FEBRERO!L131+'MARZO '!L131+ABRIL!L131+MAYO!L131+JUNIO!L131+JULIO!L131+AGOSTO!L131+SEPTIEMBRE!L131+OCTUBRE!L131+NOVIEMBRE!L131+DICIEMBRE!L131</f>
        <v>8</v>
      </c>
      <c r="M131" s="45">
        <f>+'ENERO '!M131+FEBRERO!M131+'MARZO '!M131+ABRIL!M131+MAYO!M131+JUNIO!M131+JULIO!M131+AGOSTO!M131+SEPTIEMBRE!M131+OCTUBRE!M131+NOVIEMBRE!M131+DICIEMBRE!M131</f>
        <v>1</v>
      </c>
      <c r="N131" s="45">
        <f>+'ENERO '!N131+FEBRERO!N131+'MARZO '!N131+ABRIL!N131+MAYO!N131+JUNIO!N131+JULIO!N131+AGOSTO!N131+SEPTIEMBRE!N131+OCTUBRE!N131+NOVIEMBRE!N131+DICIEMBRE!N131</f>
        <v>12</v>
      </c>
      <c r="O131" s="45">
        <f>+'ENERO '!O131+FEBRERO!O131+'MARZO '!O131+ABRIL!O131+MAYO!O131+JUNIO!O131+JULIO!O131+AGOSTO!O131+SEPTIEMBRE!O131+OCTUBRE!O131+NOVIEMBRE!O131+DICIEMBRE!O131</f>
        <v>0</v>
      </c>
      <c r="P131" s="45">
        <f>+'ENERO '!P131+FEBRERO!P131+'MARZO '!P131+ABRIL!P131+MAYO!P131+JUNIO!P131+JULIO!P131+AGOSTO!P131+SEPTIEMBRE!P131+OCTUBRE!P131+NOVIEMBRE!P131+DICIEMBRE!P131</f>
        <v>0</v>
      </c>
      <c r="Q131" s="75" t="str">
        <f t="shared" si="29"/>
        <v xml:space="preserve">  </v>
      </c>
      <c r="BA131" s="11" t="str">
        <f t="shared" si="30"/>
        <v/>
      </c>
      <c r="BB131" s="11" t="str">
        <f t="shared" si="31"/>
        <v/>
      </c>
      <c r="BC131" s="17" t="str">
        <f t="shared" si="32"/>
        <v/>
      </c>
      <c r="BD131" s="26">
        <f t="shared" si="33"/>
        <v>0</v>
      </c>
      <c r="BE131" s="26">
        <f t="shared" si="34"/>
        <v>0</v>
      </c>
      <c r="BF131" s="26">
        <f t="shared" si="35"/>
        <v>0</v>
      </c>
    </row>
    <row r="132" spans="1:58" ht="15.75" customHeight="1" x14ac:dyDescent="0.15">
      <c r="A132" s="349" t="s">
        <v>197</v>
      </c>
      <c r="B132" s="350"/>
      <c r="C132" s="351"/>
      <c r="D132" s="76">
        <f>+SUM(J132:M132)</f>
        <v>0</v>
      </c>
      <c r="E132" s="45">
        <f>+'ENERO '!E132+FEBRERO!E132+'MARZO '!E132+ABRIL!E132+MAYO!E132+JUNIO!E132+JULIO!E132+AGOSTO!E132+SEPTIEMBRE!E132+OCTUBRE!E132+NOVIEMBRE!E132+DICIEMBRE!E132</f>
        <v>0</v>
      </c>
      <c r="F132" s="45">
        <f>+'ENERO '!F132+FEBRERO!F132+'MARZO '!F132+ABRIL!F132+MAYO!F132+JUNIO!F132+JULIO!F132+AGOSTO!F132+SEPTIEMBRE!F132+OCTUBRE!F132+NOVIEMBRE!F132+DICIEMBRE!F132</f>
        <v>0</v>
      </c>
      <c r="G132" s="45">
        <f>+'ENERO '!G132+FEBRERO!G132+'MARZO '!G132+ABRIL!G132+MAYO!G132+JUNIO!G132+JULIO!G132+AGOSTO!G132+SEPTIEMBRE!G132+OCTUBRE!G132+NOVIEMBRE!G132+DICIEMBRE!G132</f>
        <v>0</v>
      </c>
      <c r="H132" s="45">
        <f>+'ENERO '!H132+FEBRERO!H132+'MARZO '!H132+ABRIL!H132+MAYO!H132+JUNIO!H132+JULIO!H132+AGOSTO!H132+SEPTIEMBRE!H132+OCTUBRE!H132+NOVIEMBRE!H132+DICIEMBRE!H132</f>
        <v>0</v>
      </c>
      <c r="I132" s="45">
        <f>+'ENERO '!I132+FEBRERO!I132+'MARZO '!I132+ABRIL!I132+MAYO!I132+JUNIO!I132+JULIO!I132+AGOSTO!I132+SEPTIEMBRE!I132+OCTUBRE!I132+NOVIEMBRE!I132+DICIEMBRE!I132</f>
        <v>0</v>
      </c>
      <c r="J132" s="45">
        <f>+'ENERO '!J132+FEBRERO!J132+'MARZO '!J132+ABRIL!J132+MAYO!J132+JUNIO!J132+JULIO!J132+AGOSTO!J132+SEPTIEMBRE!J132+OCTUBRE!J132+NOVIEMBRE!J132+DICIEMBRE!J132</f>
        <v>0</v>
      </c>
      <c r="K132" s="45">
        <f>+'ENERO '!K132+FEBRERO!K132+'MARZO '!K132+ABRIL!K132+MAYO!K132+JUNIO!K132+JULIO!K132+AGOSTO!K132+SEPTIEMBRE!K132+OCTUBRE!K132+NOVIEMBRE!K132+DICIEMBRE!K132</f>
        <v>0</v>
      </c>
      <c r="L132" s="45">
        <f>+'ENERO '!L132+FEBRERO!L132+'MARZO '!L132+ABRIL!L132+MAYO!L132+JUNIO!L132+JULIO!L132+AGOSTO!L132+SEPTIEMBRE!L132+OCTUBRE!L132+NOVIEMBRE!L132+DICIEMBRE!L132</f>
        <v>0</v>
      </c>
      <c r="M132" s="45">
        <f>+'ENERO '!M132+FEBRERO!M132+'MARZO '!M132+ABRIL!M132+MAYO!M132+JUNIO!M132+JULIO!M132+AGOSTO!M132+SEPTIEMBRE!M132+OCTUBRE!M132+NOVIEMBRE!M132+DICIEMBRE!M132</f>
        <v>0</v>
      </c>
      <c r="N132" s="45">
        <f>+'ENERO '!N132+FEBRERO!N132+'MARZO '!N132+ABRIL!N132+MAYO!N132+JUNIO!N132+JULIO!N132+AGOSTO!N132+SEPTIEMBRE!N132+OCTUBRE!N132+NOVIEMBRE!N132+DICIEMBRE!N132</f>
        <v>0</v>
      </c>
      <c r="O132" s="45">
        <f>+'ENERO '!O132+FEBRERO!O132+'MARZO '!O132+ABRIL!O132+MAYO!O132+JUNIO!O132+JULIO!O132+AGOSTO!O132+SEPTIEMBRE!O132+OCTUBRE!O132+NOVIEMBRE!O132+DICIEMBRE!O132</f>
        <v>0</v>
      </c>
      <c r="P132" s="45">
        <f>+'ENERO '!P132+FEBRERO!P132+'MARZO '!P132+ABRIL!P132+MAYO!P132+JUNIO!P132+JULIO!P132+AGOSTO!P132+SEPTIEMBRE!P132+OCTUBRE!P132+NOVIEMBRE!P132+DICIEMBRE!P132</f>
        <v>0</v>
      </c>
      <c r="Q132" s="75" t="str">
        <f t="shared" si="29"/>
        <v xml:space="preserve">  </v>
      </c>
      <c r="BA132" s="11" t="str">
        <f t="shared" si="30"/>
        <v/>
      </c>
      <c r="BB132" s="11" t="str">
        <f t="shared" si="31"/>
        <v/>
      </c>
      <c r="BC132" s="17" t="str">
        <f t="shared" si="32"/>
        <v/>
      </c>
      <c r="BD132" s="26">
        <f t="shared" si="33"/>
        <v>0</v>
      </c>
      <c r="BE132" s="26">
        <f t="shared" si="34"/>
        <v>0</v>
      </c>
      <c r="BF132" s="26" t="str">
        <f t="shared" si="35"/>
        <v/>
      </c>
    </row>
    <row r="133" spans="1:58" ht="13.5" customHeight="1" x14ac:dyDescent="0.15">
      <c r="A133" s="352" t="s">
        <v>110</v>
      </c>
      <c r="B133" s="352"/>
      <c r="C133" s="352"/>
      <c r="D133" s="76">
        <f t="shared" ref="D133:D139" si="37">+SUM(E133:M133)</f>
        <v>114</v>
      </c>
      <c r="E133" s="45">
        <f>+'ENERO '!E133+FEBRERO!E133+'MARZO '!E133+ABRIL!E133+MAYO!E133+JUNIO!E133+JULIO!E133+AGOSTO!E133+SEPTIEMBRE!E133+OCTUBRE!E133+NOVIEMBRE!E133+DICIEMBRE!E133</f>
        <v>0</v>
      </c>
      <c r="F133" s="45">
        <f>+'ENERO '!F133+FEBRERO!F133+'MARZO '!F133+ABRIL!F133+MAYO!F133+JUNIO!F133+JULIO!F133+AGOSTO!F133+SEPTIEMBRE!F133+OCTUBRE!F133+NOVIEMBRE!F133+DICIEMBRE!F133</f>
        <v>0</v>
      </c>
      <c r="G133" s="45">
        <f>+'ENERO '!G133+FEBRERO!G133+'MARZO '!G133+ABRIL!G133+MAYO!G133+JUNIO!G133+JULIO!G133+AGOSTO!G133+SEPTIEMBRE!G133+OCTUBRE!G133+NOVIEMBRE!G133+DICIEMBRE!G133</f>
        <v>1</v>
      </c>
      <c r="H133" s="45">
        <f>+'ENERO '!H133+FEBRERO!H133+'MARZO '!H133+ABRIL!H133+MAYO!H133+JUNIO!H133+JULIO!H133+AGOSTO!H133+SEPTIEMBRE!H133+OCTUBRE!H133+NOVIEMBRE!H133+DICIEMBRE!H133</f>
        <v>2</v>
      </c>
      <c r="I133" s="45">
        <f>+'ENERO '!I133+FEBRERO!I133+'MARZO '!I133+ABRIL!I133+MAYO!I133+JUNIO!I133+JULIO!I133+AGOSTO!I133+SEPTIEMBRE!I133+OCTUBRE!I133+NOVIEMBRE!I133+DICIEMBRE!I133</f>
        <v>5</v>
      </c>
      <c r="J133" s="45">
        <f>+'ENERO '!J133+FEBRERO!J133+'MARZO '!J133+ABRIL!J133+MAYO!J133+JUNIO!J133+JULIO!J133+AGOSTO!J133+SEPTIEMBRE!J133+OCTUBRE!J133+NOVIEMBRE!J133+DICIEMBRE!J133</f>
        <v>16</v>
      </c>
      <c r="K133" s="45">
        <f>+'ENERO '!K133+FEBRERO!K133+'MARZO '!K133+ABRIL!K133+MAYO!K133+JUNIO!K133+JULIO!K133+AGOSTO!K133+SEPTIEMBRE!K133+OCTUBRE!K133+NOVIEMBRE!K133+DICIEMBRE!K133</f>
        <v>86</v>
      </c>
      <c r="L133" s="45">
        <f>+'ENERO '!L133+FEBRERO!L133+'MARZO '!L133+ABRIL!L133+MAYO!L133+JUNIO!L133+JULIO!L133+AGOSTO!L133+SEPTIEMBRE!L133+OCTUBRE!L133+NOVIEMBRE!L133+DICIEMBRE!L133</f>
        <v>4</v>
      </c>
      <c r="M133" s="45">
        <f>+'ENERO '!M133+FEBRERO!M133+'MARZO '!M133+ABRIL!M133+MAYO!M133+JUNIO!M133+JULIO!M133+AGOSTO!M133+SEPTIEMBRE!M133+OCTUBRE!M133+NOVIEMBRE!M133+DICIEMBRE!M133</f>
        <v>0</v>
      </c>
      <c r="N133" s="45">
        <f>+'ENERO '!N133+FEBRERO!N133+'MARZO '!N133+ABRIL!N133+MAYO!N133+JUNIO!N133+JULIO!N133+AGOSTO!N133+SEPTIEMBRE!N133+OCTUBRE!N133+NOVIEMBRE!N133+DICIEMBRE!N133</f>
        <v>114</v>
      </c>
      <c r="O133" s="45">
        <f>+'ENERO '!O133+FEBRERO!O133+'MARZO '!O133+ABRIL!O133+MAYO!O133+JUNIO!O133+JULIO!O133+AGOSTO!O133+SEPTIEMBRE!O133+OCTUBRE!O133+NOVIEMBRE!O133+DICIEMBRE!O133</f>
        <v>1</v>
      </c>
      <c r="P133" s="45">
        <f>+'ENERO '!P133+FEBRERO!P133+'MARZO '!P133+ABRIL!P133+MAYO!P133+JUNIO!P133+JULIO!P133+AGOSTO!P133+SEPTIEMBRE!P133+OCTUBRE!P133+NOVIEMBRE!P133+DICIEMBRE!P133</f>
        <v>0</v>
      </c>
      <c r="Q133" s="75" t="str">
        <f t="shared" si="29"/>
        <v xml:space="preserve">  </v>
      </c>
      <c r="BA133" s="11" t="str">
        <f t="shared" si="30"/>
        <v/>
      </c>
      <c r="BB133" s="11" t="str">
        <f t="shared" si="31"/>
        <v/>
      </c>
      <c r="BC133" s="17" t="str">
        <f t="shared" si="32"/>
        <v/>
      </c>
      <c r="BD133" s="26">
        <f t="shared" si="33"/>
        <v>0</v>
      </c>
      <c r="BE133" s="26">
        <f t="shared" si="34"/>
        <v>0</v>
      </c>
      <c r="BF133" s="26">
        <f t="shared" si="35"/>
        <v>0</v>
      </c>
    </row>
    <row r="134" spans="1:58" ht="15" customHeight="1" x14ac:dyDescent="0.15">
      <c r="A134" s="352" t="s">
        <v>111</v>
      </c>
      <c r="B134" s="352"/>
      <c r="C134" s="352"/>
      <c r="D134" s="76">
        <f t="shared" si="37"/>
        <v>774</v>
      </c>
      <c r="E134" s="45">
        <f>+'ENERO '!E134+FEBRERO!E134+'MARZO '!E134+ABRIL!E134+MAYO!E134+JUNIO!E134+JULIO!E134+AGOSTO!E134+SEPTIEMBRE!E134+OCTUBRE!E134+NOVIEMBRE!E134+DICIEMBRE!E134</f>
        <v>8</v>
      </c>
      <c r="F134" s="45">
        <f>+'ENERO '!F134+FEBRERO!F134+'MARZO '!F134+ABRIL!F134+MAYO!F134+JUNIO!F134+JULIO!F134+AGOSTO!F134+SEPTIEMBRE!F134+OCTUBRE!F134+NOVIEMBRE!F134+DICIEMBRE!F134</f>
        <v>5</v>
      </c>
      <c r="G134" s="45">
        <f>+'ENERO '!G134+FEBRERO!G134+'MARZO '!G134+ABRIL!G134+MAYO!G134+JUNIO!G134+JULIO!G134+AGOSTO!G134+SEPTIEMBRE!G134+OCTUBRE!G134+NOVIEMBRE!G134+DICIEMBRE!G134</f>
        <v>7</v>
      </c>
      <c r="H134" s="45">
        <f>+'ENERO '!H134+FEBRERO!H134+'MARZO '!H134+ABRIL!H134+MAYO!H134+JUNIO!H134+JULIO!H134+AGOSTO!H134+SEPTIEMBRE!H134+OCTUBRE!H134+NOVIEMBRE!H134+DICIEMBRE!H134</f>
        <v>9</v>
      </c>
      <c r="I134" s="45">
        <f>+'ENERO '!I134+FEBRERO!I134+'MARZO '!I134+ABRIL!I134+MAYO!I134+JUNIO!I134+JULIO!I134+AGOSTO!I134+SEPTIEMBRE!I134+OCTUBRE!I134+NOVIEMBRE!I134+DICIEMBRE!I134</f>
        <v>62</v>
      </c>
      <c r="J134" s="45">
        <f>+'ENERO '!J134+FEBRERO!J134+'MARZO '!J134+ABRIL!J134+MAYO!J134+JUNIO!J134+JULIO!J134+AGOSTO!J134+SEPTIEMBRE!J134+OCTUBRE!J134+NOVIEMBRE!J134+DICIEMBRE!J134</f>
        <v>309</v>
      </c>
      <c r="K134" s="45">
        <f>+'ENERO '!K134+FEBRERO!K134+'MARZO '!K134+ABRIL!K134+MAYO!K134+JUNIO!K134+JULIO!K134+AGOSTO!K134+SEPTIEMBRE!K134+OCTUBRE!K134+NOVIEMBRE!K134+DICIEMBRE!K134</f>
        <v>353</v>
      </c>
      <c r="L134" s="45">
        <f>+'ENERO '!L134+FEBRERO!L134+'MARZO '!L134+ABRIL!L134+MAYO!L134+JUNIO!L134+JULIO!L134+AGOSTO!L134+SEPTIEMBRE!L134+OCTUBRE!L134+NOVIEMBRE!L134+DICIEMBRE!L134</f>
        <v>21</v>
      </c>
      <c r="M134" s="45">
        <f>+'ENERO '!M134+FEBRERO!M134+'MARZO '!M134+ABRIL!M134+MAYO!M134+JUNIO!M134+JULIO!M134+AGOSTO!M134+SEPTIEMBRE!M134+OCTUBRE!M134+NOVIEMBRE!M134+DICIEMBRE!M134</f>
        <v>0</v>
      </c>
      <c r="N134" s="45">
        <f>+'ENERO '!N134+FEBRERO!N134+'MARZO '!N134+ABRIL!N134+MAYO!N134+JUNIO!N134+JULIO!N134+AGOSTO!N134+SEPTIEMBRE!N134+OCTUBRE!N134+NOVIEMBRE!N134+DICIEMBRE!N134</f>
        <v>774</v>
      </c>
      <c r="O134" s="45">
        <f>+'ENERO '!O134+FEBRERO!O134+'MARZO '!O134+ABRIL!O134+MAYO!O134+JUNIO!O134+JULIO!O134+AGOSTO!O134+SEPTIEMBRE!O134+OCTUBRE!O134+NOVIEMBRE!O134+DICIEMBRE!O134</f>
        <v>3</v>
      </c>
      <c r="P134" s="45">
        <f>+'ENERO '!P134+FEBRERO!P134+'MARZO '!P134+ABRIL!P134+MAYO!P134+JUNIO!P134+JULIO!P134+AGOSTO!P134+SEPTIEMBRE!P134+OCTUBRE!P134+NOVIEMBRE!P134+DICIEMBRE!P134</f>
        <v>0</v>
      </c>
      <c r="Q134" s="75" t="str">
        <f t="shared" si="29"/>
        <v xml:space="preserve">  </v>
      </c>
      <c r="BA134" s="11" t="str">
        <f t="shared" si="30"/>
        <v/>
      </c>
      <c r="BB134" s="11" t="str">
        <f t="shared" si="31"/>
        <v/>
      </c>
      <c r="BC134" s="17" t="str">
        <f t="shared" si="32"/>
        <v/>
      </c>
      <c r="BD134" s="26">
        <f t="shared" si="33"/>
        <v>0</v>
      </c>
      <c r="BE134" s="26">
        <f t="shared" si="34"/>
        <v>0</v>
      </c>
      <c r="BF134" s="26">
        <f t="shared" si="35"/>
        <v>0</v>
      </c>
    </row>
    <row r="135" spans="1:58" ht="12.75" customHeight="1" x14ac:dyDescent="0.15">
      <c r="A135" s="320" t="s">
        <v>198</v>
      </c>
      <c r="B135" s="320"/>
      <c r="C135" s="320"/>
      <c r="D135" s="76">
        <f t="shared" si="37"/>
        <v>411</v>
      </c>
      <c r="E135" s="45">
        <f>+'ENERO '!E135+FEBRERO!E135+'MARZO '!E135+ABRIL!E135+MAYO!E135+JUNIO!E135+JULIO!E135+AGOSTO!E135+SEPTIEMBRE!E135+OCTUBRE!E135+NOVIEMBRE!E135+DICIEMBRE!E135</f>
        <v>26</v>
      </c>
      <c r="F135" s="45">
        <f>+'ENERO '!F135+FEBRERO!F135+'MARZO '!F135+ABRIL!F135+MAYO!F135+JUNIO!F135+JULIO!F135+AGOSTO!F135+SEPTIEMBRE!F135+OCTUBRE!F135+NOVIEMBRE!F135+DICIEMBRE!F135</f>
        <v>6</v>
      </c>
      <c r="G135" s="45">
        <f>+'ENERO '!G135+FEBRERO!G135+'MARZO '!G135+ABRIL!G135+MAYO!G135+JUNIO!G135+JULIO!G135+AGOSTO!G135+SEPTIEMBRE!G135+OCTUBRE!G135+NOVIEMBRE!G135+DICIEMBRE!G135</f>
        <v>4</v>
      </c>
      <c r="H135" s="45">
        <f>+'ENERO '!H135+FEBRERO!H135+'MARZO '!H135+ABRIL!H135+MAYO!H135+JUNIO!H135+JULIO!H135+AGOSTO!H135+SEPTIEMBRE!H135+OCTUBRE!H135+NOVIEMBRE!H135+DICIEMBRE!H135</f>
        <v>5</v>
      </c>
      <c r="I135" s="45">
        <f>+'ENERO '!I135+FEBRERO!I135+'MARZO '!I135+ABRIL!I135+MAYO!I135+JUNIO!I135+JULIO!I135+AGOSTO!I135+SEPTIEMBRE!I135+OCTUBRE!I135+NOVIEMBRE!I135+DICIEMBRE!I135</f>
        <v>31</v>
      </c>
      <c r="J135" s="45">
        <f>+'ENERO '!J135+FEBRERO!J135+'MARZO '!J135+ABRIL!J135+MAYO!J135+JUNIO!J135+JULIO!J135+AGOSTO!J135+SEPTIEMBRE!J135+OCTUBRE!J135+NOVIEMBRE!J135+DICIEMBRE!J135</f>
        <v>90</v>
      </c>
      <c r="K135" s="45">
        <f>+'ENERO '!K135+FEBRERO!K135+'MARZO '!K135+ABRIL!K135+MAYO!K135+JUNIO!K135+JULIO!K135+AGOSTO!K135+SEPTIEMBRE!K135+OCTUBRE!K135+NOVIEMBRE!K135+DICIEMBRE!K135</f>
        <v>224</v>
      </c>
      <c r="L135" s="45">
        <f>+'ENERO '!L135+FEBRERO!L135+'MARZO '!L135+ABRIL!L135+MAYO!L135+JUNIO!L135+JULIO!L135+AGOSTO!L135+SEPTIEMBRE!L135+OCTUBRE!L135+NOVIEMBRE!L135+DICIEMBRE!L135</f>
        <v>19</v>
      </c>
      <c r="M135" s="45">
        <f>+'ENERO '!M135+FEBRERO!M135+'MARZO '!M135+ABRIL!M135+MAYO!M135+JUNIO!M135+JULIO!M135+AGOSTO!M135+SEPTIEMBRE!M135+OCTUBRE!M135+NOVIEMBRE!M135+DICIEMBRE!M135</f>
        <v>6</v>
      </c>
      <c r="N135" s="45">
        <f>+'ENERO '!N135+FEBRERO!N135+'MARZO '!N135+ABRIL!N135+MAYO!N135+JUNIO!N135+JULIO!N135+AGOSTO!N135+SEPTIEMBRE!N135+OCTUBRE!N135+NOVIEMBRE!N135+DICIEMBRE!N135</f>
        <v>411</v>
      </c>
      <c r="O135" s="45">
        <f>+'ENERO '!O135+FEBRERO!O135+'MARZO '!O135+ABRIL!O135+MAYO!O135+JUNIO!O135+JULIO!O135+AGOSTO!O135+SEPTIEMBRE!O135+OCTUBRE!O135+NOVIEMBRE!O135+DICIEMBRE!O135</f>
        <v>0</v>
      </c>
      <c r="P135" s="45">
        <f>+'ENERO '!P135+FEBRERO!P135+'MARZO '!P135+ABRIL!P135+MAYO!P135+JUNIO!P135+JULIO!P135+AGOSTO!P135+SEPTIEMBRE!P135+OCTUBRE!P135+NOVIEMBRE!P135+DICIEMBRE!P135</f>
        <v>0</v>
      </c>
      <c r="Q135" s="75" t="str">
        <f t="shared" si="29"/>
        <v xml:space="preserve">  </v>
      </c>
      <c r="BA135" s="11" t="str">
        <f t="shared" si="30"/>
        <v/>
      </c>
      <c r="BB135" s="11" t="str">
        <f t="shared" si="31"/>
        <v/>
      </c>
      <c r="BC135" s="17" t="str">
        <f t="shared" si="32"/>
        <v/>
      </c>
      <c r="BD135" s="26">
        <f t="shared" si="33"/>
        <v>0</v>
      </c>
      <c r="BE135" s="26">
        <f t="shared" si="34"/>
        <v>0</v>
      </c>
      <c r="BF135" s="26">
        <f t="shared" si="35"/>
        <v>0</v>
      </c>
    </row>
    <row r="136" spans="1:58" ht="15.75" customHeight="1" x14ac:dyDescent="0.15">
      <c r="A136" s="320" t="s">
        <v>112</v>
      </c>
      <c r="B136" s="320"/>
      <c r="C136" s="320"/>
      <c r="D136" s="76">
        <f t="shared" si="37"/>
        <v>65</v>
      </c>
      <c r="E136" s="45">
        <f>+'ENERO '!E136+FEBRERO!E136+'MARZO '!E136+ABRIL!E136+MAYO!E136+JUNIO!E136+JULIO!E136+AGOSTO!E136+SEPTIEMBRE!E136+OCTUBRE!E136+NOVIEMBRE!E136+DICIEMBRE!E136</f>
        <v>4</v>
      </c>
      <c r="F136" s="45">
        <f>+'ENERO '!F136+FEBRERO!F136+'MARZO '!F136+ABRIL!F136+MAYO!F136+JUNIO!F136+JULIO!F136+AGOSTO!F136+SEPTIEMBRE!F136+OCTUBRE!F136+NOVIEMBRE!F136+DICIEMBRE!F136</f>
        <v>1</v>
      </c>
      <c r="G136" s="45">
        <f>+'ENERO '!G136+FEBRERO!G136+'MARZO '!G136+ABRIL!G136+MAYO!G136+JUNIO!G136+JULIO!G136+AGOSTO!G136+SEPTIEMBRE!G136+OCTUBRE!G136+NOVIEMBRE!G136+DICIEMBRE!G136</f>
        <v>2</v>
      </c>
      <c r="H136" s="45">
        <f>+'ENERO '!H136+FEBRERO!H136+'MARZO '!H136+ABRIL!H136+MAYO!H136+JUNIO!H136+JULIO!H136+AGOSTO!H136+SEPTIEMBRE!H136+OCTUBRE!H136+NOVIEMBRE!H136+DICIEMBRE!H136</f>
        <v>0</v>
      </c>
      <c r="I136" s="45">
        <f>+'ENERO '!I136+FEBRERO!I136+'MARZO '!I136+ABRIL!I136+MAYO!I136+JUNIO!I136+JULIO!I136+AGOSTO!I136+SEPTIEMBRE!I136+OCTUBRE!I136+NOVIEMBRE!I136+DICIEMBRE!I136</f>
        <v>8</v>
      </c>
      <c r="J136" s="45">
        <f>+'ENERO '!J136+FEBRERO!J136+'MARZO '!J136+ABRIL!J136+MAYO!J136+JUNIO!J136+JULIO!J136+AGOSTO!J136+SEPTIEMBRE!J136+OCTUBRE!J136+NOVIEMBRE!J136+DICIEMBRE!J136</f>
        <v>8</v>
      </c>
      <c r="K136" s="45">
        <f>+'ENERO '!K136+FEBRERO!K136+'MARZO '!K136+ABRIL!K136+MAYO!K136+JUNIO!K136+JULIO!K136+AGOSTO!K136+SEPTIEMBRE!K136+OCTUBRE!K136+NOVIEMBRE!K136+DICIEMBRE!K136</f>
        <v>30</v>
      </c>
      <c r="L136" s="45">
        <f>+'ENERO '!L136+FEBRERO!L136+'MARZO '!L136+ABRIL!L136+MAYO!L136+JUNIO!L136+JULIO!L136+AGOSTO!L136+SEPTIEMBRE!L136+OCTUBRE!L136+NOVIEMBRE!L136+DICIEMBRE!L136</f>
        <v>11</v>
      </c>
      <c r="M136" s="45">
        <f>+'ENERO '!M136+FEBRERO!M136+'MARZO '!M136+ABRIL!M136+MAYO!M136+JUNIO!M136+JULIO!M136+AGOSTO!M136+SEPTIEMBRE!M136+OCTUBRE!M136+NOVIEMBRE!M136+DICIEMBRE!M136</f>
        <v>1</v>
      </c>
      <c r="N136" s="45">
        <f>+'ENERO '!N136+FEBRERO!N136+'MARZO '!N136+ABRIL!N136+MAYO!N136+JUNIO!N136+JULIO!N136+AGOSTO!N136+SEPTIEMBRE!N136+OCTUBRE!N136+NOVIEMBRE!N136+DICIEMBRE!N136</f>
        <v>65</v>
      </c>
      <c r="O136" s="45">
        <f>+'ENERO '!O136+FEBRERO!O136+'MARZO '!O136+ABRIL!O136+MAYO!O136+JUNIO!O136+JULIO!O136+AGOSTO!O136+SEPTIEMBRE!O136+OCTUBRE!O136+NOVIEMBRE!O136+DICIEMBRE!O136</f>
        <v>0</v>
      </c>
      <c r="P136" s="45">
        <f>+'ENERO '!P136+FEBRERO!P136+'MARZO '!P136+ABRIL!P136+MAYO!P136+JUNIO!P136+JULIO!P136+AGOSTO!P136+SEPTIEMBRE!P136+OCTUBRE!P136+NOVIEMBRE!P136+DICIEMBRE!P136</f>
        <v>0</v>
      </c>
      <c r="Q136" s="75" t="str">
        <f t="shared" si="29"/>
        <v xml:space="preserve">  </v>
      </c>
      <c r="BA136" s="11" t="str">
        <f t="shared" si="30"/>
        <v/>
      </c>
      <c r="BB136" s="11" t="str">
        <f t="shared" si="31"/>
        <v/>
      </c>
      <c r="BC136" s="17" t="str">
        <f t="shared" si="32"/>
        <v/>
      </c>
      <c r="BD136" s="26">
        <f t="shared" si="33"/>
        <v>0</v>
      </c>
      <c r="BE136" s="26">
        <f t="shared" si="34"/>
        <v>0</v>
      </c>
      <c r="BF136" s="26">
        <f t="shared" si="35"/>
        <v>0</v>
      </c>
    </row>
    <row r="137" spans="1:58" ht="15.75" customHeight="1" x14ac:dyDescent="0.15">
      <c r="A137" s="387" t="s">
        <v>199</v>
      </c>
      <c r="B137" s="388"/>
      <c r="C137" s="389"/>
      <c r="D137" s="76">
        <f t="shared" si="37"/>
        <v>0</v>
      </c>
      <c r="E137" s="45">
        <f>+'ENERO '!E137+FEBRERO!E137+'MARZO '!E137+ABRIL!E137+MAYO!E137+JUNIO!E137+JULIO!E137+AGOSTO!E137+SEPTIEMBRE!E137+OCTUBRE!E137+NOVIEMBRE!E137+DICIEMBRE!E137</f>
        <v>0</v>
      </c>
      <c r="F137" s="45">
        <f>+'ENERO '!F137+FEBRERO!F137+'MARZO '!F137+ABRIL!F137+MAYO!F137+JUNIO!F137+JULIO!F137+AGOSTO!F137+SEPTIEMBRE!F137+OCTUBRE!F137+NOVIEMBRE!F137+DICIEMBRE!F137</f>
        <v>0</v>
      </c>
      <c r="G137" s="45">
        <f>+'ENERO '!G137+FEBRERO!G137+'MARZO '!G137+ABRIL!G137+MAYO!G137+JUNIO!G137+JULIO!G137+AGOSTO!G137+SEPTIEMBRE!G137+OCTUBRE!G137+NOVIEMBRE!G137+DICIEMBRE!G137</f>
        <v>0</v>
      </c>
      <c r="H137" s="45">
        <f>+'ENERO '!H137+FEBRERO!H137+'MARZO '!H137+ABRIL!H137+MAYO!H137+JUNIO!H137+JULIO!H137+AGOSTO!H137+SEPTIEMBRE!H137+OCTUBRE!H137+NOVIEMBRE!H137+DICIEMBRE!H137</f>
        <v>0</v>
      </c>
      <c r="I137" s="45">
        <f>+'ENERO '!I137+FEBRERO!I137+'MARZO '!I137+ABRIL!I137+MAYO!I137+JUNIO!I137+JULIO!I137+AGOSTO!I137+SEPTIEMBRE!I137+OCTUBRE!I137+NOVIEMBRE!I137+DICIEMBRE!I137</f>
        <v>0</v>
      </c>
      <c r="J137" s="45">
        <f>+'ENERO '!J137+FEBRERO!J137+'MARZO '!J137+ABRIL!J137+MAYO!J137+JUNIO!J137+JULIO!J137+AGOSTO!J137+SEPTIEMBRE!J137+OCTUBRE!J137+NOVIEMBRE!J137+DICIEMBRE!J137</f>
        <v>0</v>
      </c>
      <c r="K137" s="45">
        <f>+'ENERO '!K137+FEBRERO!K137+'MARZO '!K137+ABRIL!K137+MAYO!K137+JUNIO!K137+JULIO!K137+AGOSTO!K137+SEPTIEMBRE!K137+OCTUBRE!K137+NOVIEMBRE!K137+DICIEMBRE!K137</f>
        <v>0</v>
      </c>
      <c r="L137" s="45">
        <f>+'ENERO '!L137+FEBRERO!L137+'MARZO '!L137+ABRIL!L137+MAYO!L137+JUNIO!L137+JULIO!L137+AGOSTO!L137+SEPTIEMBRE!L137+OCTUBRE!L137+NOVIEMBRE!L137+DICIEMBRE!L137</f>
        <v>0</v>
      </c>
      <c r="M137" s="45">
        <f>+'ENERO '!M137+FEBRERO!M137+'MARZO '!M137+ABRIL!M137+MAYO!M137+JUNIO!M137+JULIO!M137+AGOSTO!M137+SEPTIEMBRE!M137+OCTUBRE!M137+NOVIEMBRE!M137+DICIEMBRE!M137</f>
        <v>0</v>
      </c>
      <c r="N137" s="45">
        <f>+'ENERO '!N137+FEBRERO!N137+'MARZO '!N137+ABRIL!N137+MAYO!N137+JUNIO!N137+JULIO!N137+AGOSTO!N137+SEPTIEMBRE!N137+OCTUBRE!N137+NOVIEMBRE!N137+DICIEMBRE!N137</f>
        <v>0</v>
      </c>
      <c r="O137" s="45">
        <f>+'ENERO '!O137+FEBRERO!O137+'MARZO '!O137+ABRIL!O137+MAYO!O137+JUNIO!O137+JULIO!O137+AGOSTO!O137+SEPTIEMBRE!O137+OCTUBRE!O137+NOVIEMBRE!O137+DICIEMBRE!O137</f>
        <v>0</v>
      </c>
      <c r="P137" s="45">
        <f>+'ENERO '!P137+FEBRERO!P137+'MARZO '!P137+ABRIL!P137+MAYO!P137+JUNIO!P137+JULIO!P137+AGOSTO!P137+SEPTIEMBRE!P137+OCTUBRE!P137+NOVIEMBRE!P137+DICIEMBRE!P137</f>
        <v>0</v>
      </c>
      <c r="Q137" s="75" t="str">
        <f t="shared" si="29"/>
        <v xml:space="preserve">  </v>
      </c>
      <c r="BA137" s="11" t="str">
        <f t="shared" si="30"/>
        <v/>
      </c>
      <c r="BB137" s="11" t="str">
        <f t="shared" si="31"/>
        <v/>
      </c>
      <c r="BC137" s="17" t="str">
        <f t="shared" si="32"/>
        <v/>
      </c>
      <c r="BD137" s="26">
        <f t="shared" si="33"/>
        <v>0</v>
      </c>
      <c r="BE137" s="26">
        <f t="shared" si="34"/>
        <v>0</v>
      </c>
      <c r="BF137" s="26" t="str">
        <f t="shared" si="35"/>
        <v/>
      </c>
    </row>
    <row r="138" spans="1:58" ht="16.5" customHeight="1" x14ac:dyDescent="0.15">
      <c r="A138" s="398" t="s">
        <v>113</v>
      </c>
      <c r="B138" s="398"/>
      <c r="C138" s="398"/>
      <c r="D138" s="76">
        <f t="shared" si="37"/>
        <v>0</v>
      </c>
      <c r="E138" s="45">
        <f>+'ENERO '!E138+FEBRERO!E138+'MARZO '!E138+ABRIL!E138+MAYO!E138+JUNIO!E138+JULIO!E138+AGOSTO!E138+SEPTIEMBRE!E138+OCTUBRE!E138+NOVIEMBRE!E138+DICIEMBRE!E138</f>
        <v>0</v>
      </c>
      <c r="F138" s="45">
        <f>+'ENERO '!F138+FEBRERO!F138+'MARZO '!F138+ABRIL!F138+MAYO!F138+JUNIO!F138+JULIO!F138+AGOSTO!F138+SEPTIEMBRE!F138+OCTUBRE!F138+NOVIEMBRE!F138+DICIEMBRE!F138</f>
        <v>0</v>
      </c>
      <c r="G138" s="45">
        <f>+'ENERO '!G138+FEBRERO!G138+'MARZO '!G138+ABRIL!G138+MAYO!G138+JUNIO!G138+JULIO!G138+AGOSTO!G138+SEPTIEMBRE!G138+OCTUBRE!G138+NOVIEMBRE!G138+DICIEMBRE!G138</f>
        <v>0</v>
      </c>
      <c r="H138" s="45">
        <f>+'ENERO '!H138+FEBRERO!H138+'MARZO '!H138+ABRIL!H138+MAYO!H138+JUNIO!H138+JULIO!H138+AGOSTO!H138+SEPTIEMBRE!H138+OCTUBRE!H138+NOVIEMBRE!H138+DICIEMBRE!H138</f>
        <v>0</v>
      </c>
      <c r="I138" s="45">
        <f>+'ENERO '!I138+FEBRERO!I138+'MARZO '!I138+ABRIL!I138+MAYO!I138+JUNIO!I138+JULIO!I138+AGOSTO!I138+SEPTIEMBRE!I138+OCTUBRE!I138+NOVIEMBRE!I138+DICIEMBRE!I138</f>
        <v>0</v>
      </c>
      <c r="J138" s="45">
        <f>+'ENERO '!J138+FEBRERO!J138+'MARZO '!J138+ABRIL!J138+MAYO!J138+JUNIO!J138+JULIO!J138+AGOSTO!J138+SEPTIEMBRE!J138+OCTUBRE!J138+NOVIEMBRE!J138+DICIEMBRE!J138</f>
        <v>0</v>
      </c>
      <c r="K138" s="45">
        <f>+'ENERO '!K138+FEBRERO!K138+'MARZO '!K138+ABRIL!K138+MAYO!K138+JUNIO!K138+JULIO!K138+AGOSTO!K138+SEPTIEMBRE!K138+OCTUBRE!K138+NOVIEMBRE!K138+DICIEMBRE!K138</f>
        <v>0</v>
      </c>
      <c r="L138" s="45">
        <f>+'ENERO '!L138+FEBRERO!L138+'MARZO '!L138+ABRIL!L138+MAYO!L138+JUNIO!L138+JULIO!L138+AGOSTO!L138+SEPTIEMBRE!L138+OCTUBRE!L138+NOVIEMBRE!L138+DICIEMBRE!L138</f>
        <v>0</v>
      </c>
      <c r="M138" s="45">
        <f>+'ENERO '!M138+FEBRERO!M138+'MARZO '!M138+ABRIL!M138+MAYO!M138+JUNIO!M138+JULIO!M138+AGOSTO!M138+SEPTIEMBRE!M138+OCTUBRE!M138+NOVIEMBRE!M138+DICIEMBRE!M138</f>
        <v>0</v>
      </c>
      <c r="N138" s="45">
        <f>+'ENERO '!N138+FEBRERO!N138+'MARZO '!N138+ABRIL!N138+MAYO!N138+JUNIO!N138+JULIO!N138+AGOSTO!N138+SEPTIEMBRE!N138+OCTUBRE!N138+NOVIEMBRE!N138+DICIEMBRE!N138</f>
        <v>0</v>
      </c>
      <c r="O138" s="45">
        <f>+'ENERO '!O138+FEBRERO!O138+'MARZO '!O138+ABRIL!O138+MAYO!O138+JUNIO!O138+JULIO!O138+AGOSTO!O138+SEPTIEMBRE!O138+OCTUBRE!O138+NOVIEMBRE!O138+DICIEMBRE!O138</f>
        <v>0</v>
      </c>
      <c r="P138" s="45">
        <f>+'ENERO '!P138+FEBRERO!P138+'MARZO '!P138+ABRIL!P138+MAYO!P138+JUNIO!P138+JULIO!P138+AGOSTO!P138+SEPTIEMBRE!P138+OCTUBRE!P138+NOVIEMBRE!P138+DICIEMBRE!P138</f>
        <v>0</v>
      </c>
      <c r="Q138" s="75" t="str">
        <f t="shared" si="29"/>
        <v xml:space="preserve">  </v>
      </c>
      <c r="BA138" s="11" t="str">
        <f t="shared" si="30"/>
        <v/>
      </c>
      <c r="BB138" s="11" t="str">
        <f t="shared" si="31"/>
        <v/>
      </c>
      <c r="BC138" s="17" t="str">
        <f t="shared" si="32"/>
        <v/>
      </c>
      <c r="BD138" s="26">
        <f t="shared" si="33"/>
        <v>0</v>
      </c>
      <c r="BE138" s="26">
        <f t="shared" si="34"/>
        <v>0</v>
      </c>
      <c r="BF138" s="26" t="str">
        <f t="shared" si="35"/>
        <v/>
      </c>
    </row>
    <row r="139" spans="1:58" ht="15.75" customHeight="1" x14ac:dyDescent="0.15">
      <c r="A139" s="303" t="s">
        <v>114</v>
      </c>
      <c r="B139" s="304"/>
      <c r="C139" s="305"/>
      <c r="D139" s="88">
        <f t="shared" si="37"/>
        <v>13567</v>
      </c>
      <c r="E139" s="89">
        <f>+SUM(E110:E113,E122:E127,E133:E138)</f>
        <v>1047</v>
      </c>
      <c r="F139" s="90">
        <f>+SUM(F110:F113,F124:F127,F133:F138)</f>
        <v>236</v>
      </c>
      <c r="G139" s="90">
        <f>+SUM(G110:G113,G121,G124:G127,G133:G138)</f>
        <v>352</v>
      </c>
      <c r="H139" s="90">
        <f>+SUM(H110:H119,H121,H124:H129,H133:H138)</f>
        <v>390</v>
      </c>
      <c r="I139" s="90">
        <f>+SUM(I110:I119,I121:I129,I133:I138)</f>
        <v>2251</v>
      </c>
      <c r="J139" s="90">
        <f>+SUM(J110:J121,J124:J138)</f>
        <v>2295</v>
      </c>
      <c r="K139" s="90">
        <f>+SUM(K110:K121,K124:K138)</f>
        <v>5430</v>
      </c>
      <c r="L139" s="90">
        <f>+SUM(L110:L121,L128:L138)</f>
        <v>880</v>
      </c>
      <c r="M139" s="91">
        <f>+SUM(M110:M121,M128:M138)</f>
        <v>686</v>
      </c>
      <c r="N139" s="90">
        <f>+SUM(N110:N138)</f>
        <v>13565</v>
      </c>
      <c r="O139" s="108">
        <f>+SUM(O110:O121,O124:O129,O133:O138)</f>
        <v>132</v>
      </c>
      <c r="P139" s="90">
        <f>+SUM(P110:P138)</f>
        <v>0</v>
      </c>
      <c r="Q139" s="75" t="str">
        <f t="shared" si="29"/>
        <v xml:space="preserve">  </v>
      </c>
      <c r="BA139" s="11" t="str">
        <f t="shared" si="30"/>
        <v/>
      </c>
      <c r="BB139" s="11" t="str">
        <f t="shared" si="31"/>
        <v/>
      </c>
      <c r="BC139" s="17" t="str">
        <f t="shared" si="32"/>
        <v/>
      </c>
      <c r="BD139" s="26">
        <f t="shared" si="33"/>
        <v>0</v>
      </c>
      <c r="BE139" s="26">
        <f t="shared" si="34"/>
        <v>0</v>
      </c>
      <c r="BF139" s="26">
        <f t="shared" si="35"/>
        <v>0</v>
      </c>
    </row>
    <row r="140" spans="1:58" ht="15.75" customHeight="1" x14ac:dyDescent="0.15">
      <c r="A140" s="399" t="s">
        <v>115</v>
      </c>
      <c r="B140" s="399"/>
      <c r="C140" s="399"/>
      <c r="D140" s="95"/>
      <c r="E140" s="95"/>
      <c r="F140" s="183"/>
      <c r="G140" s="183"/>
      <c r="H140" s="183"/>
      <c r="I140" s="183"/>
      <c r="J140" s="183"/>
      <c r="K140" s="183"/>
      <c r="L140" s="183"/>
      <c r="M140" s="183"/>
      <c r="N140" s="183"/>
      <c r="O140" s="183"/>
      <c r="P140" s="184"/>
      <c r="BA140" s="9"/>
      <c r="BB140" s="9"/>
      <c r="BC140" s="9"/>
      <c r="BD140" s="9"/>
      <c r="BE140" s="9"/>
      <c r="BF140" s="9"/>
    </row>
    <row r="141" spans="1:58" ht="15.75" customHeight="1" x14ac:dyDescent="0.15">
      <c r="A141" s="308" t="s">
        <v>116</v>
      </c>
      <c r="B141" s="309"/>
      <c r="C141" s="310"/>
      <c r="D141" s="44">
        <f>+SUM(E141:M141)</f>
        <v>6066</v>
      </c>
      <c r="E141" s="45">
        <f>+'ENERO '!E141+FEBRERO!E141+'MARZO '!E141+ABRIL!E141+MAYO!E141+JUNIO!E141+JULIO!E141+AGOSTO!E141+SEPTIEMBRE!E141+OCTUBRE!E141+NOVIEMBRE!E141+DICIEMBRE!E141</f>
        <v>302</v>
      </c>
      <c r="F141" s="45">
        <f>+'ENERO '!F141+FEBRERO!F141+'MARZO '!F141+ABRIL!F141+MAYO!F141+JUNIO!F141+JULIO!F141+AGOSTO!F141+SEPTIEMBRE!F141+OCTUBRE!F141+NOVIEMBRE!F141+DICIEMBRE!F141</f>
        <v>187</v>
      </c>
      <c r="G141" s="45">
        <f>+'ENERO '!G141+FEBRERO!G141+'MARZO '!G141+ABRIL!G141+MAYO!G141+JUNIO!G141+JULIO!G141+AGOSTO!G141+SEPTIEMBRE!G141+OCTUBRE!G141+NOVIEMBRE!G141+DICIEMBRE!G141</f>
        <v>171</v>
      </c>
      <c r="H141" s="45">
        <f>+'ENERO '!H141+FEBRERO!H141+'MARZO '!H141+ABRIL!H141+MAYO!H141+JUNIO!H141+JULIO!H141+AGOSTO!H141+SEPTIEMBRE!H141+OCTUBRE!H141+NOVIEMBRE!H141+DICIEMBRE!H141</f>
        <v>116</v>
      </c>
      <c r="I141" s="45">
        <f>+'ENERO '!I141+FEBRERO!I141+'MARZO '!I141+ABRIL!I141+MAYO!I141+JUNIO!I141+JULIO!I141+AGOSTO!I141+SEPTIEMBRE!I141+OCTUBRE!I141+NOVIEMBRE!I141+DICIEMBRE!I141</f>
        <v>564</v>
      </c>
      <c r="J141" s="45">
        <f>+'ENERO '!J141+FEBRERO!J141+'MARZO '!J141+ABRIL!J141+MAYO!J141+JUNIO!J141+JULIO!J141+AGOSTO!J141+SEPTIEMBRE!J141+OCTUBRE!J141+NOVIEMBRE!J141+DICIEMBRE!J141</f>
        <v>536</v>
      </c>
      <c r="K141" s="45">
        <f>+'ENERO '!K141+FEBRERO!K141+'MARZO '!K141+ABRIL!K141+MAYO!K141+JUNIO!K141+JULIO!K141+AGOSTO!K141+SEPTIEMBRE!K141+OCTUBRE!K141+NOVIEMBRE!K141+DICIEMBRE!K141</f>
        <v>3627</v>
      </c>
      <c r="L141" s="45">
        <f>+'ENERO '!L141+FEBRERO!L141+'MARZO '!L141+ABRIL!L141+MAYO!L141+JUNIO!L141+JULIO!L141+AGOSTO!L141+SEPTIEMBRE!L141+OCTUBRE!L141+NOVIEMBRE!L141+DICIEMBRE!L141</f>
        <v>175</v>
      </c>
      <c r="M141" s="45">
        <f>+'ENERO '!M141+FEBRERO!M141+'MARZO '!M141+ABRIL!M141+MAYO!M141+JUNIO!M141+JULIO!M141+AGOSTO!M141+SEPTIEMBRE!M141+OCTUBRE!M141+NOVIEMBRE!M141+DICIEMBRE!M141</f>
        <v>388</v>
      </c>
      <c r="N141" s="45">
        <f>+'ENERO '!N141+FEBRERO!N141+'MARZO '!N141+ABRIL!N141+MAYO!N141+JUNIO!N141+JULIO!N141+AGOSTO!N141+SEPTIEMBRE!N141+OCTUBRE!N141+NOVIEMBRE!N141+DICIEMBRE!N141</f>
        <v>6066</v>
      </c>
      <c r="O141" s="45">
        <f>+'ENERO '!O141+FEBRERO!O141+'MARZO '!O141+ABRIL!O141+MAYO!O141+JUNIO!O141+JULIO!O141+AGOSTO!O141+SEPTIEMBRE!O141+OCTUBRE!O141+NOVIEMBRE!O141+DICIEMBRE!O141</f>
        <v>349</v>
      </c>
      <c r="P141" s="45">
        <f>+'ENERO '!P141+FEBRERO!P141+'MARZO '!P141+ABRIL!P141+MAYO!P141+JUNIO!P141+JULIO!P141+AGOSTO!P141+SEPTIEMBRE!P141+OCTUBRE!P141+NOVIEMBRE!P141+DICIEMBRE!P141</f>
        <v>0</v>
      </c>
      <c r="Q141" s="75" t="str">
        <f>$BA141&amp;" "&amp;$BB141&amp;" "&amp;$BC141</f>
        <v xml:space="preserve">  </v>
      </c>
      <c r="BA141" s="11" t="str">
        <f t="shared" ref="BA141:BA147" si="38">IF($D141=0,"",IF($N141="",IF($D141="",""," No olvide escribir la columna Beneficiarios."),""))</f>
        <v/>
      </c>
      <c r="BB141" s="11" t="str">
        <f t="shared" ref="BB141:BB147" si="39">IF($D141&lt;$N141," El número de Beneficiarios NO puede ser mayor que el Total.","")</f>
        <v/>
      </c>
      <c r="BC141" s="17" t="str">
        <f t="shared" ref="BC141:BC147" si="40">IF($K141&lt;$O141," Las actividades de 60 años NO puede ser mayor que el de 20-64 años.","")</f>
        <v/>
      </c>
      <c r="BD141" s="26">
        <f t="shared" ref="BD141:BD147" si="41">IF($K141&lt;$O141,1,0)</f>
        <v>0</v>
      </c>
      <c r="BE141" s="26">
        <f t="shared" ref="BE141:BE147" si="42">IF($D141&lt;$N141,1,0)</f>
        <v>0</v>
      </c>
      <c r="BF141" s="26">
        <f t="shared" ref="BF141:BF147" si="43">IF($D141=0,"",IF($N141="",IF($D141="","",1),0))</f>
        <v>0</v>
      </c>
    </row>
    <row r="142" spans="1:58" ht="15.75" customHeight="1" x14ac:dyDescent="0.15">
      <c r="A142" s="311" t="s">
        <v>200</v>
      </c>
      <c r="B142" s="312"/>
      <c r="C142" s="313"/>
      <c r="D142" s="76">
        <f t="shared" ref="D142:D147" si="44">+SUM(E142:M142)</f>
        <v>0</v>
      </c>
      <c r="E142" s="45">
        <f>+'ENERO '!E142+FEBRERO!E142+'MARZO '!E142+ABRIL!E142+MAYO!E142+JUNIO!E142+JULIO!E142+AGOSTO!E142+SEPTIEMBRE!E142+OCTUBRE!E142+NOVIEMBRE!E142+DICIEMBRE!E142</f>
        <v>0</v>
      </c>
      <c r="F142" s="45">
        <f>+'ENERO '!F142+FEBRERO!F142+'MARZO '!F142+ABRIL!F142+MAYO!F142+JUNIO!F142+JULIO!F142+AGOSTO!F142+SEPTIEMBRE!F142+OCTUBRE!F142+NOVIEMBRE!F142+DICIEMBRE!F142</f>
        <v>0</v>
      </c>
      <c r="G142" s="45">
        <f>+'ENERO '!G142+FEBRERO!G142+'MARZO '!G142+ABRIL!G142+MAYO!G142+JUNIO!G142+JULIO!G142+AGOSTO!G142+SEPTIEMBRE!G142+OCTUBRE!G142+NOVIEMBRE!G142+DICIEMBRE!G142</f>
        <v>0</v>
      </c>
      <c r="H142" s="45">
        <f>+'ENERO '!H142+FEBRERO!H142+'MARZO '!H142+ABRIL!H142+MAYO!H142+JUNIO!H142+JULIO!H142+AGOSTO!H142+SEPTIEMBRE!H142+OCTUBRE!H142+NOVIEMBRE!H142+DICIEMBRE!H142</f>
        <v>0</v>
      </c>
      <c r="I142" s="45">
        <f>+'ENERO '!I142+FEBRERO!I142+'MARZO '!I142+ABRIL!I142+MAYO!I142+JUNIO!I142+JULIO!I142+AGOSTO!I142+SEPTIEMBRE!I142+OCTUBRE!I142+NOVIEMBRE!I142+DICIEMBRE!I142</f>
        <v>0</v>
      </c>
      <c r="J142" s="45">
        <f>+'ENERO '!J142+FEBRERO!J142+'MARZO '!J142+ABRIL!J142+MAYO!J142+JUNIO!J142+JULIO!J142+AGOSTO!J142+SEPTIEMBRE!J142+OCTUBRE!J142+NOVIEMBRE!J142+DICIEMBRE!J142</f>
        <v>0</v>
      </c>
      <c r="K142" s="45">
        <f>+'ENERO '!K142+FEBRERO!K142+'MARZO '!K142+ABRIL!K142+MAYO!K142+JUNIO!K142+JULIO!K142+AGOSTO!K142+SEPTIEMBRE!K142+OCTUBRE!K142+NOVIEMBRE!K142+DICIEMBRE!K142</f>
        <v>0</v>
      </c>
      <c r="L142" s="45">
        <f>+'ENERO '!L142+FEBRERO!L142+'MARZO '!L142+ABRIL!L142+MAYO!L142+JUNIO!L142+JULIO!L142+AGOSTO!L142+SEPTIEMBRE!L142+OCTUBRE!L142+NOVIEMBRE!L142+DICIEMBRE!L142</f>
        <v>0</v>
      </c>
      <c r="M142" s="45">
        <f>+'ENERO '!M142+FEBRERO!M142+'MARZO '!M142+ABRIL!M142+MAYO!M142+JUNIO!M142+JULIO!M142+AGOSTO!M142+SEPTIEMBRE!M142+OCTUBRE!M142+NOVIEMBRE!M142+DICIEMBRE!M142</f>
        <v>0</v>
      </c>
      <c r="N142" s="45">
        <f>+'ENERO '!N142+FEBRERO!N142+'MARZO '!N142+ABRIL!N142+MAYO!N142+JUNIO!N142+JULIO!N142+AGOSTO!N142+SEPTIEMBRE!N142+OCTUBRE!N142+NOVIEMBRE!N142+DICIEMBRE!N142</f>
        <v>0</v>
      </c>
      <c r="O142" s="45">
        <f>+'ENERO '!O142+FEBRERO!O142+'MARZO '!O142+ABRIL!O142+MAYO!O142+JUNIO!O142+JULIO!O142+AGOSTO!O142+SEPTIEMBRE!O142+OCTUBRE!O142+NOVIEMBRE!O142+DICIEMBRE!O142</f>
        <v>0</v>
      </c>
      <c r="P142" s="45">
        <f>+'ENERO '!P142+FEBRERO!P142+'MARZO '!P142+ABRIL!P142+MAYO!P142+JUNIO!P142+JULIO!P142+AGOSTO!P142+SEPTIEMBRE!P142+OCTUBRE!P142+NOVIEMBRE!P142+DICIEMBRE!P142</f>
        <v>0</v>
      </c>
      <c r="Q142" s="75" t="str">
        <f t="shared" ref="Q142:Q147" si="45">$BA142&amp;" "&amp;$BB142&amp;" "&amp;$BC142</f>
        <v xml:space="preserve">  </v>
      </c>
      <c r="BA142" s="11" t="str">
        <f t="shared" si="38"/>
        <v/>
      </c>
      <c r="BB142" s="11" t="str">
        <f t="shared" si="39"/>
        <v/>
      </c>
      <c r="BC142" s="17" t="str">
        <f t="shared" si="40"/>
        <v/>
      </c>
      <c r="BD142" s="26">
        <f t="shared" si="41"/>
        <v>0</v>
      </c>
      <c r="BE142" s="26">
        <f t="shared" si="42"/>
        <v>0</v>
      </c>
      <c r="BF142" s="26" t="str">
        <f t="shared" si="43"/>
        <v/>
      </c>
    </row>
    <row r="143" spans="1:58" ht="15" customHeight="1" x14ac:dyDescent="0.15">
      <c r="A143" s="387" t="s">
        <v>201</v>
      </c>
      <c r="B143" s="388"/>
      <c r="C143" s="389"/>
      <c r="D143" s="76">
        <f t="shared" si="44"/>
        <v>0</v>
      </c>
      <c r="E143" s="45">
        <f>+'ENERO '!E143+FEBRERO!E143+'MARZO '!E143+ABRIL!E143+MAYO!E143+JUNIO!E143+JULIO!E143+AGOSTO!E143+SEPTIEMBRE!E143+OCTUBRE!E143+NOVIEMBRE!E143+DICIEMBRE!E143</f>
        <v>0</v>
      </c>
      <c r="F143" s="45">
        <f>+'ENERO '!F143+FEBRERO!F143+'MARZO '!F143+ABRIL!F143+MAYO!F143+JUNIO!F143+JULIO!F143+AGOSTO!F143+SEPTIEMBRE!F143+OCTUBRE!F143+NOVIEMBRE!F143+DICIEMBRE!F143</f>
        <v>0</v>
      </c>
      <c r="G143" s="45">
        <f>+'ENERO '!G143+FEBRERO!G143+'MARZO '!G143+ABRIL!G143+MAYO!G143+JUNIO!G143+JULIO!G143+AGOSTO!G143+SEPTIEMBRE!G143+OCTUBRE!G143+NOVIEMBRE!G143+DICIEMBRE!G143</f>
        <v>0</v>
      </c>
      <c r="H143" s="45">
        <f>+'ENERO '!H143+FEBRERO!H143+'MARZO '!H143+ABRIL!H143+MAYO!H143+JUNIO!H143+JULIO!H143+AGOSTO!H143+SEPTIEMBRE!H143+OCTUBRE!H143+NOVIEMBRE!H143+DICIEMBRE!H143</f>
        <v>0</v>
      </c>
      <c r="I143" s="45">
        <f>+'ENERO '!I143+FEBRERO!I143+'MARZO '!I143+ABRIL!I143+MAYO!I143+JUNIO!I143+JULIO!I143+AGOSTO!I143+SEPTIEMBRE!I143+OCTUBRE!I143+NOVIEMBRE!I143+DICIEMBRE!I143</f>
        <v>0</v>
      </c>
      <c r="J143" s="45">
        <f>+'ENERO '!J143+FEBRERO!J143+'MARZO '!J143+ABRIL!J143+MAYO!J143+JUNIO!J143+JULIO!J143+AGOSTO!J143+SEPTIEMBRE!J143+OCTUBRE!J143+NOVIEMBRE!J143+DICIEMBRE!J143</f>
        <v>0</v>
      </c>
      <c r="K143" s="45">
        <f>+'ENERO '!K143+FEBRERO!K143+'MARZO '!K143+ABRIL!K143+MAYO!K143+JUNIO!K143+JULIO!K143+AGOSTO!K143+SEPTIEMBRE!K143+OCTUBRE!K143+NOVIEMBRE!K143+DICIEMBRE!K143</f>
        <v>0</v>
      </c>
      <c r="L143" s="45">
        <f>+'ENERO '!L143+FEBRERO!L143+'MARZO '!L143+ABRIL!L143+MAYO!L143+JUNIO!L143+JULIO!L143+AGOSTO!L143+SEPTIEMBRE!L143+OCTUBRE!L143+NOVIEMBRE!L143+DICIEMBRE!L143</f>
        <v>0</v>
      </c>
      <c r="M143" s="45">
        <f>+'ENERO '!M143+FEBRERO!M143+'MARZO '!M143+ABRIL!M143+MAYO!M143+JUNIO!M143+JULIO!M143+AGOSTO!M143+SEPTIEMBRE!M143+OCTUBRE!M143+NOVIEMBRE!M143+DICIEMBRE!M143</f>
        <v>0</v>
      </c>
      <c r="N143" s="45">
        <f>+'ENERO '!N143+FEBRERO!N143+'MARZO '!N143+ABRIL!N143+MAYO!N143+JUNIO!N143+JULIO!N143+AGOSTO!N143+SEPTIEMBRE!N143+OCTUBRE!N143+NOVIEMBRE!N143+DICIEMBRE!N143</f>
        <v>0</v>
      </c>
      <c r="O143" s="45">
        <f>+'ENERO '!O143+FEBRERO!O143+'MARZO '!O143+ABRIL!O143+MAYO!O143+JUNIO!O143+JULIO!O143+AGOSTO!O143+SEPTIEMBRE!O143+OCTUBRE!O143+NOVIEMBRE!O143+DICIEMBRE!O143</f>
        <v>0</v>
      </c>
      <c r="P143" s="45">
        <f>+'ENERO '!P143+FEBRERO!P143+'MARZO '!P143+ABRIL!P143+MAYO!P143+JUNIO!P143+JULIO!P143+AGOSTO!P143+SEPTIEMBRE!P143+OCTUBRE!P143+NOVIEMBRE!P143+DICIEMBRE!P143</f>
        <v>0</v>
      </c>
      <c r="Q143" s="75" t="str">
        <f t="shared" si="45"/>
        <v xml:space="preserve">  </v>
      </c>
      <c r="BA143" s="11" t="str">
        <f t="shared" si="38"/>
        <v/>
      </c>
      <c r="BB143" s="11" t="str">
        <f t="shared" si="39"/>
        <v/>
      </c>
      <c r="BC143" s="17" t="str">
        <f t="shared" si="40"/>
        <v/>
      </c>
      <c r="BD143" s="26">
        <f t="shared" si="41"/>
        <v>0</v>
      </c>
      <c r="BE143" s="26">
        <f t="shared" si="42"/>
        <v>0</v>
      </c>
      <c r="BF143" s="26" t="str">
        <f t="shared" si="43"/>
        <v/>
      </c>
    </row>
    <row r="144" spans="1:58" ht="18.75" customHeight="1" x14ac:dyDescent="0.15">
      <c r="A144" s="387" t="s">
        <v>202</v>
      </c>
      <c r="B144" s="388"/>
      <c r="C144" s="389"/>
      <c r="D144" s="76">
        <f t="shared" si="44"/>
        <v>0</v>
      </c>
      <c r="E144" s="45">
        <f>+'ENERO '!E144+FEBRERO!E144+'MARZO '!E144+ABRIL!E144+MAYO!E144+JUNIO!E144+JULIO!E144+AGOSTO!E144+SEPTIEMBRE!E144+OCTUBRE!E144+NOVIEMBRE!E144+DICIEMBRE!E144</f>
        <v>0</v>
      </c>
      <c r="F144" s="45">
        <f>+'ENERO '!F144+FEBRERO!F144+'MARZO '!F144+ABRIL!F144+MAYO!F144+JUNIO!F144+JULIO!F144+AGOSTO!F144+SEPTIEMBRE!F144+OCTUBRE!F144+NOVIEMBRE!F144+DICIEMBRE!F144</f>
        <v>0</v>
      </c>
      <c r="G144" s="45">
        <f>+'ENERO '!G144+FEBRERO!G144+'MARZO '!G144+ABRIL!G144+MAYO!G144+JUNIO!G144+JULIO!G144+AGOSTO!G144+SEPTIEMBRE!G144+OCTUBRE!G144+NOVIEMBRE!G144+DICIEMBRE!G144</f>
        <v>0</v>
      </c>
      <c r="H144" s="45">
        <f>+'ENERO '!H144+FEBRERO!H144+'MARZO '!H144+ABRIL!H144+MAYO!H144+JUNIO!H144+JULIO!H144+AGOSTO!H144+SEPTIEMBRE!H144+OCTUBRE!H144+NOVIEMBRE!H144+DICIEMBRE!H144</f>
        <v>0</v>
      </c>
      <c r="I144" s="45">
        <f>+'ENERO '!I144+FEBRERO!I144+'MARZO '!I144+ABRIL!I144+MAYO!I144+JUNIO!I144+JULIO!I144+AGOSTO!I144+SEPTIEMBRE!I144+OCTUBRE!I144+NOVIEMBRE!I144+DICIEMBRE!I144</f>
        <v>0</v>
      </c>
      <c r="J144" s="45">
        <f>+'ENERO '!J144+FEBRERO!J144+'MARZO '!J144+ABRIL!J144+MAYO!J144+JUNIO!J144+JULIO!J144+AGOSTO!J144+SEPTIEMBRE!J144+OCTUBRE!J144+NOVIEMBRE!J144+DICIEMBRE!J144</f>
        <v>0</v>
      </c>
      <c r="K144" s="45">
        <f>+'ENERO '!K144+FEBRERO!K144+'MARZO '!K144+ABRIL!K144+MAYO!K144+JUNIO!K144+JULIO!K144+AGOSTO!K144+SEPTIEMBRE!K144+OCTUBRE!K144+NOVIEMBRE!K144+DICIEMBRE!K144</f>
        <v>0</v>
      </c>
      <c r="L144" s="45">
        <f>+'ENERO '!L144+FEBRERO!L144+'MARZO '!L144+ABRIL!L144+MAYO!L144+JUNIO!L144+JULIO!L144+AGOSTO!L144+SEPTIEMBRE!L144+OCTUBRE!L144+NOVIEMBRE!L144+DICIEMBRE!L144</f>
        <v>0</v>
      </c>
      <c r="M144" s="45">
        <f>+'ENERO '!M144+FEBRERO!M144+'MARZO '!M144+ABRIL!M144+MAYO!M144+JUNIO!M144+JULIO!M144+AGOSTO!M144+SEPTIEMBRE!M144+OCTUBRE!M144+NOVIEMBRE!M144+DICIEMBRE!M144</f>
        <v>0</v>
      </c>
      <c r="N144" s="45">
        <f>+'ENERO '!N144+FEBRERO!N144+'MARZO '!N144+ABRIL!N144+MAYO!N144+JUNIO!N144+JULIO!N144+AGOSTO!N144+SEPTIEMBRE!N144+OCTUBRE!N144+NOVIEMBRE!N144+DICIEMBRE!N144</f>
        <v>0</v>
      </c>
      <c r="O144" s="45">
        <f>+'ENERO '!O144+FEBRERO!O144+'MARZO '!O144+ABRIL!O144+MAYO!O144+JUNIO!O144+JULIO!O144+AGOSTO!O144+SEPTIEMBRE!O144+OCTUBRE!O144+NOVIEMBRE!O144+DICIEMBRE!O144</f>
        <v>0</v>
      </c>
      <c r="P144" s="45">
        <f>+'ENERO '!P144+FEBRERO!P144+'MARZO '!P144+ABRIL!P144+MAYO!P144+JUNIO!P144+JULIO!P144+AGOSTO!P144+SEPTIEMBRE!P144+OCTUBRE!P144+NOVIEMBRE!P144+DICIEMBRE!P144</f>
        <v>0</v>
      </c>
      <c r="Q144" s="75" t="str">
        <f t="shared" si="45"/>
        <v xml:space="preserve">  </v>
      </c>
      <c r="BA144" s="11" t="str">
        <f t="shared" si="38"/>
        <v/>
      </c>
      <c r="BB144" s="11" t="str">
        <f t="shared" si="39"/>
        <v/>
      </c>
      <c r="BC144" s="17" t="str">
        <f t="shared" si="40"/>
        <v/>
      </c>
      <c r="BD144" s="26">
        <f t="shared" si="41"/>
        <v>0</v>
      </c>
      <c r="BE144" s="26">
        <f t="shared" si="42"/>
        <v>0</v>
      </c>
      <c r="BF144" s="26" t="str">
        <f t="shared" si="43"/>
        <v/>
      </c>
    </row>
    <row r="145" spans="1:76" ht="14.25" customHeight="1" x14ac:dyDescent="0.15">
      <c r="A145" s="387" t="s">
        <v>203</v>
      </c>
      <c r="B145" s="388"/>
      <c r="C145" s="389"/>
      <c r="D145" s="76">
        <f t="shared" si="44"/>
        <v>0</v>
      </c>
      <c r="E145" s="45">
        <f>+'ENERO '!E145+FEBRERO!E145+'MARZO '!E145+ABRIL!E145+MAYO!E145+JUNIO!E145+JULIO!E145+AGOSTO!E145+SEPTIEMBRE!E145+OCTUBRE!E145+NOVIEMBRE!E145+DICIEMBRE!E145</f>
        <v>0</v>
      </c>
      <c r="F145" s="45">
        <f>+'ENERO '!F145+FEBRERO!F145+'MARZO '!F145+ABRIL!F145+MAYO!F145+JUNIO!F145+JULIO!F145+AGOSTO!F145+SEPTIEMBRE!F145+OCTUBRE!F145+NOVIEMBRE!F145+DICIEMBRE!F145</f>
        <v>0</v>
      </c>
      <c r="G145" s="45">
        <f>+'ENERO '!G145+FEBRERO!G145+'MARZO '!G145+ABRIL!G145+MAYO!G145+JUNIO!G145+JULIO!G145+AGOSTO!G145+SEPTIEMBRE!G145+OCTUBRE!G145+NOVIEMBRE!G145+DICIEMBRE!G145</f>
        <v>0</v>
      </c>
      <c r="H145" s="45">
        <f>+'ENERO '!H145+FEBRERO!H145+'MARZO '!H145+ABRIL!H145+MAYO!H145+JUNIO!H145+JULIO!H145+AGOSTO!H145+SEPTIEMBRE!H145+OCTUBRE!H145+NOVIEMBRE!H145+DICIEMBRE!H145</f>
        <v>0</v>
      </c>
      <c r="I145" s="45">
        <f>+'ENERO '!I145+FEBRERO!I145+'MARZO '!I145+ABRIL!I145+MAYO!I145+JUNIO!I145+JULIO!I145+AGOSTO!I145+SEPTIEMBRE!I145+OCTUBRE!I145+NOVIEMBRE!I145+DICIEMBRE!I145</f>
        <v>0</v>
      </c>
      <c r="J145" s="45">
        <f>+'ENERO '!J145+FEBRERO!J145+'MARZO '!J145+ABRIL!J145+MAYO!J145+JUNIO!J145+JULIO!J145+AGOSTO!J145+SEPTIEMBRE!J145+OCTUBRE!J145+NOVIEMBRE!J145+DICIEMBRE!J145</f>
        <v>0</v>
      </c>
      <c r="K145" s="45">
        <f>+'ENERO '!K145+FEBRERO!K145+'MARZO '!K145+ABRIL!K145+MAYO!K145+JUNIO!K145+JULIO!K145+AGOSTO!K145+SEPTIEMBRE!K145+OCTUBRE!K145+NOVIEMBRE!K145+DICIEMBRE!K145</f>
        <v>0</v>
      </c>
      <c r="L145" s="45">
        <f>+'ENERO '!L145+FEBRERO!L145+'MARZO '!L145+ABRIL!L145+MAYO!L145+JUNIO!L145+JULIO!L145+AGOSTO!L145+SEPTIEMBRE!L145+OCTUBRE!L145+NOVIEMBRE!L145+DICIEMBRE!L145</f>
        <v>0</v>
      </c>
      <c r="M145" s="45">
        <f>+'ENERO '!M145+FEBRERO!M145+'MARZO '!M145+ABRIL!M145+MAYO!M145+JUNIO!M145+JULIO!M145+AGOSTO!M145+SEPTIEMBRE!M145+OCTUBRE!M145+NOVIEMBRE!M145+DICIEMBRE!M145</f>
        <v>0</v>
      </c>
      <c r="N145" s="45">
        <f>+'ENERO '!N145+FEBRERO!N145+'MARZO '!N145+ABRIL!N145+MAYO!N145+JUNIO!N145+JULIO!N145+AGOSTO!N145+SEPTIEMBRE!N145+OCTUBRE!N145+NOVIEMBRE!N145+DICIEMBRE!N145</f>
        <v>0</v>
      </c>
      <c r="O145" s="45">
        <f>+'ENERO '!O145+FEBRERO!O145+'MARZO '!O145+ABRIL!O145+MAYO!O145+JUNIO!O145+JULIO!O145+AGOSTO!O145+SEPTIEMBRE!O145+OCTUBRE!O145+NOVIEMBRE!O145+DICIEMBRE!O145</f>
        <v>0</v>
      </c>
      <c r="P145" s="45">
        <f>+'ENERO '!P145+FEBRERO!P145+'MARZO '!P145+ABRIL!P145+MAYO!P145+JUNIO!P145+JULIO!P145+AGOSTO!P145+SEPTIEMBRE!P145+OCTUBRE!P145+NOVIEMBRE!P145+DICIEMBRE!P145</f>
        <v>0</v>
      </c>
      <c r="Q145" s="75" t="str">
        <f t="shared" si="45"/>
        <v xml:space="preserve">  </v>
      </c>
      <c r="BA145" s="11" t="str">
        <f t="shared" si="38"/>
        <v/>
      </c>
      <c r="BB145" s="11" t="str">
        <f t="shared" si="39"/>
        <v/>
      </c>
      <c r="BC145" s="17" t="str">
        <f t="shared" si="40"/>
        <v/>
      </c>
      <c r="BD145" s="26">
        <f t="shared" si="41"/>
        <v>0</v>
      </c>
      <c r="BE145" s="26">
        <f t="shared" si="42"/>
        <v>0</v>
      </c>
      <c r="BF145" s="26" t="str">
        <f t="shared" si="43"/>
        <v/>
      </c>
    </row>
    <row r="146" spans="1:76" ht="15.75" customHeight="1" x14ac:dyDescent="0.15">
      <c r="A146" s="311" t="s">
        <v>117</v>
      </c>
      <c r="B146" s="312"/>
      <c r="C146" s="313"/>
      <c r="D146" s="76">
        <f t="shared" si="44"/>
        <v>0</v>
      </c>
      <c r="E146" s="45">
        <f>+'ENERO '!E146+FEBRERO!E146+'MARZO '!E146+ABRIL!E146+MAYO!E146+JUNIO!E146+JULIO!E146+AGOSTO!E146+SEPTIEMBRE!E146+OCTUBRE!E146+NOVIEMBRE!E146+DICIEMBRE!E146</f>
        <v>0</v>
      </c>
      <c r="F146" s="45">
        <f>+'ENERO '!F146+FEBRERO!F146+'MARZO '!F146+ABRIL!F146+MAYO!F146+JUNIO!F146+JULIO!F146+AGOSTO!F146+SEPTIEMBRE!F146+OCTUBRE!F146+NOVIEMBRE!F146+DICIEMBRE!F146</f>
        <v>0</v>
      </c>
      <c r="G146" s="45">
        <f>+'ENERO '!G146+FEBRERO!G146+'MARZO '!G146+ABRIL!G146+MAYO!G146+JUNIO!G146+JULIO!G146+AGOSTO!G146+SEPTIEMBRE!G146+OCTUBRE!G146+NOVIEMBRE!G146+DICIEMBRE!G146</f>
        <v>0</v>
      </c>
      <c r="H146" s="45">
        <f>+'ENERO '!H146+FEBRERO!H146+'MARZO '!H146+ABRIL!H146+MAYO!H146+JUNIO!H146+JULIO!H146+AGOSTO!H146+SEPTIEMBRE!H146+OCTUBRE!H146+NOVIEMBRE!H146+DICIEMBRE!H146</f>
        <v>0</v>
      </c>
      <c r="I146" s="45">
        <f>+'ENERO '!I146+FEBRERO!I146+'MARZO '!I146+ABRIL!I146+MAYO!I146+JUNIO!I146+JULIO!I146+AGOSTO!I146+SEPTIEMBRE!I146+OCTUBRE!I146+NOVIEMBRE!I146+DICIEMBRE!I146</f>
        <v>0</v>
      </c>
      <c r="J146" s="45">
        <f>+'ENERO '!J146+FEBRERO!J146+'MARZO '!J146+ABRIL!J146+MAYO!J146+JUNIO!J146+JULIO!J146+AGOSTO!J146+SEPTIEMBRE!J146+OCTUBRE!J146+NOVIEMBRE!J146+DICIEMBRE!J146</f>
        <v>0</v>
      </c>
      <c r="K146" s="45">
        <f>+'ENERO '!K146+FEBRERO!K146+'MARZO '!K146+ABRIL!K146+MAYO!K146+JUNIO!K146+JULIO!K146+AGOSTO!K146+SEPTIEMBRE!K146+OCTUBRE!K146+NOVIEMBRE!K146+DICIEMBRE!K146</f>
        <v>0</v>
      </c>
      <c r="L146" s="45">
        <f>+'ENERO '!L146+FEBRERO!L146+'MARZO '!L146+ABRIL!L146+MAYO!L146+JUNIO!L146+JULIO!L146+AGOSTO!L146+SEPTIEMBRE!L146+OCTUBRE!L146+NOVIEMBRE!L146+DICIEMBRE!L146</f>
        <v>0</v>
      </c>
      <c r="M146" s="45">
        <f>+'ENERO '!M146+FEBRERO!M146+'MARZO '!M146+ABRIL!M146+MAYO!M146+JUNIO!M146+JULIO!M146+AGOSTO!M146+SEPTIEMBRE!M146+OCTUBRE!M146+NOVIEMBRE!M146+DICIEMBRE!M146</f>
        <v>0</v>
      </c>
      <c r="N146" s="45">
        <f>+'ENERO '!N146+FEBRERO!N146+'MARZO '!N146+ABRIL!N146+MAYO!N146+JUNIO!N146+JULIO!N146+AGOSTO!N146+SEPTIEMBRE!N146+OCTUBRE!N146+NOVIEMBRE!N146+DICIEMBRE!N146</f>
        <v>0</v>
      </c>
      <c r="O146" s="45">
        <f>+'ENERO '!O146+FEBRERO!O146+'MARZO '!O146+ABRIL!O146+MAYO!O146+JUNIO!O146+JULIO!O146+AGOSTO!O146+SEPTIEMBRE!O146+OCTUBRE!O146+NOVIEMBRE!O146+DICIEMBRE!O146</f>
        <v>0</v>
      </c>
      <c r="P146" s="45">
        <f>+'ENERO '!P146+FEBRERO!P146+'MARZO '!P146+ABRIL!P146+MAYO!P146+JUNIO!P146+JULIO!P146+AGOSTO!P146+SEPTIEMBRE!P146+OCTUBRE!P146+NOVIEMBRE!P146+DICIEMBRE!P146</f>
        <v>0</v>
      </c>
      <c r="Q146" s="75" t="str">
        <f t="shared" si="45"/>
        <v xml:space="preserve">  </v>
      </c>
      <c r="BA146" s="11" t="str">
        <f t="shared" si="38"/>
        <v/>
      </c>
      <c r="BB146" s="11" t="str">
        <f t="shared" si="39"/>
        <v/>
      </c>
      <c r="BC146" s="17" t="str">
        <f t="shared" si="40"/>
        <v/>
      </c>
      <c r="BD146" s="26">
        <f t="shared" si="41"/>
        <v>0</v>
      </c>
      <c r="BE146" s="26">
        <f t="shared" si="42"/>
        <v>0</v>
      </c>
      <c r="BF146" s="26" t="str">
        <f t="shared" si="43"/>
        <v/>
      </c>
    </row>
    <row r="147" spans="1:76" ht="15.75" customHeight="1" x14ac:dyDescent="0.15">
      <c r="A147" s="303" t="s">
        <v>114</v>
      </c>
      <c r="B147" s="304"/>
      <c r="C147" s="305"/>
      <c r="D147" s="88">
        <f t="shared" si="44"/>
        <v>6066</v>
      </c>
      <c r="E147" s="89">
        <f>+SUM(E141:E146)</f>
        <v>302</v>
      </c>
      <c r="F147" s="90">
        <f t="shared" ref="F147:P147" si="46">+SUM(F141:F146)</f>
        <v>187</v>
      </c>
      <c r="G147" s="90">
        <f t="shared" si="46"/>
        <v>171</v>
      </c>
      <c r="H147" s="90">
        <f t="shared" si="46"/>
        <v>116</v>
      </c>
      <c r="I147" s="90">
        <f t="shared" si="46"/>
        <v>564</v>
      </c>
      <c r="J147" s="90">
        <f t="shared" si="46"/>
        <v>536</v>
      </c>
      <c r="K147" s="90">
        <f t="shared" si="46"/>
        <v>3627</v>
      </c>
      <c r="L147" s="90">
        <f t="shared" si="46"/>
        <v>175</v>
      </c>
      <c r="M147" s="91">
        <f t="shared" si="46"/>
        <v>388</v>
      </c>
      <c r="N147" s="88">
        <f t="shared" si="46"/>
        <v>6066</v>
      </c>
      <c r="O147" s="108">
        <f t="shared" si="46"/>
        <v>349</v>
      </c>
      <c r="P147" s="186">
        <f t="shared" si="46"/>
        <v>0</v>
      </c>
      <c r="Q147" s="75" t="str">
        <f t="shared" si="45"/>
        <v xml:space="preserve">  </v>
      </c>
      <c r="BA147" s="11" t="str">
        <f t="shared" si="38"/>
        <v/>
      </c>
      <c r="BB147" s="11" t="str">
        <f t="shared" si="39"/>
        <v/>
      </c>
      <c r="BC147" s="17" t="str">
        <f t="shared" si="40"/>
        <v/>
      </c>
      <c r="BD147" s="26">
        <f t="shared" si="41"/>
        <v>0</v>
      </c>
      <c r="BE147" s="26">
        <f t="shared" si="42"/>
        <v>0</v>
      </c>
      <c r="BF147" s="26">
        <f t="shared" si="43"/>
        <v>0</v>
      </c>
    </row>
    <row r="148" spans="1:76" ht="15.75" customHeight="1" x14ac:dyDescent="0.15">
      <c r="A148" s="109" t="s">
        <v>118</v>
      </c>
      <c r="B148" s="59"/>
      <c r="C148" s="59"/>
      <c r="D148" s="187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182"/>
      <c r="BF148" s="3"/>
    </row>
    <row r="149" spans="1:76" ht="15.75" customHeight="1" x14ac:dyDescent="0.15">
      <c r="A149" s="295" t="s">
        <v>119</v>
      </c>
      <c r="B149" s="296"/>
      <c r="C149" s="297"/>
      <c r="D149" s="301" t="s">
        <v>4</v>
      </c>
      <c r="E149" s="303" t="s">
        <v>7</v>
      </c>
      <c r="F149" s="304"/>
      <c r="G149" s="304"/>
      <c r="H149" s="304"/>
      <c r="I149" s="304"/>
      <c r="J149" s="304"/>
      <c r="K149" s="304"/>
      <c r="L149" s="304"/>
      <c r="M149" s="305"/>
      <c r="N149" s="303" t="s">
        <v>8</v>
      </c>
      <c r="O149" s="305"/>
      <c r="P149" s="306" t="s">
        <v>9</v>
      </c>
      <c r="Q149" s="306" t="s">
        <v>34</v>
      </c>
      <c r="BF149" s="3"/>
    </row>
    <row r="150" spans="1:76" ht="33.75" customHeight="1" x14ac:dyDescent="0.15">
      <c r="A150" s="298"/>
      <c r="B150" s="299"/>
      <c r="C150" s="300"/>
      <c r="D150" s="329"/>
      <c r="E150" s="37" t="s">
        <v>24</v>
      </c>
      <c r="F150" s="38" t="s">
        <v>25</v>
      </c>
      <c r="G150" s="38" t="s">
        <v>26</v>
      </c>
      <c r="H150" s="38" t="s">
        <v>15</v>
      </c>
      <c r="I150" s="38" t="s">
        <v>16</v>
      </c>
      <c r="J150" s="38" t="s">
        <v>17</v>
      </c>
      <c r="K150" s="38" t="s">
        <v>18</v>
      </c>
      <c r="L150" s="38" t="s">
        <v>19</v>
      </c>
      <c r="M150" s="39" t="s">
        <v>20</v>
      </c>
      <c r="N150" s="40" t="s">
        <v>1</v>
      </c>
      <c r="O150" s="39" t="s">
        <v>2</v>
      </c>
      <c r="P150" s="307"/>
      <c r="Q150" s="307"/>
      <c r="BF150" s="3"/>
    </row>
    <row r="151" spans="1:76" ht="15.75" customHeight="1" x14ac:dyDescent="0.15">
      <c r="A151" s="344" t="s">
        <v>204</v>
      </c>
      <c r="B151" s="344" t="s">
        <v>120</v>
      </c>
      <c r="C151" s="188" t="s">
        <v>121</v>
      </c>
      <c r="D151" s="111">
        <f>+SUM(H151:M151)</f>
        <v>0</v>
      </c>
      <c r="E151" s="45">
        <f>+'ENERO '!E151+FEBRERO!E151+'MARZO '!E151+ABRIL!E151+MAYO!E151+JUNIO!E151+JULIO!E151+AGOSTO!E151+SEPTIEMBRE!E151+OCTUBRE!E151+NOVIEMBRE!E151+DICIEMBRE!E151</f>
        <v>0</v>
      </c>
      <c r="F151" s="45">
        <f>+'ENERO '!F151+FEBRERO!F151+'MARZO '!F151+ABRIL!F151+MAYO!F151+JUNIO!F151+JULIO!F151+AGOSTO!F151+SEPTIEMBRE!F151+OCTUBRE!F151+NOVIEMBRE!F151+DICIEMBRE!F151</f>
        <v>0</v>
      </c>
      <c r="G151" s="45">
        <f>+'ENERO '!G151+FEBRERO!G151+'MARZO '!G151+ABRIL!G151+MAYO!G151+JUNIO!G151+JULIO!G151+AGOSTO!G151+SEPTIEMBRE!G151+OCTUBRE!G151+NOVIEMBRE!G151+DICIEMBRE!G151</f>
        <v>0</v>
      </c>
      <c r="H151" s="45">
        <f>+'ENERO '!H151+FEBRERO!H151+'MARZO '!H151+ABRIL!H151+MAYO!H151+JUNIO!H151+JULIO!H151+AGOSTO!H151+SEPTIEMBRE!H151+OCTUBRE!H151+NOVIEMBRE!H151+DICIEMBRE!H151</f>
        <v>0</v>
      </c>
      <c r="I151" s="45">
        <f>+'ENERO '!I151+FEBRERO!I151+'MARZO '!I151+ABRIL!I151+MAYO!I151+JUNIO!I151+JULIO!I151+AGOSTO!I151+SEPTIEMBRE!I151+OCTUBRE!I151+NOVIEMBRE!I151+DICIEMBRE!I151</f>
        <v>0</v>
      </c>
      <c r="J151" s="45">
        <f>+'ENERO '!J151+FEBRERO!J151+'MARZO '!J151+ABRIL!J151+MAYO!J151+JUNIO!J151+JULIO!J151+AGOSTO!J151+SEPTIEMBRE!J151+OCTUBRE!J151+NOVIEMBRE!J151+DICIEMBRE!J151</f>
        <v>0</v>
      </c>
      <c r="K151" s="45">
        <f>+'ENERO '!K151+FEBRERO!K151+'MARZO '!K151+ABRIL!K151+MAYO!K151+JUNIO!K151+JULIO!K151+AGOSTO!K151+SEPTIEMBRE!K151+OCTUBRE!K151+NOVIEMBRE!K151+DICIEMBRE!K151</f>
        <v>0</v>
      </c>
      <c r="L151" s="45">
        <f>+'ENERO '!L151+FEBRERO!L151+'MARZO '!L151+ABRIL!L151+MAYO!L151+JUNIO!L151+JULIO!L151+AGOSTO!L151+SEPTIEMBRE!L151+OCTUBRE!L151+NOVIEMBRE!L151+DICIEMBRE!L151</f>
        <v>0</v>
      </c>
      <c r="M151" s="45">
        <f>+'ENERO '!M151+FEBRERO!M151+'MARZO '!M151+ABRIL!M151+MAYO!M151+JUNIO!M151+JULIO!M151+AGOSTO!M151+SEPTIEMBRE!M151+OCTUBRE!M151+NOVIEMBRE!M151+DICIEMBRE!M151</f>
        <v>0</v>
      </c>
      <c r="N151" s="45">
        <f>+'ENERO '!N151+FEBRERO!N151+'MARZO '!N151+ABRIL!N151+MAYO!N151+JUNIO!N151+JULIO!N151+AGOSTO!N151+SEPTIEMBRE!N151+OCTUBRE!N151+NOVIEMBRE!N151+DICIEMBRE!N151</f>
        <v>0</v>
      </c>
      <c r="O151" s="45">
        <f>+'ENERO '!O151+FEBRERO!O151+'MARZO '!O151+ABRIL!O151+MAYO!O151+JUNIO!O151+JULIO!O151+AGOSTO!O151+SEPTIEMBRE!O151+OCTUBRE!O151+NOVIEMBRE!O151+DICIEMBRE!O151</f>
        <v>0</v>
      </c>
      <c r="P151" s="45">
        <f>+'ENERO '!P151+FEBRERO!P151+'MARZO '!P151+ABRIL!P151+MAYO!P151+JUNIO!P151+JULIO!P151+AGOSTO!P151+SEPTIEMBRE!P151+OCTUBRE!P151+NOVIEMBRE!P151+DICIEMBRE!P151</f>
        <v>0</v>
      </c>
      <c r="Q151" s="45">
        <f>+'ENERO '!Q151+FEBRERO!Q151+'MARZO '!Q151+ABRIL!Q151+MAYO!Q151+JUNIO!Q151+JULIO!Q151+AGOSTO!Q151+SEPTIEMBRE!Q151+OCTUBRE!Q151+NOVIEMBRE!Q151+DICIEMBRE!Q151</f>
        <v>0</v>
      </c>
      <c r="R151" s="24" t="str">
        <f>$BA151&amp;" "&amp;$BB151</f>
        <v xml:space="preserve"> </v>
      </c>
      <c r="S151" s="2"/>
      <c r="T151" s="2"/>
      <c r="U151" s="2"/>
      <c r="V151" s="2"/>
      <c r="W151" s="5"/>
      <c r="X151" s="6"/>
      <c r="Y151" s="6"/>
      <c r="Z151" s="5"/>
      <c r="AA151" s="5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17" t="str">
        <f>IF($D151&lt;&gt;($N151+$O151)," El número altas de pacientes según sexo NO puede ser diferente al Total.","")</f>
        <v/>
      </c>
      <c r="BB151" s="17" t="str">
        <f>IF($K151&lt;$P151," El número altas de pacientes 60 años NO puede ser mayor que el de 20-64 años.","")</f>
        <v/>
      </c>
      <c r="BC151" s="3"/>
      <c r="BD151" s="25">
        <f>IF($D151&lt;&gt;($N151+$O151),1,0)</f>
        <v>0</v>
      </c>
      <c r="BE151" s="25">
        <f>IF($K151&lt;$P151,1,0)</f>
        <v>0</v>
      </c>
      <c r="BF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</row>
    <row r="152" spans="1:76" ht="15.75" customHeight="1" x14ac:dyDescent="0.15">
      <c r="A152" s="345"/>
      <c r="B152" s="345"/>
      <c r="C152" s="190" t="s">
        <v>122</v>
      </c>
      <c r="D152" s="191">
        <f>+SUM(H152:M152)</f>
        <v>0</v>
      </c>
      <c r="E152" s="45">
        <f>+'ENERO '!E152+FEBRERO!E152+'MARZO '!E152+ABRIL!E152+MAYO!E152+JUNIO!E152+JULIO!E152+AGOSTO!E152+SEPTIEMBRE!E152+OCTUBRE!E152+NOVIEMBRE!E152+DICIEMBRE!E152</f>
        <v>0</v>
      </c>
      <c r="F152" s="45">
        <f>+'ENERO '!F152+FEBRERO!F152+'MARZO '!F152+ABRIL!F152+MAYO!F152+JUNIO!F152+JULIO!F152+AGOSTO!F152+SEPTIEMBRE!F152+OCTUBRE!F152+NOVIEMBRE!F152+DICIEMBRE!F152</f>
        <v>0</v>
      </c>
      <c r="G152" s="45">
        <f>+'ENERO '!G152+FEBRERO!G152+'MARZO '!G152+ABRIL!G152+MAYO!G152+JUNIO!G152+JULIO!G152+AGOSTO!G152+SEPTIEMBRE!G152+OCTUBRE!G152+NOVIEMBRE!G152+DICIEMBRE!G152</f>
        <v>0</v>
      </c>
      <c r="H152" s="45">
        <f>+'ENERO '!H152+FEBRERO!H152+'MARZO '!H152+ABRIL!H152+MAYO!H152+JUNIO!H152+JULIO!H152+AGOSTO!H152+SEPTIEMBRE!H152+OCTUBRE!H152+NOVIEMBRE!H152+DICIEMBRE!H152</f>
        <v>0</v>
      </c>
      <c r="I152" s="45">
        <f>+'ENERO '!I152+FEBRERO!I152+'MARZO '!I152+ABRIL!I152+MAYO!I152+JUNIO!I152+JULIO!I152+AGOSTO!I152+SEPTIEMBRE!I152+OCTUBRE!I152+NOVIEMBRE!I152+DICIEMBRE!I152</f>
        <v>0</v>
      </c>
      <c r="J152" s="45">
        <f>+'ENERO '!J152+FEBRERO!J152+'MARZO '!J152+ABRIL!J152+MAYO!J152+JUNIO!J152+JULIO!J152+AGOSTO!J152+SEPTIEMBRE!J152+OCTUBRE!J152+NOVIEMBRE!J152+DICIEMBRE!J152</f>
        <v>0</v>
      </c>
      <c r="K152" s="45">
        <f>+'ENERO '!K152+FEBRERO!K152+'MARZO '!K152+ABRIL!K152+MAYO!K152+JUNIO!K152+JULIO!K152+AGOSTO!K152+SEPTIEMBRE!K152+OCTUBRE!K152+NOVIEMBRE!K152+DICIEMBRE!K152</f>
        <v>0</v>
      </c>
      <c r="L152" s="45">
        <f>+'ENERO '!L152+FEBRERO!L152+'MARZO '!L152+ABRIL!L152+MAYO!L152+JUNIO!L152+JULIO!L152+AGOSTO!L152+SEPTIEMBRE!L152+OCTUBRE!L152+NOVIEMBRE!L152+DICIEMBRE!L152</f>
        <v>0</v>
      </c>
      <c r="M152" s="45">
        <f>+'ENERO '!M152+FEBRERO!M152+'MARZO '!M152+ABRIL!M152+MAYO!M152+JUNIO!M152+JULIO!M152+AGOSTO!M152+SEPTIEMBRE!M152+OCTUBRE!M152+NOVIEMBRE!M152+DICIEMBRE!M152</f>
        <v>0</v>
      </c>
      <c r="N152" s="45">
        <f>+'ENERO '!N152+FEBRERO!N152+'MARZO '!N152+ABRIL!N152+MAYO!N152+JUNIO!N152+JULIO!N152+AGOSTO!N152+SEPTIEMBRE!N152+OCTUBRE!N152+NOVIEMBRE!N152+DICIEMBRE!N152</f>
        <v>0</v>
      </c>
      <c r="O152" s="45">
        <f>+'ENERO '!O152+FEBRERO!O152+'MARZO '!O152+ABRIL!O152+MAYO!O152+JUNIO!O152+JULIO!O152+AGOSTO!O152+SEPTIEMBRE!O152+OCTUBRE!O152+NOVIEMBRE!O152+DICIEMBRE!O152</f>
        <v>0</v>
      </c>
      <c r="P152" s="45">
        <f>+'ENERO '!P152+FEBRERO!P152+'MARZO '!P152+ABRIL!P152+MAYO!P152+JUNIO!P152+JULIO!P152+AGOSTO!P152+SEPTIEMBRE!P152+OCTUBRE!P152+NOVIEMBRE!P152+DICIEMBRE!P152</f>
        <v>0</v>
      </c>
      <c r="Q152" s="45">
        <f>+'ENERO '!Q152+FEBRERO!Q152+'MARZO '!Q152+ABRIL!Q152+MAYO!Q152+JUNIO!Q152+JULIO!Q152+AGOSTO!Q152+SEPTIEMBRE!Q152+OCTUBRE!Q152+NOVIEMBRE!Q152+DICIEMBRE!Q152</f>
        <v>0</v>
      </c>
      <c r="R152" s="24" t="str">
        <f t="shared" ref="R152:R174" si="47">$BA152&amp;" "&amp;$BB152</f>
        <v xml:space="preserve"> </v>
      </c>
      <c r="S152" s="2"/>
      <c r="T152" s="2"/>
      <c r="U152" s="2"/>
      <c r="V152" s="2"/>
      <c r="W152" s="5"/>
      <c r="X152" s="6"/>
      <c r="Y152" s="6"/>
      <c r="Z152" s="5"/>
      <c r="AA152" s="5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17"/>
      <c r="BB152" s="17" t="str">
        <f t="shared" ref="BB152:BB174" si="48">IF($K152&lt;$P152," El número altas de pacientes 60 años NO puede ser mayor que el de 20-64 años.","")</f>
        <v/>
      </c>
      <c r="BC152" s="3"/>
      <c r="BD152" s="25"/>
      <c r="BE152" s="25">
        <f t="shared" ref="BE152:BE174" si="49">IF($K152&lt;$P152,1,0)</f>
        <v>0</v>
      </c>
      <c r="BF152" s="3"/>
    </row>
    <row r="153" spans="1:76" ht="15.75" customHeight="1" x14ac:dyDescent="0.15">
      <c r="A153" s="345"/>
      <c r="B153" s="344" t="s">
        <v>123</v>
      </c>
      <c r="C153" s="188" t="s">
        <v>121</v>
      </c>
      <c r="D153" s="111">
        <f>+SUM(H153:M153)</f>
        <v>0</v>
      </c>
      <c r="E153" s="45">
        <f>+'ENERO '!E153+FEBRERO!E153+'MARZO '!E153+ABRIL!E153+MAYO!E153+JUNIO!E153+JULIO!E153+AGOSTO!E153+SEPTIEMBRE!E153+OCTUBRE!E153+NOVIEMBRE!E153+DICIEMBRE!E153</f>
        <v>0</v>
      </c>
      <c r="F153" s="45">
        <f>+'ENERO '!F153+FEBRERO!F153+'MARZO '!F153+ABRIL!F153+MAYO!F153+JUNIO!F153+JULIO!F153+AGOSTO!F153+SEPTIEMBRE!F153+OCTUBRE!F153+NOVIEMBRE!F153+DICIEMBRE!F153</f>
        <v>0</v>
      </c>
      <c r="G153" s="45">
        <f>+'ENERO '!G153+FEBRERO!G153+'MARZO '!G153+ABRIL!G153+MAYO!G153+JUNIO!G153+JULIO!G153+AGOSTO!G153+SEPTIEMBRE!G153+OCTUBRE!G153+NOVIEMBRE!G153+DICIEMBRE!G153</f>
        <v>0</v>
      </c>
      <c r="H153" s="45">
        <f>+'ENERO '!H153+FEBRERO!H153+'MARZO '!H153+ABRIL!H153+MAYO!H153+JUNIO!H153+JULIO!H153+AGOSTO!H153+SEPTIEMBRE!H153+OCTUBRE!H153+NOVIEMBRE!H153+DICIEMBRE!H153</f>
        <v>0</v>
      </c>
      <c r="I153" s="45">
        <f>+'ENERO '!I153+FEBRERO!I153+'MARZO '!I153+ABRIL!I153+MAYO!I153+JUNIO!I153+JULIO!I153+AGOSTO!I153+SEPTIEMBRE!I153+OCTUBRE!I153+NOVIEMBRE!I153+DICIEMBRE!I153</f>
        <v>0</v>
      </c>
      <c r="J153" s="45">
        <f>+'ENERO '!J153+FEBRERO!J153+'MARZO '!J153+ABRIL!J153+MAYO!J153+JUNIO!J153+JULIO!J153+AGOSTO!J153+SEPTIEMBRE!J153+OCTUBRE!J153+NOVIEMBRE!J153+DICIEMBRE!J153</f>
        <v>0</v>
      </c>
      <c r="K153" s="45">
        <f>+'ENERO '!K153+FEBRERO!K153+'MARZO '!K153+ABRIL!K153+MAYO!K153+JUNIO!K153+JULIO!K153+AGOSTO!K153+SEPTIEMBRE!K153+OCTUBRE!K153+NOVIEMBRE!K153+DICIEMBRE!K153</f>
        <v>0</v>
      </c>
      <c r="L153" s="45">
        <f>+'ENERO '!L153+FEBRERO!L153+'MARZO '!L153+ABRIL!L153+MAYO!L153+JUNIO!L153+JULIO!L153+AGOSTO!L153+SEPTIEMBRE!L153+OCTUBRE!L153+NOVIEMBRE!L153+DICIEMBRE!L153</f>
        <v>0</v>
      </c>
      <c r="M153" s="45">
        <f>+'ENERO '!M153+FEBRERO!M153+'MARZO '!M153+ABRIL!M153+MAYO!M153+JUNIO!M153+JULIO!M153+AGOSTO!M153+SEPTIEMBRE!M153+OCTUBRE!M153+NOVIEMBRE!M153+DICIEMBRE!M153</f>
        <v>0</v>
      </c>
      <c r="N153" s="45">
        <f>+'ENERO '!N153+FEBRERO!N153+'MARZO '!N153+ABRIL!N153+MAYO!N153+JUNIO!N153+JULIO!N153+AGOSTO!N153+SEPTIEMBRE!N153+OCTUBRE!N153+NOVIEMBRE!N153+DICIEMBRE!N153</f>
        <v>0</v>
      </c>
      <c r="O153" s="45">
        <f>+'ENERO '!O153+FEBRERO!O153+'MARZO '!O153+ABRIL!O153+MAYO!O153+JUNIO!O153+JULIO!O153+AGOSTO!O153+SEPTIEMBRE!O153+OCTUBRE!O153+NOVIEMBRE!O153+DICIEMBRE!O153</f>
        <v>0</v>
      </c>
      <c r="P153" s="45">
        <f>+'ENERO '!P153+FEBRERO!P153+'MARZO '!P153+ABRIL!P153+MAYO!P153+JUNIO!P153+JULIO!P153+AGOSTO!P153+SEPTIEMBRE!P153+OCTUBRE!P153+NOVIEMBRE!P153+DICIEMBRE!P153</f>
        <v>0</v>
      </c>
      <c r="Q153" s="45">
        <f>+'ENERO '!Q153+FEBRERO!Q153+'MARZO '!Q153+ABRIL!Q153+MAYO!Q153+JUNIO!Q153+JULIO!Q153+AGOSTO!Q153+SEPTIEMBRE!Q153+OCTUBRE!Q153+NOVIEMBRE!Q153+DICIEMBRE!Q153</f>
        <v>0</v>
      </c>
      <c r="R153" s="24" t="str">
        <f t="shared" si="47"/>
        <v xml:space="preserve"> </v>
      </c>
      <c r="S153" s="2"/>
      <c r="T153" s="2"/>
      <c r="U153" s="2"/>
      <c r="V153" s="2"/>
      <c r="W153" s="5"/>
      <c r="X153" s="6"/>
      <c r="Y153" s="6"/>
      <c r="Z153" s="5"/>
      <c r="AA153" s="5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17" t="str">
        <f t="shared" ref="BA153:BA173" si="50">IF($D153&lt;&gt;($N153+$O153)," El número altas de pacientes según sexo NO puede ser diferente al Total.","")</f>
        <v/>
      </c>
      <c r="BB153" s="17" t="str">
        <f t="shared" si="48"/>
        <v/>
      </c>
      <c r="BC153" s="3"/>
      <c r="BD153" s="25">
        <f t="shared" ref="BD153:BD173" si="51">IF($D153&lt;&gt;($N153+$O153),1,0)</f>
        <v>0</v>
      </c>
      <c r="BE153" s="25">
        <f t="shared" si="49"/>
        <v>0</v>
      </c>
      <c r="BF153" s="3"/>
    </row>
    <row r="154" spans="1:76" ht="15.75" customHeight="1" x14ac:dyDescent="0.15">
      <c r="A154" s="346"/>
      <c r="B154" s="346"/>
      <c r="C154" s="194" t="s">
        <v>122</v>
      </c>
      <c r="D154" s="195">
        <f>+SUM(H154:M154)</f>
        <v>0</v>
      </c>
      <c r="E154" s="45">
        <f>+'ENERO '!E154+FEBRERO!E154+'MARZO '!E154+ABRIL!E154+MAYO!E154+JUNIO!E154+JULIO!E154+AGOSTO!E154+SEPTIEMBRE!E154+OCTUBRE!E154+NOVIEMBRE!E154+DICIEMBRE!E154</f>
        <v>0</v>
      </c>
      <c r="F154" s="45">
        <f>+'ENERO '!F154+FEBRERO!F154+'MARZO '!F154+ABRIL!F154+MAYO!F154+JUNIO!F154+JULIO!F154+AGOSTO!F154+SEPTIEMBRE!F154+OCTUBRE!F154+NOVIEMBRE!F154+DICIEMBRE!F154</f>
        <v>0</v>
      </c>
      <c r="G154" s="45">
        <f>+'ENERO '!G154+FEBRERO!G154+'MARZO '!G154+ABRIL!G154+MAYO!G154+JUNIO!G154+JULIO!G154+AGOSTO!G154+SEPTIEMBRE!G154+OCTUBRE!G154+NOVIEMBRE!G154+DICIEMBRE!G154</f>
        <v>0</v>
      </c>
      <c r="H154" s="45">
        <f>+'ENERO '!H154+FEBRERO!H154+'MARZO '!H154+ABRIL!H154+MAYO!H154+JUNIO!H154+JULIO!H154+AGOSTO!H154+SEPTIEMBRE!H154+OCTUBRE!H154+NOVIEMBRE!H154+DICIEMBRE!H154</f>
        <v>0</v>
      </c>
      <c r="I154" s="45">
        <f>+'ENERO '!I154+FEBRERO!I154+'MARZO '!I154+ABRIL!I154+MAYO!I154+JUNIO!I154+JULIO!I154+AGOSTO!I154+SEPTIEMBRE!I154+OCTUBRE!I154+NOVIEMBRE!I154+DICIEMBRE!I154</f>
        <v>0</v>
      </c>
      <c r="J154" s="45">
        <f>+'ENERO '!J154+FEBRERO!J154+'MARZO '!J154+ABRIL!J154+MAYO!J154+JUNIO!J154+JULIO!J154+AGOSTO!J154+SEPTIEMBRE!J154+OCTUBRE!J154+NOVIEMBRE!J154+DICIEMBRE!J154</f>
        <v>0</v>
      </c>
      <c r="K154" s="45">
        <f>+'ENERO '!K154+FEBRERO!K154+'MARZO '!K154+ABRIL!K154+MAYO!K154+JUNIO!K154+JULIO!K154+AGOSTO!K154+SEPTIEMBRE!K154+OCTUBRE!K154+NOVIEMBRE!K154+DICIEMBRE!K154</f>
        <v>0</v>
      </c>
      <c r="L154" s="45">
        <f>+'ENERO '!L154+FEBRERO!L154+'MARZO '!L154+ABRIL!L154+MAYO!L154+JUNIO!L154+JULIO!L154+AGOSTO!L154+SEPTIEMBRE!L154+OCTUBRE!L154+NOVIEMBRE!L154+DICIEMBRE!L154</f>
        <v>0</v>
      </c>
      <c r="M154" s="45">
        <f>+'ENERO '!M154+FEBRERO!M154+'MARZO '!M154+ABRIL!M154+MAYO!M154+JUNIO!M154+JULIO!M154+AGOSTO!M154+SEPTIEMBRE!M154+OCTUBRE!M154+NOVIEMBRE!M154+DICIEMBRE!M154</f>
        <v>0</v>
      </c>
      <c r="N154" s="45">
        <f>+'ENERO '!N154+FEBRERO!N154+'MARZO '!N154+ABRIL!N154+MAYO!N154+JUNIO!N154+JULIO!N154+AGOSTO!N154+SEPTIEMBRE!N154+OCTUBRE!N154+NOVIEMBRE!N154+DICIEMBRE!N154</f>
        <v>0</v>
      </c>
      <c r="O154" s="45">
        <f>+'ENERO '!O154+FEBRERO!O154+'MARZO '!O154+ABRIL!O154+MAYO!O154+JUNIO!O154+JULIO!O154+AGOSTO!O154+SEPTIEMBRE!O154+OCTUBRE!O154+NOVIEMBRE!O154+DICIEMBRE!O154</f>
        <v>0</v>
      </c>
      <c r="P154" s="45">
        <f>+'ENERO '!P154+FEBRERO!P154+'MARZO '!P154+ABRIL!P154+MAYO!P154+JUNIO!P154+JULIO!P154+AGOSTO!P154+SEPTIEMBRE!P154+OCTUBRE!P154+NOVIEMBRE!P154+DICIEMBRE!P154</f>
        <v>0</v>
      </c>
      <c r="Q154" s="45">
        <f>+'ENERO '!Q154+FEBRERO!Q154+'MARZO '!Q154+ABRIL!Q154+MAYO!Q154+JUNIO!Q154+JULIO!Q154+AGOSTO!Q154+SEPTIEMBRE!Q154+OCTUBRE!Q154+NOVIEMBRE!Q154+DICIEMBRE!Q154</f>
        <v>0</v>
      </c>
      <c r="R154" s="24" t="str">
        <f t="shared" si="47"/>
        <v xml:space="preserve"> </v>
      </c>
      <c r="S154" s="2"/>
      <c r="T154" s="2"/>
      <c r="U154" s="2"/>
      <c r="V154" s="2"/>
      <c r="W154" s="5"/>
      <c r="X154" s="6"/>
      <c r="Y154" s="6"/>
      <c r="Z154" s="5"/>
      <c r="AA154" s="5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17"/>
      <c r="BB154" s="17" t="str">
        <f t="shared" si="48"/>
        <v/>
      </c>
      <c r="BC154" s="3"/>
      <c r="BD154" s="25"/>
      <c r="BE154" s="25">
        <f t="shared" si="49"/>
        <v>0</v>
      </c>
      <c r="BF154" s="3"/>
    </row>
    <row r="155" spans="1:76" ht="24.75" customHeight="1" x14ac:dyDescent="0.15">
      <c r="A155" s="347" t="s">
        <v>205</v>
      </c>
      <c r="B155" s="348" t="s">
        <v>206</v>
      </c>
      <c r="C155" s="318"/>
      <c r="D155" s="197">
        <f>+E155</f>
        <v>0</v>
      </c>
      <c r="E155" s="45">
        <f>+'ENERO '!E155+FEBRERO!E155+'MARZO '!E155+ABRIL!E155+MAYO!E155+JUNIO!E155+JULIO!E155+AGOSTO!E155+SEPTIEMBRE!E155+OCTUBRE!E155+NOVIEMBRE!E155+DICIEMBRE!E155</f>
        <v>0</v>
      </c>
      <c r="F155" s="45">
        <f>+'ENERO '!F155+FEBRERO!F155+'MARZO '!F155+ABRIL!F155+MAYO!F155+JUNIO!F155+JULIO!F155+AGOSTO!F155+SEPTIEMBRE!F155+OCTUBRE!F155+NOVIEMBRE!F155+DICIEMBRE!F155</f>
        <v>0</v>
      </c>
      <c r="G155" s="45">
        <f>+'ENERO '!G155+FEBRERO!G155+'MARZO '!G155+ABRIL!G155+MAYO!G155+JUNIO!G155+JULIO!G155+AGOSTO!G155+SEPTIEMBRE!G155+OCTUBRE!G155+NOVIEMBRE!G155+DICIEMBRE!G155</f>
        <v>0</v>
      </c>
      <c r="H155" s="45">
        <f>+'ENERO '!H155+FEBRERO!H155+'MARZO '!H155+ABRIL!H155+MAYO!H155+JUNIO!H155+JULIO!H155+AGOSTO!H155+SEPTIEMBRE!H155+OCTUBRE!H155+NOVIEMBRE!H155+DICIEMBRE!H155</f>
        <v>0</v>
      </c>
      <c r="I155" s="45">
        <f>+'ENERO '!I155+FEBRERO!I155+'MARZO '!I155+ABRIL!I155+MAYO!I155+JUNIO!I155+JULIO!I155+AGOSTO!I155+SEPTIEMBRE!I155+OCTUBRE!I155+NOVIEMBRE!I155+DICIEMBRE!I155</f>
        <v>0</v>
      </c>
      <c r="J155" s="45">
        <f>+'ENERO '!J155+FEBRERO!J155+'MARZO '!J155+ABRIL!J155+MAYO!J155+JUNIO!J155+JULIO!J155+AGOSTO!J155+SEPTIEMBRE!J155+OCTUBRE!J155+NOVIEMBRE!J155+DICIEMBRE!J155</f>
        <v>0</v>
      </c>
      <c r="K155" s="45">
        <f>+'ENERO '!K155+FEBRERO!K155+'MARZO '!K155+ABRIL!K155+MAYO!K155+JUNIO!K155+JULIO!K155+AGOSTO!K155+SEPTIEMBRE!K155+OCTUBRE!K155+NOVIEMBRE!K155+DICIEMBRE!K155</f>
        <v>0</v>
      </c>
      <c r="L155" s="45">
        <f>+'ENERO '!L155+FEBRERO!L155+'MARZO '!L155+ABRIL!L155+MAYO!L155+JUNIO!L155+JULIO!L155+AGOSTO!L155+SEPTIEMBRE!L155+OCTUBRE!L155+NOVIEMBRE!L155+DICIEMBRE!L155</f>
        <v>0</v>
      </c>
      <c r="M155" s="45">
        <f>+'ENERO '!M155+FEBRERO!M155+'MARZO '!M155+ABRIL!M155+MAYO!M155+JUNIO!M155+JULIO!M155+AGOSTO!M155+SEPTIEMBRE!M155+OCTUBRE!M155+NOVIEMBRE!M155+DICIEMBRE!M155</f>
        <v>0</v>
      </c>
      <c r="N155" s="45">
        <f>+'ENERO '!N155+FEBRERO!N155+'MARZO '!N155+ABRIL!N155+MAYO!N155+JUNIO!N155+JULIO!N155+AGOSTO!N155+SEPTIEMBRE!N155+OCTUBRE!N155+NOVIEMBRE!N155+DICIEMBRE!N155</f>
        <v>0</v>
      </c>
      <c r="O155" s="45">
        <f>+'ENERO '!O155+FEBRERO!O155+'MARZO '!O155+ABRIL!O155+MAYO!O155+JUNIO!O155+JULIO!O155+AGOSTO!O155+SEPTIEMBRE!O155+OCTUBRE!O155+NOVIEMBRE!O155+DICIEMBRE!O155</f>
        <v>0</v>
      </c>
      <c r="P155" s="45">
        <f>+'ENERO '!P155+FEBRERO!P155+'MARZO '!P155+ABRIL!P155+MAYO!P155+JUNIO!P155+JULIO!P155+AGOSTO!P155+SEPTIEMBRE!P155+OCTUBRE!P155+NOVIEMBRE!P155+DICIEMBRE!P155</f>
        <v>0</v>
      </c>
      <c r="Q155" s="45">
        <f>+'ENERO '!Q155+FEBRERO!Q155+'MARZO '!Q155+ABRIL!Q155+MAYO!Q155+JUNIO!Q155+JULIO!Q155+AGOSTO!Q155+SEPTIEMBRE!Q155+OCTUBRE!Q155+NOVIEMBRE!Q155+DICIEMBRE!Q155</f>
        <v>0</v>
      </c>
      <c r="R155" s="24" t="str">
        <f t="shared" si="47"/>
        <v xml:space="preserve"> </v>
      </c>
      <c r="S155" s="2"/>
      <c r="T155" s="2"/>
      <c r="U155" s="2"/>
      <c r="V155" s="2"/>
      <c r="W155" s="5"/>
      <c r="X155" s="6"/>
      <c r="Y155" s="6"/>
      <c r="Z155" s="5"/>
      <c r="AA155" s="5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17"/>
      <c r="BB155" s="17" t="str">
        <f t="shared" si="48"/>
        <v/>
      </c>
      <c r="BC155" s="3"/>
      <c r="BD155" s="25"/>
      <c r="BE155" s="25">
        <f t="shared" si="49"/>
        <v>0</v>
      </c>
      <c r="BF155" s="3"/>
    </row>
    <row r="156" spans="1:76" ht="15.75" customHeight="1" x14ac:dyDescent="0.15">
      <c r="A156" s="347"/>
      <c r="B156" s="347" t="s">
        <v>207</v>
      </c>
      <c r="C156" s="200" t="s">
        <v>208</v>
      </c>
      <c r="D156" s="201">
        <f>+E156</f>
        <v>0</v>
      </c>
      <c r="E156" s="45">
        <f>+'ENERO '!E156+FEBRERO!E156+'MARZO '!E156+ABRIL!E156+MAYO!E156+JUNIO!E156+JULIO!E156+AGOSTO!E156+SEPTIEMBRE!E156+OCTUBRE!E156+NOVIEMBRE!E156+DICIEMBRE!E156</f>
        <v>0</v>
      </c>
      <c r="F156" s="45">
        <f>+'ENERO '!F156+FEBRERO!F156+'MARZO '!F156+ABRIL!F156+MAYO!F156+JUNIO!F156+JULIO!F156+AGOSTO!F156+SEPTIEMBRE!F156+OCTUBRE!F156+NOVIEMBRE!F156+DICIEMBRE!F156</f>
        <v>0</v>
      </c>
      <c r="G156" s="45">
        <f>+'ENERO '!G156+FEBRERO!G156+'MARZO '!G156+ABRIL!G156+MAYO!G156+JUNIO!G156+JULIO!G156+AGOSTO!G156+SEPTIEMBRE!G156+OCTUBRE!G156+NOVIEMBRE!G156+DICIEMBRE!G156</f>
        <v>0</v>
      </c>
      <c r="H156" s="45">
        <f>+'ENERO '!H156+FEBRERO!H156+'MARZO '!H156+ABRIL!H156+MAYO!H156+JUNIO!H156+JULIO!H156+AGOSTO!H156+SEPTIEMBRE!H156+OCTUBRE!H156+NOVIEMBRE!H156+DICIEMBRE!H156</f>
        <v>0</v>
      </c>
      <c r="I156" s="45">
        <f>+'ENERO '!I156+FEBRERO!I156+'MARZO '!I156+ABRIL!I156+MAYO!I156+JUNIO!I156+JULIO!I156+AGOSTO!I156+SEPTIEMBRE!I156+OCTUBRE!I156+NOVIEMBRE!I156+DICIEMBRE!I156</f>
        <v>0</v>
      </c>
      <c r="J156" s="45">
        <f>+'ENERO '!J156+FEBRERO!J156+'MARZO '!J156+ABRIL!J156+MAYO!J156+JUNIO!J156+JULIO!J156+AGOSTO!J156+SEPTIEMBRE!J156+OCTUBRE!J156+NOVIEMBRE!J156+DICIEMBRE!J156</f>
        <v>0</v>
      </c>
      <c r="K156" s="45">
        <f>+'ENERO '!K156+FEBRERO!K156+'MARZO '!K156+ABRIL!K156+MAYO!K156+JUNIO!K156+JULIO!K156+AGOSTO!K156+SEPTIEMBRE!K156+OCTUBRE!K156+NOVIEMBRE!K156+DICIEMBRE!K156</f>
        <v>0</v>
      </c>
      <c r="L156" s="45">
        <f>+'ENERO '!L156+FEBRERO!L156+'MARZO '!L156+ABRIL!L156+MAYO!L156+JUNIO!L156+JULIO!L156+AGOSTO!L156+SEPTIEMBRE!L156+OCTUBRE!L156+NOVIEMBRE!L156+DICIEMBRE!L156</f>
        <v>0</v>
      </c>
      <c r="M156" s="45">
        <f>+'ENERO '!M156+FEBRERO!M156+'MARZO '!M156+ABRIL!M156+MAYO!M156+JUNIO!M156+JULIO!M156+AGOSTO!M156+SEPTIEMBRE!M156+OCTUBRE!M156+NOVIEMBRE!M156+DICIEMBRE!M156</f>
        <v>0</v>
      </c>
      <c r="N156" s="45">
        <f>+'ENERO '!N156+FEBRERO!N156+'MARZO '!N156+ABRIL!N156+MAYO!N156+JUNIO!N156+JULIO!N156+AGOSTO!N156+SEPTIEMBRE!N156+OCTUBRE!N156+NOVIEMBRE!N156+DICIEMBRE!N156</f>
        <v>0</v>
      </c>
      <c r="O156" s="45">
        <f>+'ENERO '!O156+FEBRERO!O156+'MARZO '!O156+ABRIL!O156+MAYO!O156+JUNIO!O156+JULIO!O156+AGOSTO!O156+SEPTIEMBRE!O156+OCTUBRE!O156+NOVIEMBRE!O156+DICIEMBRE!O156</f>
        <v>0</v>
      </c>
      <c r="P156" s="45">
        <f>+'ENERO '!P156+FEBRERO!P156+'MARZO '!P156+ABRIL!P156+MAYO!P156+JUNIO!P156+JULIO!P156+AGOSTO!P156+SEPTIEMBRE!P156+OCTUBRE!P156+NOVIEMBRE!P156+DICIEMBRE!P156</f>
        <v>0</v>
      </c>
      <c r="Q156" s="45">
        <f>+'ENERO '!Q156+FEBRERO!Q156+'MARZO '!Q156+ABRIL!Q156+MAYO!Q156+JUNIO!Q156+JULIO!Q156+AGOSTO!Q156+SEPTIEMBRE!Q156+OCTUBRE!Q156+NOVIEMBRE!Q156+DICIEMBRE!Q156</f>
        <v>0</v>
      </c>
      <c r="R156" s="24" t="str">
        <f t="shared" si="47"/>
        <v xml:space="preserve"> </v>
      </c>
      <c r="S156" s="2"/>
      <c r="T156" s="2"/>
      <c r="U156" s="2"/>
      <c r="V156" s="2"/>
      <c r="W156" s="5"/>
      <c r="X156" s="6"/>
      <c r="Y156" s="6"/>
      <c r="Z156" s="5"/>
      <c r="AA156" s="5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17" t="str">
        <f t="shared" si="50"/>
        <v/>
      </c>
      <c r="BB156" s="17" t="str">
        <f t="shared" si="48"/>
        <v/>
      </c>
      <c r="BC156" s="3"/>
      <c r="BD156" s="25">
        <f t="shared" si="51"/>
        <v>0</v>
      </c>
      <c r="BE156" s="25">
        <f t="shared" si="49"/>
        <v>0</v>
      </c>
      <c r="BF156" s="3"/>
    </row>
    <row r="157" spans="1:76" ht="26.25" customHeight="1" x14ac:dyDescent="0.15">
      <c r="A157" s="347"/>
      <c r="B157" s="347"/>
      <c r="C157" s="202" t="s">
        <v>209</v>
      </c>
      <c r="D157" s="203">
        <f>+E157</f>
        <v>0</v>
      </c>
      <c r="E157" s="45">
        <f>+'ENERO '!E157+FEBRERO!E157+'MARZO '!E157+ABRIL!E157+MAYO!E157+JUNIO!E157+JULIO!E157+AGOSTO!E157+SEPTIEMBRE!E157+OCTUBRE!E157+NOVIEMBRE!E157+DICIEMBRE!E157</f>
        <v>0</v>
      </c>
      <c r="F157" s="45">
        <f>+'ENERO '!F157+FEBRERO!F157+'MARZO '!F157+ABRIL!F157+MAYO!F157+JUNIO!F157+JULIO!F157+AGOSTO!F157+SEPTIEMBRE!F157+OCTUBRE!F157+NOVIEMBRE!F157+DICIEMBRE!F157</f>
        <v>0</v>
      </c>
      <c r="G157" s="45">
        <f>+'ENERO '!G157+FEBRERO!G157+'MARZO '!G157+ABRIL!G157+MAYO!G157+JUNIO!G157+JULIO!G157+AGOSTO!G157+SEPTIEMBRE!G157+OCTUBRE!G157+NOVIEMBRE!G157+DICIEMBRE!G157</f>
        <v>0</v>
      </c>
      <c r="H157" s="45">
        <f>+'ENERO '!H157+FEBRERO!H157+'MARZO '!H157+ABRIL!H157+MAYO!H157+JUNIO!H157+JULIO!H157+AGOSTO!H157+SEPTIEMBRE!H157+OCTUBRE!H157+NOVIEMBRE!H157+DICIEMBRE!H157</f>
        <v>0</v>
      </c>
      <c r="I157" s="45">
        <f>+'ENERO '!I157+FEBRERO!I157+'MARZO '!I157+ABRIL!I157+MAYO!I157+JUNIO!I157+JULIO!I157+AGOSTO!I157+SEPTIEMBRE!I157+OCTUBRE!I157+NOVIEMBRE!I157+DICIEMBRE!I157</f>
        <v>0</v>
      </c>
      <c r="J157" s="45">
        <f>+'ENERO '!J157+FEBRERO!J157+'MARZO '!J157+ABRIL!J157+MAYO!J157+JUNIO!J157+JULIO!J157+AGOSTO!J157+SEPTIEMBRE!J157+OCTUBRE!J157+NOVIEMBRE!J157+DICIEMBRE!J157</f>
        <v>0</v>
      </c>
      <c r="K157" s="45">
        <f>+'ENERO '!K157+FEBRERO!K157+'MARZO '!K157+ABRIL!K157+MAYO!K157+JUNIO!K157+JULIO!K157+AGOSTO!K157+SEPTIEMBRE!K157+OCTUBRE!K157+NOVIEMBRE!K157+DICIEMBRE!K157</f>
        <v>0</v>
      </c>
      <c r="L157" s="45">
        <f>+'ENERO '!L157+FEBRERO!L157+'MARZO '!L157+ABRIL!L157+MAYO!L157+JUNIO!L157+JULIO!L157+AGOSTO!L157+SEPTIEMBRE!L157+OCTUBRE!L157+NOVIEMBRE!L157+DICIEMBRE!L157</f>
        <v>0</v>
      </c>
      <c r="M157" s="45">
        <f>+'ENERO '!M157+FEBRERO!M157+'MARZO '!M157+ABRIL!M157+MAYO!M157+JUNIO!M157+JULIO!M157+AGOSTO!M157+SEPTIEMBRE!M157+OCTUBRE!M157+NOVIEMBRE!M157+DICIEMBRE!M157</f>
        <v>0</v>
      </c>
      <c r="N157" s="45">
        <f>+'ENERO '!N157+FEBRERO!N157+'MARZO '!N157+ABRIL!N157+MAYO!N157+JUNIO!N157+JULIO!N157+AGOSTO!N157+SEPTIEMBRE!N157+OCTUBRE!N157+NOVIEMBRE!N157+DICIEMBRE!N157</f>
        <v>0</v>
      </c>
      <c r="O157" s="45">
        <f>+'ENERO '!O157+FEBRERO!O157+'MARZO '!O157+ABRIL!O157+MAYO!O157+JUNIO!O157+JULIO!O157+AGOSTO!O157+SEPTIEMBRE!O157+OCTUBRE!O157+NOVIEMBRE!O157+DICIEMBRE!O157</f>
        <v>0</v>
      </c>
      <c r="P157" s="45">
        <f>+'ENERO '!P157+FEBRERO!P157+'MARZO '!P157+ABRIL!P157+MAYO!P157+JUNIO!P157+JULIO!P157+AGOSTO!P157+SEPTIEMBRE!P157+OCTUBRE!P157+NOVIEMBRE!P157+DICIEMBRE!P157</f>
        <v>0</v>
      </c>
      <c r="Q157" s="45">
        <f>+'ENERO '!Q157+FEBRERO!Q157+'MARZO '!Q157+ABRIL!Q157+MAYO!Q157+JUNIO!Q157+JULIO!Q157+AGOSTO!Q157+SEPTIEMBRE!Q157+OCTUBRE!Q157+NOVIEMBRE!Q157+DICIEMBRE!Q157</f>
        <v>0</v>
      </c>
      <c r="R157" s="24" t="str">
        <f t="shared" si="47"/>
        <v xml:space="preserve"> </v>
      </c>
      <c r="S157" s="2"/>
      <c r="T157" s="2"/>
      <c r="U157" s="2"/>
      <c r="V157" s="2"/>
      <c r="W157" s="5"/>
      <c r="X157" s="6"/>
      <c r="Y157" s="6"/>
      <c r="Z157" s="5"/>
      <c r="AA157" s="5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17"/>
      <c r="BB157" s="17" t="str">
        <f t="shared" si="48"/>
        <v/>
      </c>
      <c r="BC157" s="3"/>
      <c r="BD157" s="25"/>
      <c r="BE157" s="25">
        <f t="shared" si="49"/>
        <v>0</v>
      </c>
      <c r="BF157" s="3"/>
    </row>
    <row r="158" spans="1:76" ht="24.75" customHeight="1" x14ac:dyDescent="0.15">
      <c r="A158" s="347" t="s">
        <v>210</v>
      </c>
      <c r="B158" s="204" t="s">
        <v>211</v>
      </c>
      <c r="C158" s="205" t="s">
        <v>212</v>
      </c>
      <c r="D158" s="206">
        <f>+K158</f>
        <v>0</v>
      </c>
      <c r="E158" s="45">
        <f>+'ENERO '!E158+FEBRERO!E158+'MARZO '!E158+ABRIL!E158+MAYO!E158+JUNIO!E158+JULIO!E158+AGOSTO!E158+SEPTIEMBRE!E158+OCTUBRE!E158+NOVIEMBRE!E158+DICIEMBRE!E158</f>
        <v>0</v>
      </c>
      <c r="F158" s="45">
        <f>+'ENERO '!F158+FEBRERO!F158+'MARZO '!F158+ABRIL!F158+MAYO!F158+JUNIO!F158+JULIO!F158+AGOSTO!F158+SEPTIEMBRE!F158+OCTUBRE!F158+NOVIEMBRE!F158+DICIEMBRE!F158</f>
        <v>0</v>
      </c>
      <c r="G158" s="45">
        <f>+'ENERO '!G158+FEBRERO!G158+'MARZO '!G158+ABRIL!G158+MAYO!G158+JUNIO!G158+JULIO!G158+AGOSTO!G158+SEPTIEMBRE!G158+OCTUBRE!G158+NOVIEMBRE!G158+DICIEMBRE!G158</f>
        <v>0</v>
      </c>
      <c r="H158" s="45">
        <f>+'ENERO '!H158+FEBRERO!H158+'MARZO '!H158+ABRIL!H158+MAYO!H158+JUNIO!H158+JULIO!H158+AGOSTO!H158+SEPTIEMBRE!H158+OCTUBRE!H158+NOVIEMBRE!H158+DICIEMBRE!H158</f>
        <v>0</v>
      </c>
      <c r="I158" s="45">
        <f>+'ENERO '!I158+FEBRERO!I158+'MARZO '!I158+ABRIL!I158+MAYO!I158+JUNIO!I158+JULIO!I158+AGOSTO!I158+SEPTIEMBRE!I158+OCTUBRE!I158+NOVIEMBRE!I158+DICIEMBRE!I158</f>
        <v>0</v>
      </c>
      <c r="J158" s="45">
        <f>+'ENERO '!J158+FEBRERO!J158+'MARZO '!J158+ABRIL!J158+MAYO!J158+JUNIO!J158+JULIO!J158+AGOSTO!J158+SEPTIEMBRE!J158+OCTUBRE!J158+NOVIEMBRE!J158+DICIEMBRE!J158</f>
        <v>0</v>
      </c>
      <c r="K158" s="45">
        <f>+'ENERO '!K158+FEBRERO!K158+'MARZO '!K158+ABRIL!K158+MAYO!K158+JUNIO!K158+JULIO!K158+AGOSTO!K158+SEPTIEMBRE!K158+OCTUBRE!K158+NOVIEMBRE!K158+DICIEMBRE!K158</f>
        <v>0</v>
      </c>
      <c r="L158" s="45">
        <f>+'ENERO '!L158+FEBRERO!L158+'MARZO '!L158+ABRIL!L158+MAYO!L158+JUNIO!L158+JULIO!L158+AGOSTO!L158+SEPTIEMBRE!L158+OCTUBRE!L158+NOVIEMBRE!L158+DICIEMBRE!L158</f>
        <v>0</v>
      </c>
      <c r="M158" s="45">
        <f>+'ENERO '!M158+FEBRERO!M158+'MARZO '!M158+ABRIL!M158+MAYO!M158+JUNIO!M158+JULIO!M158+AGOSTO!M158+SEPTIEMBRE!M158+OCTUBRE!M158+NOVIEMBRE!M158+DICIEMBRE!M158</f>
        <v>0</v>
      </c>
      <c r="N158" s="45">
        <f>+'ENERO '!N158+FEBRERO!N158+'MARZO '!N158+ABRIL!N158+MAYO!N158+JUNIO!N158+JULIO!N158+AGOSTO!N158+SEPTIEMBRE!N158+OCTUBRE!N158+NOVIEMBRE!N158+DICIEMBRE!N158</f>
        <v>0</v>
      </c>
      <c r="O158" s="45">
        <f>+'ENERO '!O158+FEBRERO!O158+'MARZO '!O158+ABRIL!O158+MAYO!O158+JUNIO!O158+JULIO!O158+AGOSTO!O158+SEPTIEMBRE!O158+OCTUBRE!O158+NOVIEMBRE!O158+DICIEMBRE!O158</f>
        <v>0</v>
      </c>
      <c r="P158" s="45">
        <f>+'ENERO '!P158+FEBRERO!P158+'MARZO '!P158+ABRIL!P158+MAYO!P158+JUNIO!P158+JULIO!P158+AGOSTO!P158+SEPTIEMBRE!P158+OCTUBRE!P158+NOVIEMBRE!P158+DICIEMBRE!P158</f>
        <v>0</v>
      </c>
      <c r="Q158" s="45">
        <f>+'ENERO '!Q158+FEBRERO!Q158+'MARZO '!Q158+ABRIL!Q158+MAYO!Q158+JUNIO!Q158+JULIO!Q158+AGOSTO!Q158+SEPTIEMBRE!Q158+OCTUBRE!Q158+NOVIEMBRE!Q158+DICIEMBRE!Q158</f>
        <v>0</v>
      </c>
      <c r="R158" s="24" t="str">
        <f t="shared" si="47"/>
        <v xml:space="preserve"> </v>
      </c>
      <c r="S158" s="2"/>
      <c r="T158" s="2"/>
      <c r="U158" s="2"/>
      <c r="V158" s="2"/>
      <c r="W158" s="5"/>
      <c r="X158" s="6"/>
      <c r="Y158" s="6"/>
      <c r="Z158" s="5"/>
      <c r="AA158" s="5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17" t="str">
        <f t="shared" si="50"/>
        <v/>
      </c>
      <c r="BB158" s="17" t="str">
        <f t="shared" si="48"/>
        <v/>
      </c>
      <c r="BC158" s="3"/>
      <c r="BD158" s="25">
        <f t="shared" si="51"/>
        <v>0</v>
      </c>
      <c r="BE158" s="25">
        <f t="shared" si="49"/>
        <v>0</v>
      </c>
      <c r="BF158" s="3"/>
    </row>
    <row r="159" spans="1:76" ht="19.5" customHeight="1" x14ac:dyDescent="0.15">
      <c r="A159" s="347"/>
      <c r="B159" s="207" t="s">
        <v>125</v>
      </c>
      <c r="C159" s="207"/>
      <c r="D159" s="44">
        <f>+SUM(J159:K159)</f>
        <v>0</v>
      </c>
      <c r="E159" s="45">
        <f>+'ENERO '!E159+FEBRERO!E159+'MARZO '!E159+ABRIL!E159+MAYO!E159+JUNIO!E159+JULIO!E159+AGOSTO!E159+SEPTIEMBRE!E159+OCTUBRE!E159+NOVIEMBRE!E159+DICIEMBRE!E159</f>
        <v>0</v>
      </c>
      <c r="F159" s="45">
        <f>+'ENERO '!F159+FEBRERO!F159+'MARZO '!F159+ABRIL!F159+MAYO!F159+JUNIO!F159+JULIO!F159+AGOSTO!F159+SEPTIEMBRE!F159+OCTUBRE!F159+NOVIEMBRE!F159+DICIEMBRE!F159</f>
        <v>0</v>
      </c>
      <c r="G159" s="45">
        <f>+'ENERO '!G159+FEBRERO!G159+'MARZO '!G159+ABRIL!G159+MAYO!G159+JUNIO!G159+JULIO!G159+AGOSTO!G159+SEPTIEMBRE!G159+OCTUBRE!G159+NOVIEMBRE!G159+DICIEMBRE!G159</f>
        <v>0</v>
      </c>
      <c r="H159" s="45">
        <f>+'ENERO '!H159+FEBRERO!H159+'MARZO '!H159+ABRIL!H159+MAYO!H159+JUNIO!H159+JULIO!H159+AGOSTO!H159+SEPTIEMBRE!H159+OCTUBRE!H159+NOVIEMBRE!H159+DICIEMBRE!H159</f>
        <v>0</v>
      </c>
      <c r="I159" s="45">
        <f>+'ENERO '!I159+FEBRERO!I159+'MARZO '!I159+ABRIL!I159+MAYO!I159+JUNIO!I159+JULIO!I159+AGOSTO!I159+SEPTIEMBRE!I159+OCTUBRE!I159+NOVIEMBRE!I159+DICIEMBRE!I159</f>
        <v>0</v>
      </c>
      <c r="J159" s="45">
        <f>+'ENERO '!J159+FEBRERO!J159+'MARZO '!J159+ABRIL!J159+MAYO!J159+JUNIO!J159+JULIO!J159+AGOSTO!J159+SEPTIEMBRE!J159+OCTUBRE!J159+NOVIEMBRE!J159+DICIEMBRE!J159</f>
        <v>0</v>
      </c>
      <c r="K159" s="45">
        <f>+'ENERO '!K159+FEBRERO!K159+'MARZO '!K159+ABRIL!K159+MAYO!K159+JUNIO!K159+JULIO!K159+AGOSTO!K159+SEPTIEMBRE!K159+OCTUBRE!K159+NOVIEMBRE!K159+DICIEMBRE!K159</f>
        <v>0</v>
      </c>
      <c r="L159" s="45">
        <f>+'ENERO '!L159+FEBRERO!L159+'MARZO '!L159+ABRIL!L159+MAYO!L159+JUNIO!L159+JULIO!L159+AGOSTO!L159+SEPTIEMBRE!L159+OCTUBRE!L159+NOVIEMBRE!L159+DICIEMBRE!L159</f>
        <v>0</v>
      </c>
      <c r="M159" s="45">
        <f>+'ENERO '!M159+FEBRERO!M159+'MARZO '!M159+ABRIL!M159+MAYO!M159+JUNIO!M159+JULIO!M159+AGOSTO!M159+SEPTIEMBRE!M159+OCTUBRE!M159+NOVIEMBRE!M159+DICIEMBRE!M159</f>
        <v>0</v>
      </c>
      <c r="N159" s="45">
        <f>+'ENERO '!N159+FEBRERO!N159+'MARZO '!N159+ABRIL!N159+MAYO!N159+JUNIO!N159+JULIO!N159+AGOSTO!N159+SEPTIEMBRE!N159+OCTUBRE!N159+NOVIEMBRE!N159+DICIEMBRE!N159</f>
        <v>0</v>
      </c>
      <c r="O159" s="45">
        <f>+'ENERO '!O159+FEBRERO!O159+'MARZO '!O159+ABRIL!O159+MAYO!O159+JUNIO!O159+JULIO!O159+AGOSTO!O159+SEPTIEMBRE!O159+OCTUBRE!O159+NOVIEMBRE!O159+DICIEMBRE!O159</f>
        <v>0</v>
      </c>
      <c r="P159" s="45">
        <f>+'ENERO '!P159+FEBRERO!P159+'MARZO '!P159+ABRIL!P159+MAYO!P159+JUNIO!P159+JULIO!P159+AGOSTO!P159+SEPTIEMBRE!P159+OCTUBRE!P159+NOVIEMBRE!P159+DICIEMBRE!P159</f>
        <v>0</v>
      </c>
      <c r="Q159" s="45">
        <f>+'ENERO '!Q159+FEBRERO!Q159+'MARZO '!Q159+ABRIL!Q159+MAYO!Q159+JUNIO!Q159+JULIO!Q159+AGOSTO!Q159+SEPTIEMBRE!Q159+OCTUBRE!Q159+NOVIEMBRE!Q159+DICIEMBRE!Q159</f>
        <v>0</v>
      </c>
      <c r="R159" s="24" t="str">
        <f t="shared" si="47"/>
        <v xml:space="preserve"> </v>
      </c>
      <c r="S159" s="2"/>
      <c r="T159" s="2"/>
      <c r="U159" s="2"/>
      <c r="V159" s="2"/>
      <c r="W159" s="5"/>
      <c r="X159" s="6"/>
      <c r="Y159" s="6"/>
      <c r="Z159" s="5"/>
      <c r="AA159" s="5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17"/>
      <c r="BB159" s="17" t="str">
        <f t="shared" si="48"/>
        <v/>
      </c>
      <c r="BC159" s="3"/>
      <c r="BD159" s="25"/>
      <c r="BE159" s="25">
        <f t="shared" si="49"/>
        <v>0</v>
      </c>
      <c r="BF159" s="3"/>
    </row>
    <row r="160" spans="1:76" ht="18" customHeight="1" x14ac:dyDescent="0.15">
      <c r="A160" s="347"/>
      <c r="B160" s="209" t="s">
        <v>126</v>
      </c>
      <c r="C160" s="209"/>
      <c r="D160" s="84">
        <f t="shared" ref="D160:D169" si="52">+SUM(J160:K160)</f>
        <v>0</v>
      </c>
      <c r="E160" s="45">
        <f>+'ENERO '!E160+FEBRERO!E160+'MARZO '!E160+ABRIL!E160+MAYO!E160+JUNIO!E160+JULIO!E160+AGOSTO!E160+SEPTIEMBRE!E160+OCTUBRE!E160+NOVIEMBRE!E160+DICIEMBRE!E160</f>
        <v>0</v>
      </c>
      <c r="F160" s="45">
        <f>+'ENERO '!F160+FEBRERO!F160+'MARZO '!F160+ABRIL!F160+MAYO!F160+JUNIO!F160+JULIO!F160+AGOSTO!F160+SEPTIEMBRE!F160+OCTUBRE!F160+NOVIEMBRE!F160+DICIEMBRE!F160</f>
        <v>0</v>
      </c>
      <c r="G160" s="45">
        <f>+'ENERO '!G160+FEBRERO!G160+'MARZO '!G160+ABRIL!G160+MAYO!G160+JUNIO!G160+JULIO!G160+AGOSTO!G160+SEPTIEMBRE!G160+OCTUBRE!G160+NOVIEMBRE!G160+DICIEMBRE!G160</f>
        <v>0</v>
      </c>
      <c r="H160" s="45">
        <f>+'ENERO '!H160+FEBRERO!H160+'MARZO '!H160+ABRIL!H160+MAYO!H160+JUNIO!H160+JULIO!H160+AGOSTO!H160+SEPTIEMBRE!H160+OCTUBRE!H160+NOVIEMBRE!H160+DICIEMBRE!H160</f>
        <v>0</v>
      </c>
      <c r="I160" s="45">
        <f>+'ENERO '!I160+FEBRERO!I160+'MARZO '!I160+ABRIL!I160+MAYO!I160+JUNIO!I160+JULIO!I160+AGOSTO!I160+SEPTIEMBRE!I160+OCTUBRE!I160+NOVIEMBRE!I160+DICIEMBRE!I160</f>
        <v>0</v>
      </c>
      <c r="J160" s="45">
        <f>+'ENERO '!J160+FEBRERO!J160+'MARZO '!J160+ABRIL!J160+MAYO!J160+JUNIO!J160+JULIO!J160+AGOSTO!J160+SEPTIEMBRE!J160+OCTUBRE!J160+NOVIEMBRE!J160+DICIEMBRE!J160</f>
        <v>0</v>
      </c>
      <c r="K160" s="45">
        <f>+'ENERO '!K160+FEBRERO!K160+'MARZO '!K160+ABRIL!K160+MAYO!K160+JUNIO!K160+JULIO!K160+AGOSTO!K160+SEPTIEMBRE!K160+OCTUBRE!K160+NOVIEMBRE!K160+DICIEMBRE!K160</f>
        <v>0</v>
      </c>
      <c r="L160" s="45">
        <f>+'ENERO '!L160+FEBRERO!L160+'MARZO '!L160+ABRIL!L160+MAYO!L160+JUNIO!L160+JULIO!L160+AGOSTO!L160+SEPTIEMBRE!L160+OCTUBRE!L160+NOVIEMBRE!L160+DICIEMBRE!L160</f>
        <v>0</v>
      </c>
      <c r="M160" s="45">
        <f>+'ENERO '!M160+FEBRERO!M160+'MARZO '!M160+ABRIL!M160+MAYO!M160+JUNIO!M160+JULIO!M160+AGOSTO!M160+SEPTIEMBRE!M160+OCTUBRE!M160+NOVIEMBRE!M160+DICIEMBRE!M160</f>
        <v>0</v>
      </c>
      <c r="N160" s="45">
        <f>+'ENERO '!N160+FEBRERO!N160+'MARZO '!N160+ABRIL!N160+MAYO!N160+JUNIO!N160+JULIO!N160+AGOSTO!N160+SEPTIEMBRE!N160+OCTUBRE!N160+NOVIEMBRE!N160+DICIEMBRE!N160</f>
        <v>0</v>
      </c>
      <c r="O160" s="45">
        <f>+'ENERO '!O160+FEBRERO!O160+'MARZO '!O160+ABRIL!O160+MAYO!O160+JUNIO!O160+JULIO!O160+AGOSTO!O160+SEPTIEMBRE!O160+OCTUBRE!O160+NOVIEMBRE!O160+DICIEMBRE!O160</f>
        <v>0</v>
      </c>
      <c r="P160" s="45">
        <f>+'ENERO '!P160+FEBRERO!P160+'MARZO '!P160+ABRIL!P160+MAYO!P160+JUNIO!P160+JULIO!P160+AGOSTO!P160+SEPTIEMBRE!P160+OCTUBRE!P160+NOVIEMBRE!P160+DICIEMBRE!P160</f>
        <v>0</v>
      </c>
      <c r="Q160" s="45">
        <f>+'ENERO '!Q160+FEBRERO!Q160+'MARZO '!Q160+ABRIL!Q160+MAYO!Q160+JUNIO!Q160+JULIO!Q160+AGOSTO!Q160+SEPTIEMBRE!Q160+OCTUBRE!Q160+NOVIEMBRE!Q160+DICIEMBRE!Q160</f>
        <v>0</v>
      </c>
      <c r="R160" s="24" t="str">
        <f t="shared" si="47"/>
        <v xml:space="preserve"> </v>
      </c>
      <c r="S160" s="2"/>
      <c r="T160" s="2"/>
      <c r="U160" s="2"/>
      <c r="V160" s="2"/>
      <c r="W160" s="5"/>
      <c r="X160" s="6"/>
      <c r="Y160" s="6"/>
      <c r="Z160" s="5"/>
      <c r="AA160" s="5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17"/>
      <c r="BB160" s="17" t="str">
        <f t="shared" si="48"/>
        <v/>
      </c>
      <c r="BC160" s="3"/>
      <c r="BD160" s="25"/>
      <c r="BE160" s="25">
        <f t="shared" si="49"/>
        <v>0</v>
      </c>
      <c r="BF160" s="3"/>
    </row>
    <row r="161" spans="1:58" ht="15.75" customHeight="1" x14ac:dyDescent="0.15">
      <c r="A161" s="347"/>
      <c r="B161" s="356" t="s">
        <v>120</v>
      </c>
      <c r="C161" s="210" t="s">
        <v>4</v>
      </c>
      <c r="D161" s="88">
        <f>+SUM(J161:K161)</f>
        <v>0</v>
      </c>
      <c r="E161" s="45">
        <f>+'ENERO '!E161+FEBRERO!E161+'MARZO '!E161+ABRIL!E161+MAYO!E161+JUNIO!E161+JULIO!E161+AGOSTO!E161+SEPTIEMBRE!E161+OCTUBRE!E161+NOVIEMBRE!E161+DICIEMBRE!E161</f>
        <v>0</v>
      </c>
      <c r="F161" s="45">
        <f>+'ENERO '!F161+FEBRERO!F161+'MARZO '!F161+ABRIL!F161+MAYO!F161+JUNIO!F161+JULIO!F161+AGOSTO!F161+SEPTIEMBRE!F161+OCTUBRE!F161+NOVIEMBRE!F161+DICIEMBRE!F161</f>
        <v>0</v>
      </c>
      <c r="G161" s="45">
        <f>+'ENERO '!G161+FEBRERO!G161+'MARZO '!G161+ABRIL!G161+MAYO!G161+JUNIO!G161+JULIO!G161+AGOSTO!G161+SEPTIEMBRE!G161+OCTUBRE!G161+NOVIEMBRE!G161+DICIEMBRE!G161</f>
        <v>0</v>
      </c>
      <c r="H161" s="45">
        <f>+'ENERO '!H161+FEBRERO!H161+'MARZO '!H161+ABRIL!H161+MAYO!H161+JUNIO!H161+JULIO!H161+AGOSTO!H161+SEPTIEMBRE!H161+OCTUBRE!H161+NOVIEMBRE!H161+DICIEMBRE!H161</f>
        <v>0</v>
      </c>
      <c r="I161" s="45">
        <f>+'ENERO '!I161+FEBRERO!I161+'MARZO '!I161+ABRIL!I161+MAYO!I161+JUNIO!I161+JULIO!I161+AGOSTO!I161+SEPTIEMBRE!I161+OCTUBRE!I161+NOVIEMBRE!I161+DICIEMBRE!I161</f>
        <v>0</v>
      </c>
      <c r="J161" s="45">
        <f>+'ENERO '!J161+FEBRERO!J161+'MARZO '!J161+ABRIL!J161+MAYO!J161+JUNIO!J161+JULIO!J161+AGOSTO!J161+SEPTIEMBRE!J161+OCTUBRE!J161+NOVIEMBRE!J161+DICIEMBRE!J161</f>
        <v>0</v>
      </c>
      <c r="K161" s="45">
        <f>+'ENERO '!K161+FEBRERO!K161+'MARZO '!K161+ABRIL!K161+MAYO!K161+JUNIO!K161+JULIO!K161+AGOSTO!K161+SEPTIEMBRE!K161+OCTUBRE!K161+NOVIEMBRE!K161+DICIEMBRE!K161</f>
        <v>0</v>
      </c>
      <c r="L161" s="45">
        <f>+'ENERO '!L161+FEBRERO!L161+'MARZO '!L161+ABRIL!L161+MAYO!L161+JUNIO!L161+JULIO!L161+AGOSTO!L161+SEPTIEMBRE!L161+OCTUBRE!L161+NOVIEMBRE!L161+DICIEMBRE!L161</f>
        <v>0</v>
      </c>
      <c r="M161" s="45">
        <f>+'ENERO '!M161+FEBRERO!M161+'MARZO '!M161+ABRIL!M161+MAYO!M161+JUNIO!M161+JULIO!M161+AGOSTO!M161+SEPTIEMBRE!M161+OCTUBRE!M161+NOVIEMBRE!M161+DICIEMBRE!M161</f>
        <v>0</v>
      </c>
      <c r="N161" s="45">
        <f>+'ENERO '!N161+FEBRERO!N161+'MARZO '!N161+ABRIL!N161+MAYO!N161+JUNIO!N161+JULIO!N161+AGOSTO!N161+SEPTIEMBRE!N161+OCTUBRE!N161+NOVIEMBRE!N161+DICIEMBRE!N161</f>
        <v>0</v>
      </c>
      <c r="O161" s="45">
        <f>+'ENERO '!O161+FEBRERO!O161+'MARZO '!O161+ABRIL!O161+MAYO!O161+JUNIO!O161+JULIO!O161+AGOSTO!O161+SEPTIEMBRE!O161+OCTUBRE!O161+NOVIEMBRE!O161+DICIEMBRE!O161</f>
        <v>0</v>
      </c>
      <c r="P161" s="45">
        <f>+'ENERO '!P161+FEBRERO!P161+'MARZO '!P161+ABRIL!P161+MAYO!P161+JUNIO!P161+JULIO!P161+AGOSTO!P161+SEPTIEMBRE!P161+OCTUBRE!P161+NOVIEMBRE!P161+DICIEMBRE!P161</f>
        <v>0</v>
      </c>
      <c r="Q161" s="45">
        <f>+'ENERO '!Q161+FEBRERO!Q161+'MARZO '!Q161+ABRIL!Q161+MAYO!Q161+JUNIO!Q161+JULIO!Q161+AGOSTO!Q161+SEPTIEMBRE!Q161+OCTUBRE!Q161+NOVIEMBRE!Q161+DICIEMBRE!Q161</f>
        <v>0</v>
      </c>
      <c r="R161" s="24" t="str">
        <f t="shared" si="47"/>
        <v xml:space="preserve"> </v>
      </c>
      <c r="S161" s="2"/>
      <c r="T161" s="2"/>
      <c r="U161" s="2"/>
      <c r="V161" s="2"/>
      <c r="W161" s="5"/>
      <c r="X161" s="6"/>
      <c r="Y161" s="6"/>
      <c r="Z161" s="5"/>
      <c r="AA161" s="5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17" t="str">
        <f t="shared" si="50"/>
        <v/>
      </c>
      <c r="BB161" s="17" t="str">
        <f>IF($K161&lt;$P161," El número altas de pacientes 60 años NO puede ser mayor que el de 20-64 años.","")</f>
        <v/>
      </c>
      <c r="BC161" s="3"/>
      <c r="BD161" s="25">
        <f t="shared" si="51"/>
        <v>0</v>
      </c>
      <c r="BE161" s="25">
        <f>IF($K161&lt;$P161,1,0)</f>
        <v>0</v>
      </c>
      <c r="BF161" s="3"/>
    </row>
    <row r="162" spans="1:58" ht="15.75" customHeight="1" x14ac:dyDescent="0.15">
      <c r="A162" s="347"/>
      <c r="B162" s="400"/>
      <c r="C162" s="207" t="s">
        <v>127</v>
      </c>
      <c r="D162" s="211">
        <f t="shared" si="52"/>
        <v>0</v>
      </c>
      <c r="E162" s="45">
        <f>+'ENERO '!E162+FEBRERO!E162+'MARZO '!E162+ABRIL!E162+MAYO!E162+JUNIO!E162+JULIO!E162+AGOSTO!E162+SEPTIEMBRE!E162+OCTUBRE!E162+NOVIEMBRE!E162+DICIEMBRE!E162</f>
        <v>0</v>
      </c>
      <c r="F162" s="45">
        <f>+'ENERO '!F162+FEBRERO!F162+'MARZO '!F162+ABRIL!F162+MAYO!F162+JUNIO!F162+JULIO!F162+AGOSTO!F162+SEPTIEMBRE!F162+OCTUBRE!F162+NOVIEMBRE!F162+DICIEMBRE!F162</f>
        <v>0</v>
      </c>
      <c r="G162" s="45">
        <f>+'ENERO '!G162+FEBRERO!G162+'MARZO '!G162+ABRIL!G162+MAYO!G162+JUNIO!G162+JULIO!G162+AGOSTO!G162+SEPTIEMBRE!G162+OCTUBRE!G162+NOVIEMBRE!G162+DICIEMBRE!G162</f>
        <v>0</v>
      </c>
      <c r="H162" s="45">
        <f>+'ENERO '!H162+FEBRERO!H162+'MARZO '!H162+ABRIL!H162+MAYO!H162+JUNIO!H162+JULIO!H162+AGOSTO!H162+SEPTIEMBRE!H162+OCTUBRE!H162+NOVIEMBRE!H162+DICIEMBRE!H162</f>
        <v>0</v>
      </c>
      <c r="I162" s="45">
        <f>+'ENERO '!I162+FEBRERO!I162+'MARZO '!I162+ABRIL!I162+MAYO!I162+JUNIO!I162+JULIO!I162+AGOSTO!I162+SEPTIEMBRE!I162+OCTUBRE!I162+NOVIEMBRE!I162+DICIEMBRE!I162</f>
        <v>0</v>
      </c>
      <c r="J162" s="45">
        <f>+'ENERO '!J162+FEBRERO!J162+'MARZO '!J162+ABRIL!J162+MAYO!J162+JUNIO!J162+JULIO!J162+AGOSTO!J162+SEPTIEMBRE!J162+OCTUBRE!J162+NOVIEMBRE!J162+DICIEMBRE!J162</f>
        <v>0</v>
      </c>
      <c r="K162" s="45">
        <f>+'ENERO '!K162+FEBRERO!K162+'MARZO '!K162+ABRIL!K162+MAYO!K162+JUNIO!K162+JULIO!K162+AGOSTO!K162+SEPTIEMBRE!K162+OCTUBRE!K162+NOVIEMBRE!K162+DICIEMBRE!K162</f>
        <v>0</v>
      </c>
      <c r="L162" s="45">
        <f>+'ENERO '!L162+FEBRERO!L162+'MARZO '!L162+ABRIL!L162+MAYO!L162+JUNIO!L162+JULIO!L162+AGOSTO!L162+SEPTIEMBRE!L162+OCTUBRE!L162+NOVIEMBRE!L162+DICIEMBRE!L162</f>
        <v>0</v>
      </c>
      <c r="M162" s="45">
        <f>+'ENERO '!M162+FEBRERO!M162+'MARZO '!M162+ABRIL!M162+MAYO!M162+JUNIO!M162+JULIO!M162+AGOSTO!M162+SEPTIEMBRE!M162+OCTUBRE!M162+NOVIEMBRE!M162+DICIEMBRE!M162</f>
        <v>0</v>
      </c>
      <c r="N162" s="45">
        <f>+'ENERO '!N162+FEBRERO!N162+'MARZO '!N162+ABRIL!N162+MAYO!N162+JUNIO!N162+JULIO!N162+AGOSTO!N162+SEPTIEMBRE!N162+OCTUBRE!N162+NOVIEMBRE!N162+DICIEMBRE!N162</f>
        <v>0</v>
      </c>
      <c r="O162" s="45">
        <f>+'ENERO '!O162+FEBRERO!O162+'MARZO '!O162+ABRIL!O162+MAYO!O162+JUNIO!O162+JULIO!O162+AGOSTO!O162+SEPTIEMBRE!O162+OCTUBRE!O162+NOVIEMBRE!O162+DICIEMBRE!O162</f>
        <v>0</v>
      </c>
      <c r="P162" s="45">
        <f>+'ENERO '!P162+FEBRERO!P162+'MARZO '!P162+ABRIL!P162+MAYO!P162+JUNIO!P162+JULIO!P162+AGOSTO!P162+SEPTIEMBRE!P162+OCTUBRE!P162+NOVIEMBRE!P162+DICIEMBRE!P162</f>
        <v>0</v>
      </c>
      <c r="Q162" s="45">
        <f>+'ENERO '!Q162+FEBRERO!Q162+'MARZO '!Q162+ABRIL!Q162+MAYO!Q162+JUNIO!Q162+JULIO!Q162+AGOSTO!Q162+SEPTIEMBRE!Q162+OCTUBRE!Q162+NOVIEMBRE!Q162+DICIEMBRE!Q162</f>
        <v>0</v>
      </c>
      <c r="R162" s="24" t="str">
        <f t="shared" si="47"/>
        <v xml:space="preserve"> </v>
      </c>
      <c r="S162" s="2"/>
      <c r="T162" s="2"/>
      <c r="U162" s="2"/>
      <c r="V162" s="2"/>
      <c r="W162" s="5"/>
      <c r="X162" s="6"/>
      <c r="Y162" s="6"/>
      <c r="Z162" s="5"/>
      <c r="AA162" s="5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17" t="str">
        <f t="shared" si="50"/>
        <v/>
      </c>
      <c r="BB162" s="17" t="str">
        <f t="shared" si="48"/>
        <v/>
      </c>
      <c r="BC162" s="3"/>
      <c r="BD162" s="25">
        <f t="shared" si="51"/>
        <v>0</v>
      </c>
      <c r="BE162" s="25">
        <f t="shared" si="49"/>
        <v>0</v>
      </c>
      <c r="BF162" s="2"/>
    </row>
    <row r="163" spans="1:58" ht="15.75" customHeight="1" x14ac:dyDescent="0.15">
      <c r="A163" s="347"/>
      <c r="B163" s="400"/>
      <c r="C163" s="213" t="s">
        <v>128</v>
      </c>
      <c r="D163" s="76">
        <f t="shared" si="52"/>
        <v>0</v>
      </c>
      <c r="E163" s="45">
        <f>+'ENERO '!E163+FEBRERO!E163+'MARZO '!E163+ABRIL!E163+MAYO!E163+JUNIO!E163+JULIO!E163+AGOSTO!E163+SEPTIEMBRE!E163+OCTUBRE!E163+NOVIEMBRE!E163+DICIEMBRE!E163</f>
        <v>0</v>
      </c>
      <c r="F163" s="45">
        <f>+'ENERO '!F163+FEBRERO!F163+'MARZO '!F163+ABRIL!F163+MAYO!F163+JUNIO!F163+JULIO!F163+AGOSTO!F163+SEPTIEMBRE!F163+OCTUBRE!F163+NOVIEMBRE!F163+DICIEMBRE!F163</f>
        <v>0</v>
      </c>
      <c r="G163" s="45">
        <f>+'ENERO '!G163+FEBRERO!G163+'MARZO '!G163+ABRIL!G163+MAYO!G163+JUNIO!G163+JULIO!G163+AGOSTO!G163+SEPTIEMBRE!G163+OCTUBRE!G163+NOVIEMBRE!G163+DICIEMBRE!G163</f>
        <v>0</v>
      </c>
      <c r="H163" s="45">
        <f>+'ENERO '!H163+FEBRERO!H163+'MARZO '!H163+ABRIL!H163+MAYO!H163+JUNIO!H163+JULIO!H163+AGOSTO!H163+SEPTIEMBRE!H163+OCTUBRE!H163+NOVIEMBRE!H163+DICIEMBRE!H163</f>
        <v>0</v>
      </c>
      <c r="I163" s="45">
        <f>+'ENERO '!I163+FEBRERO!I163+'MARZO '!I163+ABRIL!I163+MAYO!I163+JUNIO!I163+JULIO!I163+AGOSTO!I163+SEPTIEMBRE!I163+OCTUBRE!I163+NOVIEMBRE!I163+DICIEMBRE!I163</f>
        <v>0</v>
      </c>
      <c r="J163" s="45">
        <f>+'ENERO '!J163+FEBRERO!J163+'MARZO '!J163+ABRIL!J163+MAYO!J163+JUNIO!J163+JULIO!J163+AGOSTO!J163+SEPTIEMBRE!J163+OCTUBRE!J163+NOVIEMBRE!J163+DICIEMBRE!J163</f>
        <v>0</v>
      </c>
      <c r="K163" s="45">
        <f>+'ENERO '!K163+FEBRERO!K163+'MARZO '!K163+ABRIL!K163+MAYO!K163+JUNIO!K163+JULIO!K163+AGOSTO!K163+SEPTIEMBRE!K163+OCTUBRE!K163+NOVIEMBRE!K163+DICIEMBRE!K163</f>
        <v>0</v>
      </c>
      <c r="L163" s="45">
        <f>+'ENERO '!L163+FEBRERO!L163+'MARZO '!L163+ABRIL!L163+MAYO!L163+JUNIO!L163+JULIO!L163+AGOSTO!L163+SEPTIEMBRE!L163+OCTUBRE!L163+NOVIEMBRE!L163+DICIEMBRE!L163</f>
        <v>0</v>
      </c>
      <c r="M163" s="45">
        <f>+'ENERO '!M163+FEBRERO!M163+'MARZO '!M163+ABRIL!M163+MAYO!M163+JUNIO!M163+JULIO!M163+AGOSTO!M163+SEPTIEMBRE!M163+OCTUBRE!M163+NOVIEMBRE!M163+DICIEMBRE!M163</f>
        <v>0</v>
      </c>
      <c r="N163" s="45">
        <f>+'ENERO '!N163+FEBRERO!N163+'MARZO '!N163+ABRIL!N163+MAYO!N163+JUNIO!N163+JULIO!N163+AGOSTO!N163+SEPTIEMBRE!N163+OCTUBRE!N163+NOVIEMBRE!N163+DICIEMBRE!N163</f>
        <v>0</v>
      </c>
      <c r="O163" s="45">
        <f>+'ENERO '!O163+FEBRERO!O163+'MARZO '!O163+ABRIL!O163+MAYO!O163+JUNIO!O163+JULIO!O163+AGOSTO!O163+SEPTIEMBRE!O163+OCTUBRE!O163+NOVIEMBRE!O163+DICIEMBRE!O163</f>
        <v>0</v>
      </c>
      <c r="P163" s="45">
        <f>+'ENERO '!P163+FEBRERO!P163+'MARZO '!P163+ABRIL!P163+MAYO!P163+JUNIO!P163+JULIO!P163+AGOSTO!P163+SEPTIEMBRE!P163+OCTUBRE!P163+NOVIEMBRE!P163+DICIEMBRE!P163</f>
        <v>0</v>
      </c>
      <c r="Q163" s="45">
        <f>+'ENERO '!Q163+FEBRERO!Q163+'MARZO '!Q163+ABRIL!Q163+MAYO!Q163+JUNIO!Q163+JULIO!Q163+AGOSTO!Q163+SEPTIEMBRE!Q163+OCTUBRE!Q163+NOVIEMBRE!Q163+DICIEMBRE!Q163</f>
        <v>0</v>
      </c>
      <c r="R163" s="24" t="str">
        <f t="shared" si="47"/>
        <v xml:space="preserve"> </v>
      </c>
      <c r="S163" s="2"/>
      <c r="T163" s="2"/>
      <c r="U163" s="2"/>
      <c r="V163" s="2"/>
      <c r="W163" s="5"/>
      <c r="X163" s="6"/>
      <c r="Y163" s="6"/>
      <c r="Z163" s="5"/>
      <c r="AA163" s="5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17" t="str">
        <f t="shared" si="50"/>
        <v/>
      </c>
      <c r="BB163" s="17" t="str">
        <f t="shared" si="48"/>
        <v/>
      </c>
      <c r="BC163" s="3"/>
      <c r="BD163" s="25">
        <f t="shared" si="51"/>
        <v>0</v>
      </c>
      <c r="BE163" s="25">
        <f t="shared" si="49"/>
        <v>0</v>
      </c>
      <c r="BF163" s="3"/>
    </row>
    <row r="164" spans="1:58" ht="15.75" customHeight="1" x14ac:dyDescent="0.15">
      <c r="A164" s="347"/>
      <c r="B164" s="400"/>
      <c r="C164" s="213" t="s">
        <v>129</v>
      </c>
      <c r="D164" s="76">
        <f t="shared" si="52"/>
        <v>0</v>
      </c>
      <c r="E164" s="45">
        <f>+'ENERO '!E164+FEBRERO!E164+'MARZO '!E164+ABRIL!E164+MAYO!E164+JUNIO!E164+JULIO!E164+AGOSTO!E164+SEPTIEMBRE!E164+OCTUBRE!E164+NOVIEMBRE!E164+DICIEMBRE!E164</f>
        <v>0</v>
      </c>
      <c r="F164" s="45">
        <f>+'ENERO '!F164+FEBRERO!F164+'MARZO '!F164+ABRIL!F164+MAYO!F164+JUNIO!F164+JULIO!F164+AGOSTO!F164+SEPTIEMBRE!F164+OCTUBRE!F164+NOVIEMBRE!F164+DICIEMBRE!F164</f>
        <v>0</v>
      </c>
      <c r="G164" s="45">
        <f>+'ENERO '!G164+FEBRERO!G164+'MARZO '!G164+ABRIL!G164+MAYO!G164+JUNIO!G164+JULIO!G164+AGOSTO!G164+SEPTIEMBRE!G164+OCTUBRE!G164+NOVIEMBRE!G164+DICIEMBRE!G164</f>
        <v>0</v>
      </c>
      <c r="H164" s="45">
        <f>+'ENERO '!H164+FEBRERO!H164+'MARZO '!H164+ABRIL!H164+MAYO!H164+JUNIO!H164+JULIO!H164+AGOSTO!H164+SEPTIEMBRE!H164+OCTUBRE!H164+NOVIEMBRE!H164+DICIEMBRE!H164</f>
        <v>0</v>
      </c>
      <c r="I164" s="45">
        <f>+'ENERO '!I164+FEBRERO!I164+'MARZO '!I164+ABRIL!I164+MAYO!I164+JUNIO!I164+JULIO!I164+AGOSTO!I164+SEPTIEMBRE!I164+OCTUBRE!I164+NOVIEMBRE!I164+DICIEMBRE!I164</f>
        <v>0</v>
      </c>
      <c r="J164" s="45">
        <f>+'ENERO '!J164+FEBRERO!J164+'MARZO '!J164+ABRIL!J164+MAYO!J164+JUNIO!J164+JULIO!J164+AGOSTO!J164+SEPTIEMBRE!J164+OCTUBRE!J164+NOVIEMBRE!J164+DICIEMBRE!J164</f>
        <v>0</v>
      </c>
      <c r="K164" s="45">
        <f>+'ENERO '!K164+FEBRERO!K164+'MARZO '!K164+ABRIL!K164+MAYO!K164+JUNIO!K164+JULIO!K164+AGOSTO!K164+SEPTIEMBRE!K164+OCTUBRE!K164+NOVIEMBRE!K164+DICIEMBRE!K164</f>
        <v>0</v>
      </c>
      <c r="L164" s="45">
        <f>+'ENERO '!L164+FEBRERO!L164+'MARZO '!L164+ABRIL!L164+MAYO!L164+JUNIO!L164+JULIO!L164+AGOSTO!L164+SEPTIEMBRE!L164+OCTUBRE!L164+NOVIEMBRE!L164+DICIEMBRE!L164</f>
        <v>0</v>
      </c>
      <c r="M164" s="45">
        <f>+'ENERO '!M164+FEBRERO!M164+'MARZO '!M164+ABRIL!M164+MAYO!M164+JUNIO!M164+JULIO!M164+AGOSTO!M164+SEPTIEMBRE!M164+OCTUBRE!M164+NOVIEMBRE!M164+DICIEMBRE!M164</f>
        <v>0</v>
      </c>
      <c r="N164" s="45">
        <f>+'ENERO '!N164+FEBRERO!N164+'MARZO '!N164+ABRIL!N164+MAYO!N164+JUNIO!N164+JULIO!N164+AGOSTO!N164+SEPTIEMBRE!N164+OCTUBRE!N164+NOVIEMBRE!N164+DICIEMBRE!N164</f>
        <v>0</v>
      </c>
      <c r="O164" s="45">
        <f>+'ENERO '!O164+FEBRERO!O164+'MARZO '!O164+ABRIL!O164+MAYO!O164+JUNIO!O164+JULIO!O164+AGOSTO!O164+SEPTIEMBRE!O164+OCTUBRE!O164+NOVIEMBRE!O164+DICIEMBRE!O164</f>
        <v>0</v>
      </c>
      <c r="P164" s="45">
        <f>+'ENERO '!P164+FEBRERO!P164+'MARZO '!P164+ABRIL!P164+MAYO!P164+JUNIO!P164+JULIO!P164+AGOSTO!P164+SEPTIEMBRE!P164+OCTUBRE!P164+NOVIEMBRE!P164+DICIEMBRE!P164</f>
        <v>0</v>
      </c>
      <c r="Q164" s="45">
        <f>+'ENERO '!Q164+FEBRERO!Q164+'MARZO '!Q164+ABRIL!Q164+MAYO!Q164+JUNIO!Q164+JULIO!Q164+AGOSTO!Q164+SEPTIEMBRE!Q164+OCTUBRE!Q164+NOVIEMBRE!Q164+DICIEMBRE!Q164</f>
        <v>0</v>
      </c>
      <c r="R164" s="24" t="str">
        <f t="shared" si="47"/>
        <v xml:space="preserve"> </v>
      </c>
      <c r="S164" s="2"/>
      <c r="T164" s="2"/>
      <c r="U164" s="2"/>
      <c r="V164" s="2"/>
      <c r="W164" s="5"/>
      <c r="X164" s="6"/>
      <c r="Y164" s="6"/>
      <c r="Z164" s="5"/>
      <c r="AA164" s="5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17" t="str">
        <f t="shared" si="50"/>
        <v/>
      </c>
      <c r="BB164" s="17" t="str">
        <f t="shared" si="48"/>
        <v/>
      </c>
      <c r="BC164" s="3"/>
      <c r="BD164" s="25">
        <f t="shared" si="51"/>
        <v>0</v>
      </c>
      <c r="BE164" s="25">
        <f t="shared" si="49"/>
        <v>0</v>
      </c>
      <c r="BF164" s="3"/>
    </row>
    <row r="165" spans="1:58" ht="15.75" customHeight="1" x14ac:dyDescent="0.15">
      <c r="A165" s="347"/>
      <c r="B165" s="329"/>
      <c r="C165" s="214" t="s">
        <v>130</v>
      </c>
      <c r="D165" s="52">
        <f t="shared" si="52"/>
        <v>0</v>
      </c>
      <c r="E165" s="45">
        <f>+'ENERO '!E165+FEBRERO!E165+'MARZO '!E165+ABRIL!E165+MAYO!E165+JUNIO!E165+JULIO!E165+AGOSTO!E165+SEPTIEMBRE!E165+OCTUBRE!E165+NOVIEMBRE!E165+DICIEMBRE!E165</f>
        <v>0</v>
      </c>
      <c r="F165" s="45">
        <f>+'ENERO '!F165+FEBRERO!F165+'MARZO '!F165+ABRIL!F165+MAYO!F165+JUNIO!F165+JULIO!F165+AGOSTO!F165+SEPTIEMBRE!F165+OCTUBRE!F165+NOVIEMBRE!F165+DICIEMBRE!F165</f>
        <v>0</v>
      </c>
      <c r="G165" s="45">
        <f>+'ENERO '!G165+FEBRERO!G165+'MARZO '!G165+ABRIL!G165+MAYO!G165+JUNIO!G165+JULIO!G165+AGOSTO!G165+SEPTIEMBRE!G165+OCTUBRE!G165+NOVIEMBRE!G165+DICIEMBRE!G165</f>
        <v>0</v>
      </c>
      <c r="H165" s="45">
        <f>+'ENERO '!H165+FEBRERO!H165+'MARZO '!H165+ABRIL!H165+MAYO!H165+JUNIO!H165+JULIO!H165+AGOSTO!H165+SEPTIEMBRE!H165+OCTUBRE!H165+NOVIEMBRE!H165+DICIEMBRE!H165</f>
        <v>0</v>
      </c>
      <c r="I165" s="45">
        <f>+'ENERO '!I165+FEBRERO!I165+'MARZO '!I165+ABRIL!I165+MAYO!I165+JUNIO!I165+JULIO!I165+AGOSTO!I165+SEPTIEMBRE!I165+OCTUBRE!I165+NOVIEMBRE!I165+DICIEMBRE!I165</f>
        <v>0</v>
      </c>
      <c r="J165" s="45">
        <f>+'ENERO '!J165+FEBRERO!J165+'MARZO '!J165+ABRIL!J165+MAYO!J165+JUNIO!J165+JULIO!J165+AGOSTO!J165+SEPTIEMBRE!J165+OCTUBRE!J165+NOVIEMBRE!J165+DICIEMBRE!J165</f>
        <v>0</v>
      </c>
      <c r="K165" s="45">
        <f>+'ENERO '!K165+FEBRERO!K165+'MARZO '!K165+ABRIL!K165+MAYO!K165+JUNIO!K165+JULIO!K165+AGOSTO!K165+SEPTIEMBRE!K165+OCTUBRE!K165+NOVIEMBRE!K165+DICIEMBRE!K165</f>
        <v>0</v>
      </c>
      <c r="L165" s="45">
        <f>+'ENERO '!L165+FEBRERO!L165+'MARZO '!L165+ABRIL!L165+MAYO!L165+JUNIO!L165+JULIO!L165+AGOSTO!L165+SEPTIEMBRE!L165+OCTUBRE!L165+NOVIEMBRE!L165+DICIEMBRE!L165</f>
        <v>0</v>
      </c>
      <c r="M165" s="45">
        <f>+'ENERO '!M165+FEBRERO!M165+'MARZO '!M165+ABRIL!M165+MAYO!M165+JUNIO!M165+JULIO!M165+AGOSTO!M165+SEPTIEMBRE!M165+OCTUBRE!M165+NOVIEMBRE!M165+DICIEMBRE!M165</f>
        <v>0</v>
      </c>
      <c r="N165" s="45">
        <f>+'ENERO '!N165+FEBRERO!N165+'MARZO '!N165+ABRIL!N165+MAYO!N165+JUNIO!N165+JULIO!N165+AGOSTO!N165+SEPTIEMBRE!N165+OCTUBRE!N165+NOVIEMBRE!N165+DICIEMBRE!N165</f>
        <v>0</v>
      </c>
      <c r="O165" s="45">
        <f>+'ENERO '!O165+FEBRERO!O165+'MARZO '!O165+ABRIL!O165+MAYO!O165+JUNIO!O165+JULIO!O165+AGOSTO!O165+SEPTIEMBRE!O165+OCTUBRE!O165+NOVIEMBRE!O165+DICIEMBRE!O165</f>
        <v>0</v>
      </c>
      <c r="P165" s="45">
        <f>+'ENERO '!P165+FEBRERO!P165+'MARZO '!P165+ABRIL!P165+MAYO!P165+JUNIO!P165+JULIO!P165+AGOSTO!P165+SEPTIEMBRE!P165+OCTUBRE!P165+NOVIEMBRE!P165+DICIEMBRE!P165</f>
        <v>0</v>
      </c>
      <c r="Q165" s="45">
        <f>+'ENERO '!Q165+FEBRERO!Q165+'MARZO '!Q165+ABRIL!Q165+MAYO!Q165+JUNIO!Q165+JULIO!Q165+AGOSTO!Q165+SEPTIEMBRE!Q165+OCTUBRE!Q165+NOVIEMBRE!Q165+DICIEMBRE!Q165</f>
        <v>0</v>
      </c>
      <c r="R165" s="24" t="str">
        <f t="shared" si="47"/>
        <v xml:space="preserve"> </v>
      </c>
      <c r="S165" s="2"/>
      <c r="T165" s="2"/>
      <c r="U165" s="2"/>
      <c r="V165" s="2"/>
      <c r="W165" s="5"/>
      <c r="X165" s="6"/>
      <c r="Y165" s="6"/>
      <c r="Z165" s="5"/>
      <c r="AA165" s="5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17" t="str">
        <f t="shared" si="50"/>
        <v/>
      </c>
      <c r="BB165" s="17" t="str">
        <f t="shared" si="48"/>
        <v/>
      </c>
      <c r="BC165" s="3"/>
      <c r="BD165" s="25">
        <f t="shared" si="51"/>
        <v>0</v>
      </c>
      <c r="BE165" s="25">
        <f t="shared" si="49"/>
        <v>0</v>
      </c>
      <c r="BF165" s="3"/>
    </row>
    <row r="166" spans="1:58" ht="15.75" customHeight="1" x14ac:dyDescent="0.15">
      <c r="A166" s="344" t="s">
        <v>213</v>
      </c>
      <c r="B166" s="306" t="s">
        <v>124</v>
      </c>
      <c r="C166" s="215" t="s">
        <v>121</v>
      </c>
      <c r="D166" s="44">
        <f t="shared" si="52"/>
        <v>0</v>
      </c>
      <c r="E166" s="45">
        <f>+'ENERO '!E166+FEBRERO!E166+'MARZO '!E166+ABRIL!E166+MAYO!E166+JUNIO!E166+JULIO!E166+AGOSTO!E166+SEPTIEMBRE!E166+OCTUBRE!E166+NOVIEMBRE!E166+DICIEMBRE!E166</f>
        <v>0</v>
      </c>
      <c r="F166" s="45">
        <f>+'ENERO '!F166+FEBRERO!F166+'MARZO '!F166+ABRIL!F166+MAYO!F166+JUNIO!F166+JULIO!F166+AGOSTO!F166+SEPTIEMBRE!F166+OCTUBRE!F166+NOVIEMBRE!F166+DICIEMBRE!F166</f>
        <v>0</v>
      </c>
      <c r="G166" s="45">
        <f>+'ENERO '!G166+FEBRERO!G166+'MARZO '!G166+ABRIL!G166+MAYO!G166+JUNIO!G166+JULIO!G166+AGOSTO!G166+SEPTIEMBRE!G166+OCTUBRE!G166+NOVIEMBRE!G166+DICIEMBRE!G166</f>
        <v>0</v>
      </c>
      <c r="H166" s="45">
        <f>+'ENERO '!H166+FEBRERO!H166+'MARZO '!H166+ABRIL!H166+MAYO!H166+JUNIO!H166+JULIO!H166+AGOSTO!H166+SEPTIEMBRE!H166+OCTUBRE!H166+NOVIEMBRE!H166+DICIEMBRE!H166</f>
        <v>0</v>
      </c>
      <c r="I166" s="45">
        <f>+'ENERO '!I166+FEBRERO!I166+'MARZO '!I166+ABRIL!I166+MAYO!I166+JUNIO!I166+JULIO!I166+AGOSTO!I166+SEPTIEMBRE!I166+OCTUBRE!I166+NOVIEMBRE!I166+DICIEMBRE!I166</f>
        <v>0</v>
      </c>
      <c r="J166" s="45">
        <f>+'ENERO '!J166+FEBRERO!J166+'MARZO '!J166+ABRIL!J166+MAYO!J166+JUNIO!J166+JULIO!J166+AGOSTO!J166+SEPTIEMBRE!J166+OCTUBRE!J166+NOVIEMBRE!J166+DICIEMBRE!J166</f>
        <v>0</v>
      </c>
      <c r="K166" s="45">
        <f>+'ENERO '!K166+FEBRERO!K166+'MARZO '!K166+ABRIL!K166+MAYO!K166+JUNIO!K166+JULIO!K166+AGOSTO!K166+SEPTIEMBRE!K166+OCTUBRE!K166+NOVIEMBRE!K166+DICIEMBRE!K166</f>
        <v>0</v>
      </c>
      <c r="L166" s="45">
        <f>+'ENERO '!L166+FEBRERO!L166+'MARZO '!L166+ABRIL!L166+MAYO!L166+JUNIO!L166+JULIO!L166+AGOSTO!L166+SEPTIEMBRE!L166+OCTUBRE!L166+NOVIEMBRE!L166+DICIEMBRE!L166</f>
        <v>0</v>
      </c>
      <c r="M166" s="45">
        <f>+'ENERO '!M166+FEBRERO!M166+'MARZO '!M166+ABRIL!M166+MAYO!M166+JUNIO!M166+JULIO!M166+AGOSTO!M166+SEPTIEMBRE!M166+OCTUBRE!M166+NOVIEMBRE!M166+DICIEMBRE!M166</f>
        <v>0</v>
      </c>
      <c r="N166" s="45">
        <f>+'ENERO '!N166+FEBRERO!N166+'MARZO '!N166+ABRIL!N166+MAYO!N166+JUNIO!N166+JULIO!N166+AGOSTO!N166+SEPTIEMBRE!N166+OCTUBRE!N166+NOVIEMBRE!N166+DICIEMBRE!N166</f>
        <v>0</v>
      </c>
      <c r="O166" s="45">
        <f>+'ENERO '!O166+FEBRERO!O166+'MARZO '!O166+ABRIL!O166+MAYO!O166+JUNIO!O166+JULIO!O166+AGOSTO!O166+SEPTIEMBRE!O166+OCTUBRE!O166+NOVIEMBRE!O166+DICIEMBRE!O166</f>
        <v>0</v>
      </c>
      <c r="P166" s="45">
        <f>+'ENERO '!P166+FEBRERO!P166+'MARZO '!P166+ABRIL!P166+MAYO!P166+JUNIO!P166+JULIO!P166+AGOSTO!P166+SEPTIEMBRE!P166+OCTUBRE!P166+NOVIEMBRE!P166+DICIEMBRE!P166</f>
        <v>0</v>
      </c>
      <c r="Q166" s="45">
        <f>+'ENERO '!Q166+FEBRERO!Q166+'MARZO '!Q166+ABRIL!Q166+MAYO!Q166+JUNIO!Q166+JULIO!Q166+AGOSTO!Q166+SEPTIEMBRE!Q166+OCTUBRE!Q166+NOVIEMBRE!Q166+DICIEMBRE!Q166</f>
        <v>0</v>
      </c>
      <c r="R166" s="24" t="str">
        <f t="shared" si="47"/>
        <v xml:space="preserve"> </v>
      </c>
      <c r="S166" s="2"/>
      <c r="T166" s="2"/>
      <c r="U166" s="2"/>
      <c r="V166" s="2"/>
      <c r="W166" s="5"/>
      <c r="X166" s="6"/>
      <c r="Y166" s="6"/>
      <c r="Z166" s="5"/>
      <c r="AA166" s="5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17" t="str">
        <f t="shared" si="50"/>
        <v/>
      </c>
      <c r="BB166" s="17" t="str">
        <f t="shared" si="48"/>
        <v/>
      </c>
      <c r="BC166" s="3"/>
      <c r="BD166" s="25">
        <f t="shared" si="51"/>
        <v>0</v>
      </c>
      <c r="BE166" s="25">
        <f t="shared" si="49"/>
        <v>0</v>
      </c>
      <c r="BF166" s="3"/>
    </row>
    <row r="167" spans="1:58" ht="16.5" customHeight="1" x14ac:dyDescent="0.15">
      <c r="A167" s="395"/>
      <c r="B167" s="327"/>
      <c r="C167" s="209" t="s">
        <v>214</v>
      </c>
      <c r="D167" s="84">
        <f t="shared" si="52"/>
        <v>0</v>
      </c>
      <c r="E167" s="45">
        <f>+'ENERO '!E167+FEBRERO!E167+'MARZO '!E167+ABRIL!E167+MAYO!E167+JUNIO!E167+JULIO!E167+AGOSTO!E167+SEPTIEMBRE!E167+OCTUBRE!E167+NOVIEMBRE!E167+DICIEMBRE!E167</f>
        <v>0</v>
      </c>
      <c r="F167" s="45">
        <f>+'ENERO '!F167+FEBRERO!F167+'MARZO '!F167+ABRIL!F167+MAYO!F167+JUNIO!F167+JULIO!F167+AGOSTO!F167+SEPTIEMBRE!F167+OCTUBRE!F167+NOVIEMBRE!F167+DICIEMBRE!F167</f>
        <v>0</v>
      </c>
      <c r="G167" s="45">
        <f>+'ENERO '!G167+FEBRERO!G167+'MARZO '!G167+ABRIL!G167+MAYO!G167+JUNIO!G167+JULIO!G167+AGOSTO!G167+SEPTIEMBRE!G167+OCTUBRE!G167+NOVIEMBRE!G167+DICIEMBRE!G167</f>
        <v>0</v>
      </c>
      <c r="H167" s="45">
        <f>+'ENERO '!H167+FEBRERO!H167+'MARZO '!H167+ABRIL!H167+MAYO!H167+JUNIO!H167+JULIO!H167+AGOSTO!H167+SEPTIEMBRE!H167+OCTUBRE!H167+NOVIEMBRE!H167+DICIEMBRE!H167</f>
        <v>0</v>
      </c>
      <c r="I167" s="45">
        <f>+'ENERO '!I167+FEBRERO!I167+'MARZO '!I167+ABRIL!I167+MAYO!I167+JUNIO!I167+JULIO!I167+AGOSTO!I167+SEPTIEMBRE!I167+OCTUBRE!I167+NOVIEMBRE!I167+DICIEMBRE!I167</f>
        <v>0</v>
      </c>
      <c r="J167" s="45">
        <f>+'ENERO '!J167+FEBRERO!J167+'MARZO '!J167+ABRIL!J167+MAYO!J167+JUNIO!J167+JULIO!J167+AGOSTO!J167+SEPTIEMBRE!J167+OCTUBRE!J167+NOVIEMBRE!J167+DICIEMBRE!J167</f>
        <v>0</v>
      </c>
      <c r="K167" s="45">
        <f>+'ENERO '!K167+FEBRERO!K167+'MARZO '!K167+ABRIL!K167+MAYO!K167+JUNIO!K167+JULIO!K167+AGOSTO!K167+SEPTIEMBRE!K167+OCTUBRE!K167+NOVIEMBRE!K167+DICIEMBRE!K167</f>
        <v>0</v>
      </c>
      <c r="L167" s="45">
        <f>+'ENERO '!L167+FEBRERO!L167+'MARZO '!L167+ABRIL!L167+MAYO!L167+JUNIO!L167+JULIO!L167+AGOSTO!L167+SEPTIEMBRE!L167+OCTUBRE!L167+NOVIEMBRE!L167+DICIEMBRE!L167</f>
        <v>0</v>
      </c>
      <c r="M167" s="45">
        <f>+'ENERO '!M167+FEBRERO!M167+'MARZO '!M167+ABRIL!M167+MAYO!M167+JUNIO!M167+JULIO!M167+AGOSTO!M167+SEPTIEMBRE!M167+OCTUBRE!M167+NOVIEMBRE!M167+DICIEMBRE!M167</f>
        <v>0</v>
      </c>
      <c r="N167" s="45">
        <f>+'ENERO '!N167+FEBRERO!N167+'MARZO '!N167+ABRIL!N167+MAYO!N167+JUNIO!N167+JULIO!N167+AGOSTO!N167+SEPTIEMBRE!N167+OCTUBRE!N167+NOVIEMBRE!N167+DICIEMBRE!N167</f>
        <v>0</v>
      </c>
      <c r="O167" s="45">
        <f>+'ENERO '!O167+FEBRERO!O167+'MARZO '!O167+ABRIL!O167+MAYO!O167+JUNIO!O167+JULIO!O167+AGOSTO!O167+SEPTIEMBRE!O167+OCTUBRE!O167+NOVIEMBRE!O167+DICIEMBRE!O167</f>
        <v>0</v>
      </c>
      <c r="P167" s="45">
        <f>+'ENERO '!P167+FEBRERO!P167+'MARZO '!P167+ABRIL!P167+MAYO!P167+JUNIO!P167+JULIO!P167+AGOSTO!P167+SEPTIEMBRE!P167+OCTUBRE!P167+NOVIEMBRE!P167+DICIEMBRE!P167</f>
        <v>0</v>
      </c>
      <c r="Q167" s="45">
        <f>+'ENERO '!Q167+FEBRERO!Q167+'MARZO '!Q167+ABRIL!Q167+MAYO!Q167+JUNIO!Q167+JULIO!Q167+AGOSTO!Q167+SEPTIEMBRE!Q167+OCTUBRE!Q167+NOVIEMBRE!Q167+DICIEMBRE!Q167</f>
        <v>0</v>
      </c>
      <c r="R167" s="24" t="str">
        <f t="shared" si="47"/>
        <v xml:space="preserve"> </v>
      </c>
      <c r="S167" s="2"/>
      <c r="T167" s="2"/>
      <c r="U167" s="2"/>
      <c r="V167" s="2"/>
      <c r="W167" s="5"/>
      <c r="X167" s="6"/>
      <c r="Y167" s="6"/>
      <c r="Z167" s="5"/>
      <c r="AA167" s="5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17"/>
      <c r="BB167" s="17" t="str">
        <f t="shared" si="48"/>
        <v/>
      </c>
      <c r="BC167" s="3"/>
      <c r="BD167" s="25"/>
      <c r="BE167" s="25">
        <f t="shared" si="49"/>
        <v>0</v>
      </c>
      <c r="BF167" s="2"/>
    </row>
    <row r="168" spans="1:58" ht="15" customHeight="1" x14ac:dyDescent="0.15">
      <c r="A168" s="395"/>
      <c r="B168" s="306" t="s">
        <v>125</v>
      </c>
      <c r="C168" s="215" t="s">
        <v>121</v>
      </c>
      <c r="D168" s="44">
        <f t="shared" si="52"/>
        <v>0</v>
      </c>
      <c r="E168" s="45">
        <f>+'ENERO '!E168+FEBRERO!E168+'MARZO '!E168+ABRIL!E168+MAYO!E168+JUNIO!E168+JULIO!E168+AGOSTO!E168+SEPTIEMBRE!E168+OCTUBRE!E168+NOVIEMBRE!E168+DICIEMBRE!E168</f>
        <v>0</v>
      </c>
      <c r="F168" s="45">
        <f>+'ENERO '!F168+FEBRERO!F168+'MARZO '!F168+ABRIL!F168+MAYO!F168+JUNIO!F168+JULIO!F168+AGOSTO!F168+SEPTIEMBRE!F168+OCTUBRE!F168+NOVIEMBRE!F168+DICIEMBRE!F168</f>
        <v>0</v>
      </c>
      <c r="G168" s="45">
        <f>+'ENERO '!G168+FEBRERO!G168+'MARZO '!G168+ABRIL!G168+MAYO!G168+JUNIO!G168+JULIO!G168+AGOSTO!G168+SEPTIEMBRE!G168+OCTUBRE!G168+NOVIEMBRE!G168+DICIEMBRE!G168</f>
        <v>0</v>
      </c>
      <c r="H168" s="45">
        <f>+'ENERO '!H168+FEBRERO!H168+'MARZO '!H168+ABRIL!H168+MAYO!H168+JUNIO!H168+JULIO!H168+AGOSTO!H168+SEPTIEMBRE!H168+OCTUBRE!H168+NOVIEMBRE!H168+DICIEMBRE!H168</f>
        <v>0</v>
      </c>
      <c r="I168" s="45">
        <f>+'ENERO '!I168+FEBRERO!I168+'MARZO '!I168+ABRIL!I168+MAYO!I168+JUNIO!I168+JULIO!I168+AGOSTO!I168+SEPTIEMBRE!I168+OCTUBRE!I168+NOVIEMBRE!I168+DICIEMBRE!I168</f>
        <v>0</v>
      </c>
      <c r="J168" s="45">
        <f>+'ENERO '!J168+FEBRERO!J168+'MARZO '!J168+ABRIL!J168+MAYO!J168+JUNIO!J168+JULIO!J168+AGOSTO!J168+SEPTIEMBRE!J168+OCTUBRE!J168+NOVIEMBRE!J168+DICIEMBRE!J168</f>
        <v>0</v>
      </c>
      <c r="K168" s="45">
        <f>+'ENERO '!K168+FEBRERO!K168+'MARZO '!K168+ABRIL!K168+MAYO!K168+JUNIO!K168+JULIO!K168+AGOSTO!K168+SEPTIEMBRE!K168+OCTUBRE!K168+NOVIEMBRE!K168+DICIEMBRE!K168</f>
        <v>0</v>
      </c>
      <c r="L168" s="45">
        <f>+'ENERO '!L168+FEBRERO!L168+'MARZO '!L168+ABRIL!L168+MAYO!L168+JUNIO!L168+JULIO!L168+AGOSTO!L168+SEPTIEMBRE!L168+OCTUBRE!L168+NOVIEMBRE!L168+DICIEMBRE!L168</f>
        <v>0</v>
      </c>
      <c r="M168" s="45">
        <f>+'ENERO '!M168+FEBRERO!M168+'MARZO '!M168+ABRIL!M168+MAYO!M168+JUNIO!M168+JULIO!M168+AGOSTO!M168+SEPTIEMBRE!M168+OCTUBRE!M168+NOVIEMBRE!M168+DICIEMBRE!M168</f>
        <v>0</v>
      </c>
      <c r="N168" s="45">
        <f>+'ENERO '!N168+FEBRERO!N168+'MARZO '!N168+ABRIL!N168+MAYO!N168+JUNIO!N168+JULIO!N168+AGOSTO!N168+SEPTIEMBRE!N168+OCTUBRE!N168+NOVIEMBRE!N168+DICIEMBRE!N168</f>
        <v>0</v>
      </c>
      <c r="O168" s="45">
        <f>+'ENERO '!O168+FEBRERO!O168+'MARZO '!O168+ABRIL!O168+MAYO!O168+JUNIO!O168+JULIO!O168+AGOSTO!O168+SEPTIEMBRE!O168+OCTUBRE!O168+NOVIEMBRE!O168+DICIEMBRE!O168</f>
        <v>0</v>
      </c>
      <c r="P168" s="45">
        <f>+'ENERO '!P168+FEBRERO!P168+'MARZO '!P168+ABRIL!P168+MAYO!P168+JUNIO!P168+JULIO!P168+AGOSTO!P168+SEPTIEMBRE!P168+OCTUBRE!P168+NOVIEMBRE!P168+DICIEMBRE!P168</f>
        <v>0</v>
      </c>
      <c r="Q168" s="45">
        <f>+'ENERO '!Q168+FEBRERO!Q168+'MARZO '!Q168+ABRIL!Q168+MAYO!Q168+JUNIO!Q168+JULIO!Q168+AGOSTO!Q168+SEPTIEMBRE!Q168+OCTUBRE!Q168+NOVIEMBRE!Q168+DICIEMBRE!Q168</f>
        <v>0</v>
      </c>
      <c r="R168" s="24" t="str">
        <f t="shared" si="47"/>
        <v xml:space="preserve"> </v>
      </c>
      <c r="S168" s="2"/>
      <c r="T168" s="2"/>
      <c r="U168" s="2"/>
      <c r="V168" s="2"/>
      <c r="W168" s="5"/>
      <c r="X168" s="6"/>
      <c r="Y168" s="6"/>
      <c r="Z168" s="5"/>
      <c r="AA168" s="5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17" t="str">
        <f t="shared" si="50"/>
        <v/>
      </c>
      <c r="BB168" s="17" t="str">
        <f t="shared" si="48"/>
        <v/>
      </c>
      <c r="BC168" s="3"/>
      <c r="BD168" s="25">
        <f t="shared" si="51"/>
        <v>0</v>
      </c>
      <c r="BE168" s="25">
        <f t="shared" si="49"/>
        <v>0</v>
      </c>
      <c r="BF168" s="3"/>
    </row>
    <row r="169" spans="1:58" ht="15" customHeight="1" x14ac:dyDescent="0.15">
      <c r="A169" s="395"/>
      <c r="B169" s="307"/>
      <c r="C169" s="214" t="s">
        <v>122</v>
      </c>
      <c r="D169" s="52">
        <f t="shared" si="52"/>
        <v>0</v>
      </c>
      <c r="E169" s="45">
        <f>+'ENERO '!E169+FEBRERO!E169+'MARZO '!E169+ABRIL!E169+MAYO!E169+JUNIO!E169+JULIO!E169+AGOSTO!E169+SEPTIEMBRE!E169+OCTUBRE!E169+NOVIEMBRE!E169+DICIEMBRE!E169</f>
        <v>0</v>
      </c>
      <c r="F169" s="45">
        <f>+'ENERO '!F169+FEBRERO!F169+'MARZO '!F169+ABRIL!F169+MAYO!F169+JUNIO!F169+JULIO!F169+AGOSTO!F169+SEPTIEMBRE!F169+OCTUBRE!F169+NOVIEMBRE!F169+DICIEMBRE!F169</f>
        <v>0</v>
      </c>
      <c r="G169" s="45">
        <f>+'ENERO '!G169+FEBRERO!G169+'MARZO '!G169+ABRIL!G169+MAYO!G169+JUNIO!G169+JULIO!G169+AGOSTO!G169+SEPTIEMBRE!G169+OCTUBRE!G169+NOVIEMBRE!G169+DICIEMBRE!G169</f>
        <v>0</v>
      </c>
      <c r="H169" s="45">
        <f>+'ENERO '!H169+FEBRERO!H169+'MARZO '!H169+ABRIL!H169+MAYO!H169+JUNIO!H169+JULIO!H169+AGOSTO!H169+SEPTIEMBRE!H169+OCTUBRE!H169+NOVIEMBRE!H169+DICIEMBRE!H169</f>
        <v>0</v>
      </c>
      <c r="I169" s="45">
        <f>+'ENERO '!I169+FEBRERO!I169+'MARZO '!I169+ABRIL!I169+MAYO!I169+JUNIO!I169+JULIO!I169+AGOSTO!I169+SEPTIEMBRE!I169+OCTUBRE!I169+NOVIEMBRE!I169+DICIEMBRE!I169</f>
        <v>0</v>
      </c>
      <c r="J169" s="45">
        <f>+'ENERO '!J169+FEBRERO!J169+'MARZO '!J169+ABRIL!J169+MAYO!J169+JUNIO!J169+JULIO!J169+AGOSTO!J169+SEPTIEMBRE!J169+OCTUBRE!J169+NOVIEMBRE!J169+DICIEMBRE!J169</f>
        <v>0</v>
      </c>
      <c r="K169" s="45">
        <f>+'ENERO '!K169+FEBRERO!K169+'MARZO '!K169+ABRIL!K169+MAYO!K169+JUNIO!K169+JULIO!K169+AGOSTO!K169+SEPTIEMBRE!K169+OCTUBRE!K169+NOVIEMBRE!K169+DICIEMBRE!K169</f>
        <v>0</v>
      </c>
      <c r="L169" s="45">
        <f>+'ENERO '!L169+FEBRERO!L169+'MARZO '!L169+ABRIL!L169+MAYO!L169+JUNIO!L169+JULIO!L169+AGOSTO!L169+SEPTIEMBRE!L169+OCTUBRE!L169+NOVIEMBRE!L169+DICIEMBRE!L169</f>
        <v>0</v>
      </c>
      <c r="M169" s="45">
        <f>+'ENERO '!M169+FEBRERO!M169+'MARZO '!M169+ABRIL!M169+MAYO!M169+JUNIO!M169+JULIO!M169+AGOSTO!M169+SEPTIEMBRE!M169+OCTUBRE!M169+NOVIEMBRE!M169+DICIEMBRE!M169</f>
        <v>0</v>
      </c>
      <c r="N169" s="45">
        <f>+'ENERO '!N169+FEBRERO!N169+'MARZO '!N169+ABRIL!N169+MAYO!N169+JUNIO!N169+JULIO!N169+AGOSTO!N169+SEPTIEMBRE!N169+OCTUBRE!N169+NOVIEMBRE!N169+DICIEMBRE!N169</f>
        <v>0</v>
      </c>
      <c r="O169" s="45">
        <f>+'ENERO '!O169+FEBRERO!O169+'MARZO '!O169+ABRIL!O169+MAYO!O169+JUNIO!O169+JULIO!O169+AGOSTO!O169+SEPTIEMBRE!O169+OCTUBRE!O169+NOVIEMBRE!O169+DICIEMBRE!O169</f>
        <v>0</v>
      </c>
      <c r="P169" s="45">
        <f>+'ENERO '!P169+FEBRERO!P169+'MARZO '!P169+ABRIL!P169+MAYO!P169+JUNIO!P169+JULIO!P169+AGOSTO!P169+SEPTIEMBRE!P169+OCTUBRE!P169+NOVIEMBRE!P169+DICIEMBRE!P169</f>
        <v>0</v>
      </c>
      <c r="Q169" s="45">
        <f>+'ENERO '!Q169+FEBRERO!Q169+'MARZO '!Q169+ABRIL!Q169+MAYO!Q169+JUNIO!Q169+JULIO!Q169+AGOSTO!Q169+SEPTIEMBRE!Q169+OCTUBRE!Q169+NOVIEMBRE!Q169+DICIEMBRE!Q169</f>
        <v>0</v>
      </c>
      <c r="R169" s="24" t="str">
        <f t="shared" si="47"/>
        <v xml:space="preserve"> </v>
      </c>
      <c r="S169" s="2"/>
      <c r="T169" s="2"/>
      <c r="U169" s="2"/>
      <c r="V169" s="2"/>
      <c r="W169" s="5"/>
      <c r="X169" s="6"/>
      <c r="Y169" s="6"/>
      <c r="Z169" s="5"/>
      <c r="AA169" s="5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17"/>
      <c r="BB169" s="17" t="str">
        <f t="shared" si="48"/>
        <v/>
      </c>
      <c r="BC169" s="3"/>
      <c r="BD169" s="25"/>
      <c r="BE169" s="25">
        <f t="shared" si="49"/>
        <v>0</v>
      </c>
      <c r="BF169" s="3"/>
    </row>
    <row r="170" spans="1:58" ht="17.25" customHeight="1" x14ac:dyDescent="0.15">
      <c r="A170" s="396" t="s">
        <v>215</v>
      </c>
      <c r="B170" s="393" t="s">
        <v>120</v>
      </c>
      <c r="C170" s="394"/>
      <c r="D170" s="129">
        <f>+K170</f>
        <v>0</v>
      </c>
      <c r="E170" s="45">
        <f>+'ENERO '!E170+FEBRERO!E170+'MARZO '!E170+ABRIL!E170+MAYO!E170+JUNIO!E170+JULIO!E170+AGOSTO!E170+SEPTIEMBRE!E170+OCTUBRE!E170+NOVIEMBRE!E170+DICIEMBRE!E170</f>
        <v>0</v>
      </c>
      <c r="F170" s="45">
        <f>+'ENERO '!F170+FEBRERO!F170+'MARZO '!F170+ABRIL!F170+MAYO!F170+JUNIO!F170+JULIO!F170+AGOSTO!F170+SEPTIEMBRE!F170+OCTUBRE!F170+NOVIEMBRE!F170+DICIEMBRE!F170</f>
        <v>0</v>
      </c>
      <c r="G170" s="45">
        <f>+'ENERO '!G170+FEBRERO!G170+'MARZO '!G170+ABRIL!G170+MAYO!G170+JUNIO!G170+JULIO!G170+AGOSTO!G170+SEPTIEMBRE!G170+OCTUBRE!G170+NOVIEMBRE!G170+DICIEMBRE!G170</f>
        <v>0</v>
      </c>
      <c r="H170" s="45">
        <f>+'ENERO '!H170+FEBRERO!H170+'MARZO '!H170+ABRIL!H170+MAYO!H170+JUNIO!H170+JULIO!H170+AGOSTO!H170+SEPTIEMBRE!H170+OCTUBRE!H170+NOVIEMBRE!H170+DICIEMBRE!H170</f>
        <v>0</v>
      </c>
      <c r="I170" s="45">
        <f>+'ENERO '!I170+FEBRERO!I170+'MARZO '!I170+ABRIL!I170+MAYO!I170+JUNIO!I170+JULIO!I170+AGOSTO!I170+SEPTIEMBRE!I170+OCTUBRE!I170+NOVIEMBRE!I170+DICIEMBRE!I170</f>
        <v>0</v>
      </c>
      <c r="J170" s="45">
        <f>+'ENERO '!J170+FEBRERO!J170+'MARZO '!J170+ABRIL!J170+MAYO!J170+JUNIO!J170+JULIO!J170+AGOSTO!J170+SEPTIEMBRE!J170+OCTUBRE!J170+NOVIEMBRE!J170+DICIEMBRE!J170</f>
        <v>0</v>
      </c>
      <c r="K170" s="45">
        <f>+'ENERO '!K170+FEBRERO!K170+'MARZO '!K170+ABRIL!K170+MAYO!K170+JUNIO!K170+JULIO!K170+AGOSTO!K170+SEPTIEMBRE!K170+OCTUBRE!K170+NOVIEMBRE!K170+DICIEMBRE!K170</f>
        <v>0</v>
      </c>
      <c r="L170" s="45">
        <f>+'ENERO '!L170+FEBRERO!L170+'MARZO '!L170+ABRIL!L170+MAYO!L170+JUNIO!L170+JULIO!L170+AGOSTO!L170+SEPTIEMBRE!L170+OCTUBRE!L170+NOVIEMBRE!L170+DICIEMBRE!L170</f>
        <v>0</v>
      </c>
      <c r="M170" s="45">
        <f>+'ENERO '!M170+FEBRERO!M170+'MARZO '!M170+ABRIL!M170+MAYO!M170+JUNIO!M170+JULIO!M170+AGOSTO!M170+SEPTIEMBRE!M170+OCTUBRE!M170+NOVIEMBRE!M170+DICIEMBRE!M170</f>
        <v>0</v>
      </c>
      <c r="N170" s="45">
        <f>+'ENERO '!N170+FEBRERO!N170+'MARZO '!N170+ABRIL!N170+MAYO!N170+JUNIO!N170+JULIO!N170+AGOSTO!N170+SEPTIEMBRE!N170+OCTUBRE!N170+NOVIEMBRE!N170+DICIEMBRE!N170</f>
        <v>0</v>
      </c>
      <c r="O170" s="45">
        <f>+'ENERO '!O170+FEBRERO!O170+'MARZO '!O170+ABRIL!O170+MAYO!O170+JUNIO!O170+JULIO!O170+AGOSTO!O170+SEPTIEMBRE!O170+OCTUBRE!O170+NOVIEMBRE!O170+DICIEMBRE!O170</f>
        <v>0</v>
      </c>
      <c r="P170" s="45">
        <f>+'ENERO '!P170+FEBRERO!P170+'MARZO '!P170+ABRIL!P170+MAYO!P170+JUNIO!P170+JULIO!P170+AGOSTO!P170+SEPTIEMBRE!P170+OCTUBRE!P170+NOVIEMBRE!P170+DICIEMBRE!P170</f>
        <v>0</v>
      </c>
      <c r="Q170" s="45">
        <f>+'ENERO '!Q170+FEBRERO!Q170+'MARZO '!Q170+ABRIL!Q170+MAYO!Q170+JUNIO!Q170+JULIO!Q170+AGOSTO!Q170+SEPTIEMBRE!Q170+OCTUBRE!Q170+NOVIEMBRE!Q170+DICIEMBRE!Q170</f>
        <v>0</v>
      </c>
      <c r="R170" s="24" t="str">
        <f t="shared" si="47"/>
        <v xml:space="preserve"> </v>
      </c>
      <c r="S170" s="2"/>
      <c r="T170" s="2"/>
      <c r="U170" s="2"/>
      <c r="V170" s="2"/>
      <c r="W170" s="5"/>
      <c r="X170" s="6"/>
      <c r="Y170" s="6"/>
      <c r="Z170" s="5"/>
      <c r="AA170" s="5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17" t="str">
        <f t="shared" si="50"/>
        <v/>
      </c>
      <c r="BB170" s="17" t="str">
        <f t="shared" si="48"/>
        <v/>
      </c>
      <c r="BC170" s="3"/>
      <c r="BD170" s="25">
        <f t="shared" si="51"/>
        <v>0</v>
      </c>
      <c r="BE170" s="25">
        <f t="shared" si="49"/>
        <v>0</v>
      </c>
      <c r="BF170" s="3"/>
    </row>
    <row r="171" spans="1:58" ht="18" customHeight="1" x14ac:dyDescent="0.15">
      <c r="A171" s="395"/>
      <c r="B171" s="306" t="s">
        <v>124</v>
      </c>
      <c r="C171" s="215" t="s">
        <v>121</v>
      </c>
      <c r="D171" s="44">
        <f>+K171</f>
        <v>0</v>
      </c>
      <c r="E171" s="45">
        <f>+'ENERO '!E171+FEBRERO!E171+'MARZO '!E171+ABRIL!E171+MAYO!E171+JUNIO!E171+JULIO!E171+AGOSTO!E171+SEPTIEMBRE!E171+OCTUBRE!E171+NOVIEMBRE!E171+DICIEMBRE!E171</f>
        <v>0</v>
      </c>
      <c r="F171" s="45">
        <f>+'ENERO '!F171+FEBRERO!F171+'MARZO '!F171+ABRIL!F171+MAYO!F171+JUNIO!F171+JULIO!F171+AGOSTO!F171+SEPTIEMBRE!F171+OCTUBRE!F171+NOVIEMBRE!F171+DICIEMBRE!F171</f>
        <v>0</v>
      </c>
      <c r="G171" s="45">
        <f>+'ENERO '!G171+FEBRERO!G171+'MARZO '!G171+ABRIL!G171+MAYO!G171+JUNIO!G171+JULIO!G171+AGOSTO!G171+SEPTIEMBRE!G171+OCTUBRE!G171+NOVIEMBRE!G171+DICIEMBRE!G171</f>
        <v>0</v>
      </c>
      <c r="H171" s="45">
        <f>+'ENERO '!H171+FEBRERO!H171+'MARZO '!H171+ABRIL!H171+MAYO!H171+JUNIO!H171+JULIO!H171+AGOSTO!H171+SEPTIEMBRE!H171+OCTUBRE!H171+NOVIEMBRE!H171+DICIEMBRE!H171</f>
        <v>0</v>
      </c>
      <c r="I171" s="45">
        <f>+'ENERO '!I171+FEBRERO!I171+'MARZO '!I171+ABRIL!I171+MAYO!I171+JUNIO!I171+JULIO!I171+AGOSTO!I171+SEPTIEMBRE!I171+OCTUBRE!I171+NOVIEMBRE!I171+DICIEMBRE!I171</f>
        <v>0</v>
      </c>
      <c r="J171" s="45">
        <f>+'ENERO '!J171+FEBRERO!J171+'MARZO '!J171+ABRIL!J171+MAYO!J171+JUNIO!J171+JULIO!J171+AGOSTO!J171+SEPTIEMBRE!J171+OCTUBRE!J171+NOVIEMBRE!J171+DICIEMBRE!J171</f>
        <v>0</v>
      </c>
      <c r="K171" s="45">
        <f>+'ENERO '!K171+FEBRERO!K171+'MARZO '!K171+ABRIL!K171+MAYO!K171+JUNIO!K171+JULIO!K171+AGOSTO!K171+SEPTIEMBRE!K171+OCTUBRE!K171+NOVIEMBRE!K171+DICIEMBRE!K171</f>
        <v>0</v>
      </c>
      <c r="L171" s="45">
        <f>+'ENERO '!L171+FEBRERO!L171+'MARZO '!L171+ABRIL!L171+MAYO!L171+JUNIO!L171+JULIO!L171+AGOSTO!L171+SEPTIEMBRE!L171+OCTUBRE!L171+NOVIEMBRE!L171+DICIEMBRE!L171</f>
        <v>0</v>
      </c>
      <c r="M171" s="45">
        <f>+'ENERO '!M171+FEBRERO!M171+'MARZO '!M171+ABRIL!M171+MAYO!M171+JUNIO!M171+JULIO!M171+AGOSTO!M171+SEPTIEMBRE!M171+OCTUBRE!M171+NOVIEMBRE!M171+DICIEMBRE!M171</f>
        <v>0</v>
      </c>
      <c r="N171" s="45">
        <f>+'ENERO '!N171+FEBRERO!N171+'MARZO '!N171+ABRIL!N171+MAYO!N171+JUNIO!N171+JULIO!N171+AGOSTO!N171+SEPTIEMBRE!N171+OCTUBRE!N171+NOVIEMBRE!N171+DICIEMBRE!N171</f>
        <v>0</v>
      </c>
      <c r="O171" s="45">
        <f>+'ENERO '!O171+FEBRERO!O171+'MARZO '!O171+ABRIL!O171+MAYO!O171+JUNIO!O171+JULIO!O171+AGOSTO!O171+SEPTIEMBRE!O171+OCTUBRE!O171+NOVIEMBRE!O171+DICIEMBRE!O171</f>
        <v>0</v>
      </c>
      <c r="P171" s="45">
        <f>+'ENERO '!P171+FEBRERO!P171+'MARZO '!P171+ABRIL!P171+MAYO!P171+JUNIO!P171+JULIO!P171+AGOSTO!P171+SEPTIEMBRE!P171+OCTUBRE!P171+NOVIEMBRE!P171+DICIEMBRE!P171</f>
        <v>0</v>
      </c>
      <c r="Q171" s="45">
        <f>+'ENERO '!Q171+FEBRERO!Q171+'MARZO '!Q171+ABRIL!Q171+MAYO!Q171+JUNIO!Q171+JULIO!Q171+AGOSTO!Q171+SEPTIEMBRE!Q171+OCTUBRE!Q171+NOVIEMBRE!Q171+DICIEMBRE!Q171</f>
        <v>0</v>
      </c>
      <c r="R171" s="24" t="str">
        <f t="shared" si="47"/>
        <v xml:space="preserve"> </v>
      </c>
      <c r="S171" s="2"/>
      <c r="T171" s="2"/>
      <c r="U171" s="2"/>
      <c r="V171" s="2"/>
      <c r="W171" s="5"/>
      <c r="X171" s="6"/>
      <c r="Y171" s="6"/>
      <c r="Z171" s="5"/>
      <c r="AA171" s="5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17" t="str">
        <f t="shared" si="50"/>
        <v/>
      </c>
      <c r="BB171" s="17" t="str">
        <f t="shared" si="48"/>
        <v/>
      </c>
      <c r="BC171" s="3"/>
      <c r="BD171" s="25">
        <f t="shared" si="51"/>
        <v>0</v>
      </c>
      <c r="BE171" s="25">
        <f t="shared" si="49"/>
        <v>0</v>
      </c>
      <c r="BF171" s="3"/>
    </row>
    <row r="172" spans="1:58" ht="15.75" customHeight="1" x14ac:dyDescent="0.15">
      <c r="A172" s="395"/>
      <c r="B172" s="307"/>
      <c r="C172" s="214" t="s">
        <v>214</v>
      </c>
      <c r="D172" s="52">
        <f>+K172</f>
        <v>0</v>
      </c>
      <c r="E172" s="45">
        <f>+'ENERO '!E172+FEBRERO!E172+'MARZO '!E172+ABRIL!E172+MAYO!E172+JUNIO!E172+JULIO!E172+AGOSTO!E172+SEPTIEMBRE!E172+OCTUBRE!E172+NOVIEMBRE!E172+DICIEMBRE!E172</f>
        <v>0</v>
      </c>
      <c r="F172" s="45">
        <f>+'ENERO '!F172+FEBRERO!F172+'MARZO '!F172+ABRIL!F172+MAYO!F172+JUNIO!F172+JULIO!F172+AGOSTO!F172+SEPTIEMBRE!F172+OCTUBRE!F172+NOVIEMBRE!F172+DICIEMBRE!F172</f>
        <v>0</v>
      </c>
      <c r="G172" s="45">
        <f>+'ENERO '!G172+FEBRERO!G172+'MARZO '!G172+ABRIL!G172+MAYO!G172+JUNIO!G172+JULIO!G172+AGOSTO!G172+SEPTIEMBRE!G172+OCTUBRE!G172+NOVIEMBRE!G172+DICIEMBRE!G172</f>
        <v>0</v>
      </c>
      <c r="H172" s="45">
        <f>+'ENERO '!H172+FEBRERO!H172+'MARZO '!H172+ABRIL!H172+MAYO!H172+JUNIO!H172+JULIO!H172+AGOSTO!H172+SEPTIEMBRE!H172+OCTUBRE!H172+NOVIEMBRE!H172+DICIEMBRE!H172</f>
        <v>0</v>
      </c>
      <c r="I172" s="45">
        <f>+'ENERO '!I172+FEBRERO!I172+'MARZO '!I172+ABRIL!I172+MAYO!I172+JUNIO!I172+JULIO!I172+AGOSTO!I172+SEPTIEMBRE!I172+OCTUBRE!I172+NOVIEMBRE!I172+DICIEMBRE!I172</f>
        <v>0</v>
      </c>
      <c r="J172" s="45">
        <f>+'ENERO '!J172+FEBRERO!J172+'MARZO '!J172+ABRIL!J172+MAYO!J172+JUNIO!J172+JULIO!J172+AGOSTO!J172+SEPTIEMBRE!J172+OCTUBRE!J172+NOVIEMBRE!J172+DICIEMBRE!J172</f>
        <v>0</v>
      </c>
      <c r="K172" s="45">
        <f>+'ENERO '!K172+FEBRERO!K172+'MARZO '!K172+ABRIL!K172+MAYO!K172+JUNIO!K172+JULIO!K172+AGOSTO!K172+SEPTIEMBRE!K172+OCTUBRE!K172+NOVIEMBRE!K172+DICIEMBRE!K172</f>
        <v>0</v>
      </c>
      <c r="L172" s="45">
        <f>+'ENERO '!L172+FEBRERO!L172+'MARZO '!L172+ABRIL!L172+MAYO!L172+JUNIO!L172+JULIO!L172+AGOSTO!L172+SEPTIEMBRE!L172+OCTUBRE!L172+NOVIEMBRE!L172+DICIEMBRE!L172</f>
        <v>0</v>
      </c>
      <c r="M172" s="45">
        <f>+'ENERO '!M172+FEBRERO!M172+'MARZO '!M172+ABRIL!M172+MAYO!M172+JUNIO!M172+JULIO!M172+AGOSTO!M172+SEPTIEMBRE!M172+OCTUBRE!M172+NOVIEMBRE!M172+DICIEMBRE!M172</f>
        <v>0</v>
      </c>
      <c r="N172" s="45">
        <f>+'ENERO '!N172+FEBRERO!N172+'MARZO '!N172+ABRIL!N172+MAYO!N172+JUNIO!N172+JULIO!N172+AGOSTO!N172+SEPTIEMBRE!N172+OCTUBRE!N172+NOVIEMBRE!N172+DICIEMBRE!N172</f>
        <v>0</v>
      </c>
      <c r="O172" s="45">
        <f>+'ENERO '!O172+FEBRERO!O172+'MARZO '!O172+ABRIL!O172+MAYO!O172+JUNIO!O172+JULIO!O172+AGOSTO!O172+SEPTIEMBRE!O172+OCTUBRE!O172+NOVIEMBRE!O172+DICIEMBRE!O172</f>
        <v>0</v>
      </c>
      <c r="P172" s="45">
        <f>+'ENERO '!P172+FEBRERO!P172+'MARZO '!P172+ABRIL!P172+MAYO!P172+JUNIO!P172+JULIO!P172+AGOSTO!P172+SEPTIEMBRE!P172+OCTUBRE!P172+NOVIEMBRE!P172+DICIEMBRE!P172</f>
        <v>0</v>
      </c>
      <c r="Q172" s="45">
        <f>+'ENERO '!Q172+FEBRERO!Q172+'MARZO '!Q172+ABRIL!Q172+MAYO!Q172+JUNIO!Q172+JULIO!Q172+AGOSTO!Q172+SEPTIEMBRE!Q172+OCTUBRE!Q172+NOVIEMBRE!Q172+DICIEMBRE!Q172</f>
        <v>0</v>
      </c>
      <c r="R172" s="24" t="str">
        <f t="shared" si="47"/>
        <v xml:space="preserve"> </v>
      </c>
      <c r="S172" s="2"/>
      <c r="T172" s="2"/>
      <c r="U172" s="2"/>
      <c r="V172" s="2"/>
      <c r="W172" s="5"/>
      <c r="X172" s="6"/>
      <c r="Y172" s="6"/>
      <c r="Z172" s="5"/>
      <c r="AA172" s="5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17"/>
      <c r="BB172" s="17" t="str">
        <f t="shared" si="48"/>
        <v/>
      </c>
      <c r="BC172" s="3"/>
      <c r="BD172" s="25"/>
      <c r="BE172" s="25">
        <f t="shared" si="49"/>
        <v>0</v>
      </c>
      <c r="BF172" s="3"/>
    </row>
    <row r="173" spans="1:58" ht="15" customHeight="1" x14ac:dyDescent="0.15">
      <c r="A173" s="395"/>
      <c r="B173" s="327" t="s">
        <v>125</v>
      </c>
      <c r="C173" s="207" t="s">
        <v>121</v>
      </c>
      <c r="D173" s="211">
        <f>+K173</f>
        <v>0</v>
      </c>
      <c r="E173" s="45">
        <f>+'ENERO '!E173+FEBRERO!E173+'MARZO '!E173+ABRIL!E173+MAYO!E173+JUNIO!E173+JULIO!E173+AGOSTO!E173+SEPTIEMBRE!E173+OCTUBRE!E173+NOVIEMBRE!E173+DICIEMBRE!E173</f>
        <v>0</v>
      </c>
      <c r="F173" s="45">
        <f>+'ENERO '!F173+FEBRERO!F173+'MARZO '!F173+ABRIL!F173+MAYO!F173+JUNIO!F173+JULIO!F173+AGOSTO!F173+SEPTIEMBRE!F173+OCTUBRE!F173+NOVIEMBRE!F173+DICIEMBRE!F173</f>
        <v>0</v>
      </c>
      <c r="G173" s="45">
        <f>+'ENERO '!G173+FEBRERO!G173+'MARZO '!G173+ABRIL!G173+MAYO!G173+JUNIO!G173+JULIO!G173+AGOSTO!G173+SEPTIEMBRE!G173+OCTUBRE!G173+NOVIEMBRE!G173+DICIEMBRE!G173</f>
        <v>0</v>
      </c>
      <c r="H173" s="45">
        <f>+'ENERO '!H173+FEBRERO!H173+'MARZO '!H173+ABRIL!H173+MAYO!H173+JUNIO!H173+JULIO!H173+AGOSTO!H173+SEPTIEMBRE!H173+OCTUBRE!H173+NOVIEMBRE!H173+DICIEMBRE!H173</f>
        <v>0</v>
      </c>
      <c r="I173" s="45">
        <f>+'ENERO '!I173+FEBRERO!I173+'MARZO '!I173+ABRIL!I173+MAYO!I173+JUNIO!I173+JULIO!I173+AGOSTO!I173+SEPTIEMBRE!I173+OCTUBRE!I173+NOVIEMBRE!I173+DICIEMBRE!I173</f>
        <v>0</v>
      </c>
      <c r="J173" s="45">
        <f>+'ENERO '!J173+FEBRERO!J173+'MARZO '!J173+ABRIL!J173+MAYO!J173+JUNIO!J173+JULIO!J173+AGOSTO!J173+SEPTIEMBRE!J173+OCTUBRE!J173+NOVIEMBRE!J173+DICIEMBRE!J173</f>
        <v>0</v>
      </c>
      <c r="K173" s="45">
        <f>+'ENERO '!K173+FEBRERO!K173+'MARZO '!K173+ABRIL!K173+MAYO!K173+JUNIO!K173+JULIO!K173+AGOSTO!K173+SEPTIEMBRE!K173+OCTUBRE!K173+NOVIEMBRE!K173+DICIEMBRE!K173</f>
        <v>0</v>
      </c>
      <c r="L173" s="45">
        <f>+'ENERO '!L173+FEBRERO!L173+'MARZO '!L173+ABRIL!L173+MAYO!L173+JUNIO!L173+JULIO!L173+AGOSTO!L173+SEPTIEMBRE!L173+OCTUBRE!L173+NOVIEMBRE!L173+DICIEMBRE!L173</f>
        <v>0</v>
      </c>
      <c r="M173" s="45">
        <f>+'ENERO '!M173+FEBRERO!M173+'MARZO '!M173+ABRIL!M173+MAYO!M173+JUNIO!M173+JULIO!M173+AGOSTO!M173+SEPTIEMBRE!M173+OCTUBRE!M173+NOVIEMBRE!M173+DICIEMBRE!M173</f>
        <v>0</v>
      </c>
      <c r="N173" s="45">
        <f>+'ENERO '!N173+FEBRERO!N173+'MARZO '!N173+ABRIL!N173+MAYO!N173+JUNIO!N173+JULIO!N173+AGOSTO!N173+SEPTIEMBRE!N173+OCTUBRE!N173+NOVIEMBRE!N173+DICIEMBRE!N173</f>
        <v>0</v>
      </c>
      <c r="O173" s="45">
        <f>+'ENERO '!O173+FEBRERO!O173+'MARZO '!O173+ABRIL!O173+MAYO!O173+JUNIO!O173+JULIO!O173+AGOSTO!O173+SEPTIEMBRE!O173+OCTUBRE!O173+NOVIEMBRE!O173+DICIEMBRE!O173</f>
        <v>0</v>
      </c>
      <c r="P173" s="45">
        <f>+'ENERO '!P173+FEBRERO!P173+'MARZO '!P173+ABRIL!P173+MAYO!P173+JUNIO!P173+JULIO!P173+AGOSTO!P173+SEPTIEMBRE!P173+OCTUBRE!P173+NOVIEMBRE!P173+DICIEMBRE!P173</f>
        <v>0</v>
      </c>
      <c r="Q173" s="45">
        <f>+'ENERO '!Q173+FEBRERO!Q173+'MARZO '!Q173+ABRIL!Q173+MAYO!Q173+JUNIO!Q173+JULIO!Q173+AGOSTO!Q173+SEPTIEMBRE!Q173+OCTUBRE!Q173+NOVIEMBRE!Q173+DICIEMBRE!Q173</f>
        <v>0</v>
      </c>
      <c r="R173" s="24" t="str">
        <f t="shared" si="47"/>
        <v xml:space="preserve"> </v>
      </c>
      <c r="S173" s="2"/>
      <c r="T173" s="2"/>
      <c r="U173" s="2"/>
      <c r="V173" s="2"/>
      <c r="W173" s="5"/>
      <c r="X173" s="6"/>
      <c r="Y173" s="6"/>
      <c r="Z173" s="5"/>
      <c r="AA173" s="5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17" t="str">
        <f t="shared" si="50"/>
        <v/>
      </c>
      <c r="BB173" s="17" t="str">
        <f t="shared" si="48"/>
        <v/>
      </c>
      <c r="BC173" s="3"/>
      <c r="BD173" s="25">
        <f t="shared" si="51"/>
        <v>0</v>
      </c>
      <c r="BE173" s="25">
        <f t="shared" si="49"/>
        <v>0</v>
      </c>
      <c r="BF173" s="3"/>
    </row>
    <row r="174" spans="1:58" ht="16.5" customHeight="1" x14ac:dyDescent="0.15">
      <c r="A174" s="397"/>
      <c r="B174" s="307"/>
      <c r="C174" s="214" t="s">
        <v>122</v>
      </c>
      <c r="D174" s="52">
        <f>+K174</f>
        <v>0</v>
      </c>
      <c r="E174" s="45">
        <f>+'ENERO '!E174+FEBRERO!E174+'MARZO '!E174+ABRIL!E174+MAYO!E174+JUNIO!E174+JULIO!E174+AGOSTO!E174+SEPTIEMBRE!E174+OCTUBRE!E174+NOVIEMBRE!E174+DICIEMBRE!E174</f>
        <v>0</v>
      </c>
      <c r="F174" s="45">
        <f>+'ENERO '!F174+FEBRERO!F174+'MARZO '!F174+ABRIL!F174+MAYO!F174+JUNIO!F174+JULIO!F174+AGOSTO!F174+SEPTIEMBRE!F174+OCTUBRE!F174+NOVIEMBRE!F174+DICIEMBRE!F174</f>
        <v>0</v>
      </c>
      <c r="G174" s="45">
        <f>+'ENERO '!G174+FEBRERO!G174+'MARZO '!G174+ABRIL!G174+MAYO!G174+JUNIO!G174+JULIO!G174+AGOSTO!G174+SEPTIEMBRE!G174+OCTUBRE!G174+NOVIEMBRE!G174+DICIEMBRE!G174</f>
        <v>0</v>
      </c>
      <c r="H174" s="45">
        <f>+'ENERO '!H174+FEBRERO!H174+'MARZO '!H174+ABRIL!H174+MAYO!H174+JUNIO!H174+JULIO!H174+AGOSTO!H174+SEPTIEMBRE!H174+OCTUBRE!H174+NOVIEMBRE!H174+DICIEMBRE!H174</f>
        <v>0</v>
      </c>
      <c r="I174" s="45">
        <f>+'ENERO '!I174+FEBRERO!I174+'MARZO '!I174+ABRIL!I174+MAYO!I174+JUNIO!I174+JULIO!I174+AGOSTO!I174+SEPTIEMBRE!I174+OCTUBRE!I174+NOVIEMBRE!I174+DICIEMBRE!I174</f>
        <v>0</v>
      </c>
      <c r="J174" s="45">
        <f>+'ENERO '!J174+FEBRERO!J174+'MARZO '!J174+ABRIL!J174+MAYO!J174+JUNIO!J174+JULIO!J174+AGOSTO!J174+SEPTIEMBRE!J174+OCTUBRE!J174+NOVIEMBRE!J174+DICIEMBRE!J174</f>
        <v>0</v>
      </c>
      <c r="K174" s="45">
        <f>+'ENERO '!K174+FEBRERO!K174+'MARZO '!K174+ABRIL!K174+MAYO!K174+JUNIO!K174+JULIO!K174+AGOSTO!K174+SEPTIEMBRE!K174+OCTUBRE!K174+NOVIEMBRE!K174+DICIEMBRE!K174</f>
        <v>0</v>
      </c>
      <c r="L174" s="45">
        <f>+'ENERO '!L174+FEBRERO!L174+'MARZO '!L174+ABRIL!L174+MAYO!L174+JUNIO!L174+JULIO!L174+AGOSTO!L174+SEPTIEMBRE!L174+OCTUBRE!L174+NOVIEMBRE!L174+DICIEMBRE!L174</f>
        <v>0</v>
      </c>
      <c r="M174" s="45">
        <f>+'ENERO '!M174+FEBRERO!M174+'MARZO '!M174+ABRIL!M174+MAYO!M174+JUNIO!M174+JULIO!M174+AGOSTO!M174+SEPTIEMBRE!M174+OCTUBRE!M174+NOVIEMBRE!M174+DICIEMBRE!M174</f>
        <v>0</v>
      </c>
      <c r="N174" s="45">
        <f>+'ENERO '!N174+FEBRERO!N174+'MARZO '!N174+ABRIL!N174+MAYO!N174+JUNIO!N174+JULIO!N174+AGOSTO!N174+SEPTIEMBRE!N174+OCTUBRE!N174+NOVIEMBRE!N174+DICIEMBRE!N174</f>
        <v>0</v>
      </c>
      <c r="O174" s="45">
        <f>+'ENERO '!O174+FEBRERO!O174+'MARZO '!O174+ABRIL!O174+MAYO!O174+JUNIO!O174+JULIO!O174+AGOSTO!O174+SEPTIEMBRE!O174+OCTUBRE!O174+NOVIEMBRE!O174+DICIEMBRE!O174</f>
        <v>0</v>
      </c>
      <c r="P174" s="45">
        <f>+'ENERO '!P174+FEBRERO!P174+'MARZO '!P174+ABRIL!P174+MAYO!P174+JUNIO!P174+JULIO!P174+AGOSTO!P174+SEPTIEMBRE!P174+OCTUBRE!P174+NOVIEMBRE!P174+DICIEMBRE!P174</f>
        <v>0</v>
      </c>
      <c r="Q174" s="45">
        <f>+'ENERO '!Q174+FEBRERO!Q174+'MARZO '!Q174+ABRIL!Q174+MAYO!Q174+JUNIO!Q174+JULIO!Q174+AGOSTO!Q174+SEPTIEMBRE!Q174+OCTUBRE!Q174+NOVIEMBRE!Q174+DICIEMBRE!Q174</f>
        <v>0</v>
      </c>
      <c r="R174" s="24" t="str">
        <f t="shared" si="47"/>
        <v xml:space="preserve"> </v>
      </c>
      <c r="S174" s="2"/>
      <c r="T174" s="2"/>
      <c r="U174" s="2"/>
      <c r="V174" s="2"/>
      <c r="W174" s="5"/>
      <c r="X174" s="6"/>
      <c r="Y174" s="6"/>
      <c r="Z174" s="5"/>
      <c r="AA174" s="5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17"/>
      <c r="BB174" s="17" t="str">
        <f t="shared" si="48"/>
        <v/>
      </c>
      <c r="BC174" s="3"/>
      <c r="BD174" s="25"/>
      <c r="BE174" s="25">
        <f t="shared" si="49"/>
        <v>0</v>
      </c>
      <c r="BF174" s="3"/>
    </row>
    <row r="175" spans="1:58" ht="15" customHeight="1" x14ac:dyDescent="0.15">
      <c r="A175" s="109" t="s">
        <v>131</v>
      </c>
      <c r="B175" s="42"/>
      <c r="C175" s="59"/>
      <c r="D175" s="60"/>
      <c r="E175" s="60"/>
      <c r="F175" s="217"/>
      <c r="G175" s="217"/>
      <c r="H175" s="217"/>
      <c r="BE175" s="3"/>
      <c r="BF175" s="3"/>
    </row>
    <row r="176" spans="1:58" ht="23.25" customHeight="1" x14ac:dyDescent="0.15">
      <c r="A176" s="295" t="s">
        <v>132</v>
      </c>
      <c r="B176" s="296"/>
      <c r="C176" s="297"/>
      <c r="D176" s="301" t="s">
        <v>4</v>
      </c>
      <c r="E176" s="303" t="s">
        <v>7</v>
      </c>
      <c r="F176" s="304"/>
      <c r="G176" s="304"/>
      <c r="H176" s="305"/>
      <c r="BE176" s="3"/>
      <c r="BF176" s="3"/>
    </row>
    <row r="177" spans="1:58" ht="27.75" customHeight="1" x14ac:dyDescent="0.15">
      <c r="A177" s="298"/>
      <c r="B177" s="299"/>
      <c r="C177" s="300"/>
      <c r="D177" s="329"/>
      <c r="E177" s="37" t="s">
        <v>133</v>
      </c>
      <c r="F177" s="38" t="s">
        <v>134</v>
      </c>
      <c r="G177" s="38" t="s">
        <v>68</v>
      </c>
      <c r="H177" s="39" t="s">
        <v>135</v>
      </c>
      <c r="BE177" s="2"/>
      <c r="BF177" s="3"/>
    </row>
    <row r="178" spans="1:58" ht="13.5" customHeight="1" x14ac:dyDescent="0.15">
      <c r="A178" s="330" t="s">
        <v>136</v>
      </c>
      <c r="B178" s="331"/>
      <c r="C178" s="332"/>
      <c r="D178" s="44">
        <f>+SUM(E178:H178)</f>
        <v>0</v>
      </c>
      <c r="E178" s="45">
        <f>+'ENERO '!E178+FEBRERO!E178+'MARZO '!E178+ABRIL!E178+MAYO!E178+JUNIO!E178+JULIO!E178+AGOSTO!E178+SEPTIEMBRE!E178+OCTUBRE!E178+NOVIEMBRE!E178+DICIEMBRE!E178</f>
        <v>0</v>
      </c>
      <c r="F178" s="45">
        <f>+'ENERO '!F178+FEBRERO!F178+'MARZO '!F178+ABRIL!F178+MAYO!F178+JUNIO!F178+JULIO!F178+AGOSTO!F178+SEPTIEMBRE!F178+OCTUBRE!F178+NOVIEMBRE!F178+DICIEMBRE!F178</f>
        <v>0</v>
      </c>
      <c r="G178" s="45">
        <f>+'ENERO '!G178+FEBRERO!G178+'MARZO '!G178+ABRIL!G178+MAYO!G178+JUNIO!G178+JULIO!G178+AGOSTO!G178+SEPTIEMBRE!G178+OCTUBRE!G178+NOVIEMBRE!G178+DICIEMBRE!G178</f>
        <v>0</v>
      </c>
      <c r="H178" s="45">
        <f>+'ENERO '!H178+FEBRERO!H178+'MARZO '!H178+ABRIL!H178+MAYO!H178+JUNIO!H178+JULIO!H178+AGOSTO!H178+SEPTIEMBRE!H178+OCTUBRE!H178+NOVIEMBRE!H178+DICIEMBRE!H178</f>
        <v>0</v>
      </c>
      <c r="BA178" s="17" t="str">
        <f>IF($D178&lt;&gt;SUM($E178:$H178)," NO ALTERE LAS FÓRMULAS, la suma de las edades no está alculando el total de la sección. ","")</f>
        <v/>
      </c>
      <c r="BB178" s="2"/>
      <c r="BC178" s="2"/>
      <c r="BD178" s="25">
        <f>IF($D178&lt;&gt;SUM($E178:$H178),1,0)</f>
        <v>0</v>
      </c>
      <c r="BE178" s="3"/>
      <c r="BF178" s="3"/>
    </row>
    <row r="179" spans="1:58" ht="15" customHeight="1" x14ac:dyDescent="0.15">
      <c r="A179" s="333" t="s">
        <v>137</v>
      </c>
      <c r="B179" s="334"/>
      <c r="C179" s="335"/>
      <c r="D179" s="52">
        <f>+SUM(E179:H179)</f>
        <v>0</v>
      </c>
      <c r="E179" s="45">
        <f>+'ENERO '!E179+FEBRERO!E179+'MARZO '!E179+ABRIL!E179+MAYO!E179+JUNIO!E179+JULIO!E179+AGOSTO!E179+SEPTIEMBRE!E179+OCTUBRE!E179+NOVIEMBRE!E179+DICIEMBRE!E179</f>
        <v>0</v>
      </c>
      <c r="F179" s="45">
        <f>+'ENERO '!F179+FEBRERO!F179+'MARZO '!F179+ABRIL!F179+MAYO!F179+JUNIO!F179+JULIO!F179+AGOSTO!F179+SEPTIEMBRE!F179+OCTUBRE!F179+NOVIEMBRE!F179+DICIEMBRE!F179</f>
        <v>0</v>
      </c>
      <c r="G179" s="45">
        <f>+'ENERO '!G179+FEBRERO!G179+'MARZO '!G179+ABRIL!G179+MAYO!G179+JUNIO!G179+JULIO!G179+AGOSTO!G179+SEPTIEMBRE!G179+OCTUBRE!G179+NOVIEMBRE!G179+DICIEMBRE!G179</f>
        <v>0</v>
      </c>
      <c r="H179" s="45">
        <f>+'ENERO '!H179+FEBRERO!H179+'MARZO '!H179+ABRIL!H179+MAYO!H179+JUNIO!H179+JULIO!H179+AGOSTO!H179+SEPTIEMBRE!H179+OCTUBRE!H179+NOVIEMBRE!H179+DICIEMBRE!H179</f>
        <v>0</v>
      </c>
      <c r="BA179" s="17" t="str">
        <f>IF($D179&lt;&gt;SUM($E179:$H179)," NO ALTERE LAS FÓRMULAS, la suma de las edades no está alculando el total de la sección. ","")</f>
        <v/>
      </c>
      <c r="BB179" s="2"/>
      <c r="BC179" s="2"/>
      <c r="BD179" s="25">
        <f>IF($D179&lt;&gt;SUM($E179:$H179),1,0)</f>
        <v>0</v>
      </c>
      <c r="BE179" s="3"/>
      <c r="BF179" s="3"/>
    </row>
    <row r="180" spans="1:58" ht="23.25" customHeight="1" x14ac:dyDescent="0.15">
      <c r="A180" s="16" t="s">
        <v>216</v>
      </c>
      <c r="B180" s="59"/>
      <c r="C180" s="59"/>
      <c r="D180" s="182"/>
      <c r="E180" s="182"/>
      <c r="F180" s="182"/>
      <c r="G180" s="182"/>
      <c r="H180" s="182"/>
      <c r="BF180" s="3"/>
    </row>
    <row r="181" spans="1:58" ht="36" customHeight="1" x14ac:dyDescent="0.15">
      <c r="A181" s="336" t="s">
        <v>217</v>
      </c>
      <c r="B181" s="337"/>
      <c r="C181" s="338"/>
      <c r="D181" s="301" t="s">
        <v>80</v>
      </c>
      <c r="E181" s="303" t="s">
        <v>7</v>
      </c>
      <c r="F181" s="304"/>
      <c r="G181" s="304"/>
      <c r="H181" s="304"/>
      <c r="I181" s="304"/>
      <c r="J181" s="304"/>
      <c r="K181" s="304"/>
      <c r="L181" s="304"/>
      <c r="M181" s="305"/>
      <c r="N181" s="304" t="s">
        <v>66</v>
      </c>
      <c r="O181" s="305"/>
      <c r="P181" s="306" t="s">
        <v>9</v>
      </c>
      <c r="BF181" s="3"/>
    </row>
    <row r="182" spans="1:58" ht="36.75" customHeight="1" x14ac:dyDescent="0.15">
      <c r="A182" s="339"/>
      <c r="B182" s="340"/>
      <c r="C182" s="341"/>
      <c r="D182" s="342"/>
      <c r="E182" s="218" t="s">
        <v>133</v>
      </c>
      <c r="F182" s="219" t="s">
        <v>14</v>
      </c>
      <c r="G182" s="219" t="s">
        <v>138</v>
      </c>
      <c r="H182" s="219" t="s">
        <v>67</v>
      </c>
      <c r="I182" s="219" t="s">
        <v>139</v>
      </c>
      <c r="J182" s="219" t="s">
        <v>68</v>
      </c>
      <c r="K182" s="219" t="s">
        <v>18</v>
      </c>
      <c r="L182" s="219" t="s">
        <v>19</v>
      </c>
      <c r="M182" s="220" t="s">
        <v>20</v>
      </c>
      <c r="N182" s="221" t="s">
        <v>1</v>
      </c>
      <c r="O182" s="222" t="s">
        <v>2</v>
      </c>
      <c r="P182" s="343"/>
      <c r="BF182" s="3"/>
    </row>
    <row r="183" spans="1:58" ht="14.25" customHeight="1" x14ac:dyDescent="0.15">
      <c r="A183" s="306" t="s">
        <v>140</v>
      </c>
      <c r="B183" s="328" t="s">
        <v>218</v>
      </c>
      <c r="C183" s="328"/>
      <c r="D183" s="111">
        <f>+SUM(E183:M183)</f>
        <v>193</v>
      </c>
      <c r="E183" s="45">
        <f>+'ENERO '!E183+FEBRERO!E183+'MARZO '!E183+ABRIL!E183+MAYO!E183+JUNIO!E183+JULIO!E183+AGOSTO!E183+SEPTIEMBRE!E183+OCTUBRE!E183+NOVIEMBRE!E183+DICIEMBRE!E183</f>
        <v>12</v>
      </c>
      <c r="F183" s="45">
        <f>+'ENERO '!F183+FEBRERO!F183+'MARZO '!F183+ABRIL!F183+MAYO!F183+JUNIO!F183+JULIO!F183+AGOSTO!F183+SEPTIEMBRE!F183+OCTUBRE!F183+NOVIEMBRE!F183+DICIEMBRE!F183</f>
        <v>1</v>
      </c>
      <c r="G183" s="45">
        <f>+'ENERO '!G183+FEBRERO!G183+'MARZO '!G183+ABRIL!G183+MAYO!G183+JUNIO!G183+JULIO!G183+AGOSTO!G183+SEPTIEMBRE!G183+OCTUBRE!G183+NOVIEMBRE!G183+DICIEMBRE!G183</f>
        <v>2</v>
      </c>
      <c r="H183" s="45">
        <f>+'ENERO '!H183+FEBRERO!H183+'MARZO '!H183+ABRIL!H183+MAYO!H183+JUNIO!H183+JULIO!H183+AGOSTO!H183+SEPTIEMBRE!H183+OCTUBRE!H183+NOVIEMBRE!H183+DICIEMBRE!H183</f>
        <v>3</v>
      </c>
      <c r="I183" s="45">
        <f>+'ENERO '!I183+FEBRERO!I183+'MARZO '!I183+ABRIL!I183+MAYO!I183+JUNIO!I183+JULIO!I183+AGOSTO!I183+SEPTIEMBRE!I183+OCTUBRE!I183+NOVIEMBRE!I183+DICIEMBRE!I183</f>
        <v>13</v>
      </c>
      <c r="J183" s="45">
        <f>+'ENERO '!J183+FEBRERO!J183+'MARZO '!J183+ABRIL!J183+MAYO!J183+JUNIO!J183+JULIO!J183+AGOSTO!J183+SEPTIEMBRE!J183+OCTUBRE!J183+NOVIEMBRE!J183+DICIEMBRE!J183</f>
        <v>53</v>
      </c>
      <c r="K183" s="45">
        <f>+'ENERO '!K183+FEBRERO!K183+'MARZO '!K183+ABRIL!K183+MAYO!K183+JUNIO!K183+JULIO!K183+AGOSTO!K183+SEPTIEMBRE!K183+OCTUBRE!K183+NOVIEMBRE!K183+DICIEMBRE!K183</f>
        <v>105</v>
      </c>
      <c r="L183" s="45">
        <f>+'ENERO '!L183+FEBRERO!L183+'MARZO '!L183+ABRIL!L183+MAYO!L183+JUNIO!L183+JULIO!L183+AGOSTO!L183+SEPTIEMBRE!L183+OCTUBRE!L183+NOVIEMBRE!L183+DICIEMBRE!L183</f>
        <v>4</v>
      </c>
      <c r="M183" s="45">
        <f>+'ENERO '!M183+FEBRERO!M183+'MARZO '!M183+ABRIL!M183+MAYO!M183+JUNIO!M183+JULIO!M183+AGOSTO!M183+SEPTIEMBRE!M183+OCTUBRE!M183+NOVIEMBRE!M183+DICIEMBRE!M183</f>
        <v>0</v>
      </c>
      <c r="N183" s="45">
        <f>+'ENERO '!N183+FEBRERO!N183+'MARZO '!N183+ABRIL!N183+MAYO!N183+JUNIO!N183+JULIO!N183+AGOSTO!N183+SEPTIEMBRE!N183+OCTUBRE!N183+NOVIEMBRE!N183+DICIEMBRE!N183</f>
        <v>71</v>
      </c>
      <c r="O183" s="45">
        <f>+'ENERO '!O183+FEBRERO!O183+'MARZO '!O183+ABRIL!O183+MAYO!O183+JUNIO!O183+JULIO!O183+AGOSTO!O183+SEPTIEMBRE!O183+OCTUBRE!O183+NOVIEMBRE!O183+DICIEMBRE!O183</f>
        <v>122</v>
      </c>
      <c r="P183" s="45">
        <f>+'ENERO '!P183+FEBRERO!P183+'MARZO '!P183+ABRIL!P183+MAYO!P183+JUNIO!P183+JULIO!P183+AGOSTO!P183+SEPTIEMBRE!P183+OCTUBRE!P183+NOVIEMBRE!P183+DICIEMBRE!P183</f>
        <v>0</v>
      </c>
      <c r="Q183" s="75" t="str">
        <f t="shared" ref="Q183:Q238" si="53">$BA183&amp;" "&amp;$BB183</f>
        <v xml:space="preserve"> </v>
      </c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  <c r="AC183" s="75"/>
      <c r="AD183" s="75"/>
      <c r="AE183" s="75"/>
      <c r="AF183" s="75"/>
      <c r="AG183" s="75"/>
      <c r="AH183" s="75"/>
      <c r="AI183" s="75"/>
      <c r="AJ183" s="75"/>
      <c r="AK183" s="75"/>
      <c r="AL183" s="75"/>
      <c r="AM183" s="75"/>
      <c r="AN183" s="75"/>
      <c r="AO183" s="75"/>
      <c r="AP183" s="75"/>
      <c r="AQ183" s="75"/>
      <c r="AR183" s="75"/>
      <c r="AS183" s="75"/>
      <c r="AT183" s="75"/>
      <c r="AU183" s="75"/>
      <c r="AV183" s="75"/>
      <c r="AW183" s="75"/>
      <c r="AX183" s="75"/>
      <c r="AY183" s="75"/>
      <c r="AZ183" s="75"/>
      <c r="BA183" s="1" t="s">
        <v>3</v>
      </c>
      <c r="BB183" s="17" t="str">
        <f t="shared" ref="BB183:BB238" si="54">IF($K183&lt;$P183," El número altas de pacientes 60 años NO puede ser mayor que el de 20-64 años.","")</f>
        <v/>
      </c>
      <c r="BC183" s="2"/>
      <c r="BD183" s="29">
        <f t="shared" ref="BD183:BD238" si="55">IF($D183&lt;&gt;($N183+$O183),1,0)</f>
        <v>0</v>
      </c>
      <c r="BE183" s="25">
        <f t="shared" ref="BE183:BE238" si="56">IF($K183&lt;$P183,1,0)</f>
        <v>0</v>
      </c>
      <c r="BF183" s="3"/>
    </row>
    <row r="184" spans="1:58" ht="13.5" customHeight="1" x14ac:dyDescent="0.15">
      <c r="A184" s="327"/>
      <c r="B184" s="320" t="s">
        <v>219</v>
      </c>
      <c r="C184" s="320"/>
      <c r="D184" s="113">
        <f t="shared" ref="D184:D238" si="57">+SUM(E184:M184)</f>
        <v>252</v>
      </c>
      <c r="E184" s="45">
        <f>+'ENERO '!E184+FEBRERO!E184+'MARZO '!E184+ABRIL!E184+MAYO!E184+JUNIO!E184+JULIO!E184+AGOSTO!E184+SEPTIEMBRE!E184+OCTUBRE!E184+NOVIEMBRE!E184+DICIEMBRE!E184</f>
        <v>3</v>
      </c>
      <c r="F184" s="45">
        <f>+'ENERO '!F184+FEBRERO!F184+'MARZO '!F184+ABRIL!F184+MAYO!F184+JUNIO!F184+JULIO!F184+AGOSTO!F184+SEPTIEMBRE!F184+OCTUBRE!F184+NOVIEMBRE!F184+DICIEMBRE!F184</f>
        <v>2</v>
      </c>
      <c r="G184" s="45">
        <f>+'ENERO '!G184+FEBRERO!G184+'MARZO '!G184+ABRIL!G184+MAYO!G184+JUNIO!G184+JULIO!G184+AGOSTO!G184+SEPTIEMBRE!G184+OCTUBRE!G184+NOVIEMBRE!G184+DICIEMBRE!G184</f>
        <v>3</v>
      </c>
      <c r="H184" s="45">
        <f>+'ENERO '!H184+FEBRERO!H184+'MARZO '!H184+ABRIL!H184+MAYO!H184+JUNIO!H184+JULIO!H184+AGOSTO!H184+SEPTIEMBRE!H184+OCTUBRE!H184+NOVIEMBRE!H184+DICIEMBRE!H184</f>
        <v>6</v>
      </c>
      <c r="I184" s="45">
        <f>+'ENERO '!I184+FEBRERO!I184+'MARZO '!I184+ABRIL!I184+MAYO!I184+JUNIO!I184+JULIO!I184+AGOSTO!I184+SEPTIEMBRE!I184+OCTUBRE!I184+NOVIEMBRE!I184+DICIEMBRE!I184</f>
        <v>18</v>
      </c>
      <c r="J184" s="45">
        <f>+'ENERO '!J184+FEBRERO!J184+'MARZO '!J184+ABRIL!J184+MAYO!J184+JUNIO!J184+JULIO!J184+AGOSTO!J184+SEPTIEMBRE!J184+OCTUBRE!J184+NOVIEMBRE!J184+DICIEMBRE!J184</f>
        <v>79</v>
      </c>
      <c r="K184" s="45">
        <f>+'ENERO '!K184+FEBRERO!K184+'MARZO '!K184+ABRIL!K184+MAYO!K184+JUNIO!K184+JULIO!K184+AGOSTO!K184+SEPTIEMBRE!K184+OCTUBRE!K184+NOVIEMBRE!K184+DICIEMBRE!K184</f>
        <v>133</v>
      </c>
      <c r="L184" s="45">
        <f>+'ENERO '!L184+FEBRERO!L184+'MARZO '!L184+ABRIL!L184+MAYO!L184+JUNIO!L184+JULIO!L184+AGOSTO!L184+SEPTIEMBRE!L184+OCTUBRE!L184+NOVIEMBRE!L184+DICIEMBRE!L184</f>
        <v>8</v>
      </c>
      <c r="M184" s="45">
        <f>+'ENERO '!M184+FEBRERO!M184+'MARZO '!M184+ABRIL!M184+MAYO!M184+JUNIO!M184+JULIO!M184+AGOSTO!M184+SEPTIEMBRE!M184+OCTUBRE!M184+NOVIEMBRE!M184+DICIEMBRE!M184</f>
        <v>0</v>
      </c>
      <c r="N184" s="45">
        <f>+'ENERO '!N184+FEBRERO!N184+'MARZO '!N184+ABRIL!N184+MAYO!N184+JUNIO!N184+JULIO!N184+AGOSTO!N184+SEPTIEMBRE!N184+OCTUBRE!N184+NOVIEMBRE!N184+DICIEMBRE!N184</f>
        <v>113</v>
      </c>
      <c r="O184" s="45">
        <f>+'ENERO '!O184+FEBRERO!O184+'MARZO '!O184+ABRIL!O184+MAYO!O184+JUNIO!O184+JULIO!O184+AGOSTO!O184+SEPTIEMBRE!O184+OCTUBRE!O184+NOVIEMBRE!O184+DICIEMBRE!O184</f>
        <v>139</v>
      </c>
      <c r="P184" s="45">
        <f>+'ENERO '!P184+FEBRERO!P184+'MARZO '!P184+ABRIL!P184+MAYO!P184+JUNIO!P184+JULIO!P184+AGOSTO!P184+SEPTIEMBRE!P184+OCTUBRE!P184+NOVIEMBRE!P184+DICIEMBRE!P184</f>
        <v>0</v>
      </c>
      <c r="Q184" s="75" t="str">
        <f t="shared" si="53"/>
        <v xml:space="preserve"> </v>
      </c>
      <c r="R184" s="75"/>
      <c r="S184" s="75"/>
      <c r="T184" s="75"/>
      <c r="U184" s="75"/>
      <c r="V184" s="75"/>
      <c r="W184" s="75"/>
      <c r="X184" s="75"/>
      <c r="Y184" s="75"/>
      <c r="Z184" s="75"/>
      <c r="AA184" s="75"/>
      <c r="AB184" s="75"/>
      <c r="AC184" s="75"/>
      <c r="AD184" s="75"/>
      <c r="AE184" s="75"/>
      <c r="AF184" s="75"/>
      <c r="AG184" s="75"/>
      <c r="AH184" s="75"/>
      <c r="AI184" s="75"/>
      <c r="AJ184" s="75"/>
      <c r="AK184" s="75"/>
      <c r="AL184" s="75"/>
      <c r="AM184" s="75"/>
      <c r="AN184" s="75"/>
      <c r="AO184" s="75"/>
      <c r="AP184" s="75"/>
      <c r="AQ184" s="75"/>
      <c r="AR184" s="75"/>
      <c r="AS184" s="75"/>
      <c r="AT184" s="75"/>
      <c r="AU184" s="75"/>
      <c r="AV184" s="75"/>
      <c r="AW184" s="75"/>
      <c r="AX184" s="75"/>
      <c r="AY184" s="75"/>
      <c r="AZ184" s="75"/>
      <c r="BA184" s="17" t="str">
        <f t="shared" ref="BA184:BA238" si="58">IF($D184&lt;&gt;($N184+$O184)," El número altas de pacientes según sexo NO puede ser diferente al Total.","")</f>
        <v/>
      </c>
      <c r="BB184" s="17" t="str">
        <f t="shared" si="54"/>
        <v/>
      </c>
      <c r="BC184" s="3"/>
      <c r="BD184" s="25">
        <f t="shared" si="55"/>
        <v>0</v>
      </c>
      <c r="BE184" s="25">
        <f t="shared" si="56"/>
        <v>0</v>
      </c>
      <c r="BF184" s="3"/>
    </row>
    <row r="185" spans="1:58" ht="11.25" customHeight="1" x14ac:dyDescent="0.15">
      <c r="A185" s="327"/>
      <c r="B185" s="320" t="s">
        <v>141</v>
      </c>
      <c r="C185" s="320"/>
      <c r="D185" s="113">
        <f t="shared" si="57"/>
        <v>146</v>
      </c>
      <c r="E185" s="45">
        <f>+'ENERO '!E185+FEBRERO!E185+'MARZO '!E185+ABRIL!E185+MAYO!E185+JUNIO!E185+JULIO!E185+AGOSTO!E185+SEPTIEMBRE!E185+OCTUBRE!E185+NOVIEMBRE!E185+DICIEMBRE!E185</f>
        <v>6</v>
      </c>
      <c r="F185" s="45">
        <f>+'ENERO '!F185+FEBRERO!F185+'MARZO '!F185+ABRIL!F185+MAYO!F185+JUNIO!F185+JULIO!F185+AGOSTO!F185+SEPTIEMBRE!F185+OCTUBRE!F185+NOVIEMBRE!F185+DICIEMBRE!F185</f>
        <v>3</v>
      </c>
      <c r="G185" s="45">
        <f>+'ENERO '!G185+FEBRERO!G185+'MARZO '!G185+ABRIL!G185+MAYO!G185+JUNIO!G185+JULIO!G185+AGOSTO!G185+SEPTIEMBRE!G185+OCTUBRE!G185+NOVIEMBRE!G185+DICIEMBRE!G185</f>
        <v>1</v>
      </c>
      <c r="H185" s="45">
        <f>+'ENERO '!H185+FEBRERO!H185+'MARZO '!H185+ABRIL!H185+MAYO!H185+JUNIO!H185+JULIO!H185+AGOSTO!H185+SEPTIEMBRE!H185+OCTUBRE!H185+NOVIEMBRE!H185+DICIEMBRE!H185</f>
        <v>2</v>
      </c>
      <c r="I185" s="45">
        <f>+'ENERO '!I185+FEBRERO!I185+'MARZO '!I185+ABRIL!I185+MAYO!I185+JUNIO!I185+JULIO!I185+AGOSTO!I185+SEPTIEMBRE!I185+OCTUBRE!I185+NOVIEMBRE!I185+DICIEMBRE!I185</f>
        <v>11</v>
      </c>
      <c r="J185" s="45">
        <f>+'ENERO '!J185+FEBRERO!J185+'MARZO '!J185+ABRIL!J185+MAYO!J185+JUNIO!J185+JULIO!J185+AGOSTO!J185+SEPTIEMBRE!J185+OCTUBRE!J185+NOVIEMBRE!J185+DICIEMBRE!J185</f>
        <v>40</v>
      </c>
      <c r="K185" s="45">
        <f>+'ENERO '!K185+FEBRERO!K185+'MARZO '!K185+ABRIL!K185+MAYO!K185+JUNIO!K185+JULIO!K185+AGOSTO!K185+SEPTIEMBRE!K185+OCTUBRE!K185+NOVIEMBRE!K185+DICIEMBRE!K185</f>
        <v>79</v>
      </c>
      <c r="L185" s="45">
        <f>+'ENERO '!L185+FEBRERO!L185+'MARZO '!L185+ABRIL!L185+MAYO!L185+JUNIO!L185+JULIO!L185+AGOSTO!L185+SEPTIEMBRE!L185+OCTUBRE!L185+NOVIEMBRE!L185+DICIEMBRE!L185</f>
        <v>4</v>
      </c>
      <c r="M185" s="45">
        <f>+'ENERO '!M185+FEBRERO!M185+'MARZO '!M185+ABRIL!M185+MAYO!M185+JUNIO!M185+JULIO!M185+AGOSTO!M185+SEPTIEMBRE!M185+OCTUBRE!M185+NOVIEMBRE!M185+DICIEMBRE!M185</f>
        <v>0</v>
      </c>
      <c r="N185" s="45">
        <f>+'ENERO '!N185+FEBRERO!N185+'MARZO '!N185+ABRIL!N185+MAYO!N185+JUNIO!N185+JULIO!N185+AGOSTO!N185+SEPTIEMBRE!N185+OCTUBRE!N185+NOVIEMBRE!N185+DICIEMBRE!N185</f>
        <v>59</v>
      </c>
      <c r="O185" s="45">
        <f>+'ENERO '!O185+FEBRERO!O185+'MARZO '!O185+ABRIL!O185+MAYO!O185+JUNIO!O185+JULIO!O185+AGOSTO!O185+SEPTIEMBRE!O185+OCTUBRE!O185+NOVIEMBRE!O185+DICIEMBRE!O185</f>
        <v>87</v>
      </c>
      <c r="P185" s="45">
        <f>+'ENERO '!P185+FEBRERO!P185+'MARZO '!P185+ABRIL!P185+MAYO!P185+JUNIO!P185+JULIO!P185+AGOSTO!P185+SEPTIEMBRE!P185+OCTUBRE!P185+NOVIEMBRE!P185+DICIEMBRE!P185</f>
        <v>0</v>
      </c>
      <c r="Q185" s="75" t="str">
        <f t="shared" si="53"/>
        <v xml:space="preserve"> </v>
      </c>
      <c r="R185" s="75"/>
      <c r="S185" s="75"/>
      <c r="T185" s="75"/>
      <c r="U185" s="75"/>
      <c r="V185" s="75"/>
      <c r="W185" s="75"/>
      <c r="X185" s="75"/>
      <c r="Y185" s="75"/>
      <c r="Z185" s="75"/>
      <c r="AA185" s="75"/>
      <c r="AB185" s="75"/>
      <c r="AC185" s="75"/>
      <c r="AD185" s="75"/>
      <c r="AE185" s="75"/>
      <c r="AF185" s="75"/>
      <c r="AG185" s="75"/>
      <c r="AH185" s="75"/>
      <c r="AI185" s="75"/>
      <c r="AJ185" s="75"/>
      <c r="AK185" s="75"/>
      <c r="AL185" s="75"/>
      <c r="AM185" s="75"/>
      <c r="AN185" s="75"/>
      <c r="AO185" s="75"/>
      <c r="AP185" s="75"/>
      <c r="AQ185" s="75"/>
      <c r="AR185" s="75"/>
      <c r="AS185" s="75"/>
      <c r="AT185" s="75"/>
      <c r="AU185" s="75"/>
      <c r="AV185" s="75"/>
      <c r="AW185" s="75"/>
      <c r="AX185" s="75"/>
      <c r="AY185" s="75"/>
      <c r="AZ185" s="75"/>
      <c r="BA185" s="17" t="str">
        <f t="shared" si="58"/>
        <v/>
      </c>
      <c r="BB185" s="17" t="str">
        <f t="shared" si="54"/>
        <v/>
      </c>
      <c r="BC185" s="3"/>
      <c r="BD185" s="25">
        <f t="shared" si="55"/>
        <v>0</v>
      </c>
      <c r="BE185" s="25">
        <f t="shared" si="56"/>
        <v>0</v>
      </c>
      <c r="BF185" s="3"/>
    </row>
    <row r="186" spans="1:58" x14ac:dyDescent="0.15">
      <c r="A186" s="307"/>
      <c r="B186" s="326" t="s">
        <v>142</v>
      </c>
      <c r="C186" s="326"/>
      <c r="D186" s="195">
        <f t="shared" si="57"/>
        <v>74</v>
      </c>
      <c r="E186" s="45">
        <f>+'ENERO '!E186+FEBRERO!E186+'MARZO '!E186+ABRIL!E186+MAYO!E186+JUNIO!E186+JULIO!E186+AGOSTO!E186+SEPTIEMBRE!E186+OCTUBRE!E186+NOVIEMBRE!E186+DICIEMBRE!E186</f>
        <v>9</v>
      </c>
      <c r="F186" s="45">
        <f>+'ENERO '!F186+FEBRERO!F186+'MARZO '!F186+ABRIL!F186+MAYO!F186+JUNIO!F186+JULIO!F186+AGOSTO!F186+SEPTIEMBRE!F186+OCTUBRE!F186+NOVIEMBRE!F186+DICIEMBRE!F186</f>
        <v>2</v>
      </c>
      <c r="G186" s="45">
        <f>+'ENERO '!G186+FEBRERO!G186+'MARZO '!G186+ABRIL!G186+MAYO!G186+JUNIO!G186+JULIO!G186+AGOSTO!G186+SEPTIEMBRE!G186+OCTUBRE!G186+NOVIEMBRE!G186+DICIEMBRE!G186</f>
        <v>1</v>
      </c>
      <c r="H186" s="45">
        <f>+'ENERO '!H186+FEBRERO!H186+'MARZO '!H186+ABRIL!H186+MAYO!H186+JUNIO!H186+JULIO!H186+AGOSTO!H186+SEPTIEMBRE!H186+OCTUBRE!H186+NOVIEMBRE!H186+DICIEMBRE!H186</f>
        <v>2</v>
      </c>
      <c r="I186" s="45">
        <f>+'ENERO '!I186+FEBRERO!I186+'MARZO '!I186+ABRIL!I186+MAYO!I186+JUNIO!I186+JULIO!I186+AGOSTO!I186+SEPTIEMBRE!I186+OCTUBRE!I186+NOVIEMBRE!I186+DICIEMBRE!I186</f>
        <v>12</v>
      </c>
      <c r="J186" s="45">
        <f>+'ENERO '!J186+FEBRERO!J186+'MARZO '!J186+ABRIL!J186+MAYO!J186+JUNIO!J186+JULIO!J186+AGOSTO!J186+SEPTIEMBRE!J186+OCTUBRE!J186+NOVIEMBRE!J186+DICIEMBRE!J186</f>
        <v>15</v>
      </c>
      <c r="K186" s="45">
        <f>+'ENERO '!K186+FEBRERO!K186+'MARZO '!K186+ABRIL!K186+MAYO!K186+JUNIO!K186+JULIO!K186+AGOSTO!K186+SEPTIEMBRE!K186+OCTUBRE!K186+NOVIEMBRE!K186+DICIEMBRE!K186</f>
        <v>30</v>
      </c>
      <c r="L186" s="45">
        <f>+'ENERO '!L186+FEBRERO!L186+'MARZO '!L186+ABRIL!L186+MAYO!L186+JUNIO!L186+JULIO!L186+AGOSTO!L186+SEPTIEMBRE!L186+OCTUBRE!L186+NOVIEMBRE!L186+DICIEMBRE!L186</f>
        <v>3</v>
      </c>
      <c r="M186" s="45">
        <f>+'ENERO '!M186+FEBRERO!M186+'MARZO '!M186+ABRIL!M186+MAYO!M186+JUNIO!M186+JULIO!M186+AGOSTO!M186+SEPTIEMBRE!M186+OCTUBRE!M186+NOVIEMBRE!M186+DICIEMBRE!M186</f>
        <v>0</v>
      </c>
      <c r="N186" s="45">
        <f>+'ENERO '!N186+FEBRERO!N186+'MARZO '!N186+ABRIL!N186+MAYO!N186+JUNIO!N186+JULIO!N186+AGOSTO!N186+SEPTIEMBRE!N186+OCTUBRE!N186+NOVIEMBRE!N186+DICIEMBRE!N186</f>
        <v>39</v>
      </c>
      <c r="O186" s="45">
        <f>+'ENERO '!O186+FEBRERO!O186+'MARZO '!O186+ABRIL!O186+MAYO!O186+JUNIO!O186+JULIO!O186+AGOSTO!O186+SEPTIEMBRE!O186+OCTUBRE!O186+NOVIEMBRE!O186+DICIEMBRE!O186</f>
        <v>35</v>
      </c>
      <c r="P186" s="45">
        <f>+'ENERO '!P186+FEBRERO!P186+'MARZO '!P186+ABRIL!P186+MAYO!P186+JUNIO!P186+JULIO!P186+AGOSTO!P186+SEPTIEMBRE!P186+OCTUBRE!P186+NOVIEMBRE!P186+DICIEMBRE!P186</f>
        <v>0</v>
      </c>
      <c r="Q186" s="75" t="str">
        <f t="shared" si="53"/>
        <v xml:space="preserve"> </v>
      </c>
      <c r="R186" s="75"/>
      <c r="S186" s="75"/>
      <c r="T186" s="75"/>
      <c r="U186" s="75"/>
      <c r="V186" s="75"/>
      <c r="W186" s="75"/>
      <c r="X186" s="75"/>
      <c r="Y186" s="75"/>
      <c r="Z186" s="75"/>
      <c r="AA186" s="75"/>
      <c r="AB186" s="75"/>
      <c r="AC186" s="75"/>
      <c r="AD186" s="75"/>
      <c r="AE186" s="75"/>
      <c r="AF186" s="75"/>
      <c r="AG186" s="75"/>
      <c r="AH186" s="75"/>
      <c r="AI186" s="75"/>
      <c r="AJ186" s="75"/>
      <c r="AK186" s="75"/>
      <c r="AL186" s="75"/>
      <c r="AM186" s="75"/>
      <c r="AN186" s="75"/>
      <c r="AO186" s="75"/>
      <c r="AP186" s="75"/>
      <c r="AQ186" s="75"/>
      <c r="AR186" s="75"/>
      <c r="AS186" s="75"/>
      <c r="AT186" s="75"/>
      <c r="AU186" s="75"/>
      <c r="AV186" s="75"/>
      <c r="AW186" s="75"/>
      <c r="AX186" s="75"/>
      <c r="AY186" s="75"/>
      <c r="AZ186" s="75"/>
      <c r="BA186" s="17" t="str">
        <f t="shared" si="58"/>
        <v/>
      </c>
      <c r="BB186" s="17" t="str">
        <f t="shared" si="54"/>
        <v/>
      </c>
      <c r="BC186" s="3"/>
      <c r="BD186" s="25">
        <f t="shared" si="55"/>
        <v>0</v>
      </c>
      <c r="BE186" s="25">
        <f t="shared" si="56"/>
        <v>0</v>
      </c>
      <c r="BF186" s="3"/>
    </row>
    <row r="187" spans="1:58" ht="11.25" customHeight="1" x14ac:dyDescent="0.15">
      <c r="A187" s="306" t="s">
        <v>143</v>
      </c>
      <c r="B187" s="328" t="s">
        <v>218</v>
      </c>
      <c r="C187" s="328"/>
      <c r="D187" s="111">
        <f t="shared" si="57"/>
        <v>618</v>
      </c>
      <c r="E187" s="45">
        <f>+'ENERO '!E187+FEBRERO!E187+'MARZO '!E187+ABRIL!E187+MAYO!E187+JUNIO!E187+JULIO!E187+AGOSTO!E187+SEPTIEMBRE!E187+OCTUBRE!E187+NOVIEMBRE!E187+DICIEMBRE!E187</f>
        <v>44</v>
      </c>
      <c r="F187" s="45">
        <f>+'ENERO '!F187+FEBRERO!F187+'MARZO '!F187+ABRIL!F187+MAYO!F187+JUNIO!F187+JULIO!F187+AGOSTO!F187+SEPTIEMBRE!F187+OCTUBRE!F187+NOVIEMBRE!F187+DICIEMBRE!F187</f>
        <v>8</v>
      </c>
      <c r="G187" s="45">
        <f>+'ENERO '!G187+FEBRERO!G187+'MARZO '!G187+ABRIL!G187+MAYO!G187+JUNIO!G187+JULIO!G187+AGOSTO!G187+SEPTIEMBRE!G187+OCTUBRE!G187+NOVIEMBRE!G187+DICIEMBRE!G187</f>
        <v>17</v>
      </c>
      <c r="H187" s="45">
        <f>+'ENERO '!H187+FEBRERO!H187+'MARZO '!H187+ABRIL!H187+MAYO!H187+JUNIO!H187+JULIO!H187+AGOSTO!H187+SEPTIEMBRE!H187+OCTUBRE!H187+NOVIEMBRE!H187+DICIEMBRE!H187</f>
        <v>11</v>
      </c>
      <c r="I187" s="45">
        <f>+'ENERO '!I187+FEBRERO!I187+'MARZO '!I187+ABRIL!I187+MAYO!I187+JUNIO!I187+JULIO!I187+AGOSTO!I187+SEPTIEMBRE!I187+OCTUBRE!I187+NOVIEMBRE!I187+DICIEMBRE!I187</f>
        <v>48</v>
      </c>
      <c r="J187" s="45">
        <f>+'ENERO '!J187+FEBRERO!J187+'MARZO '!J187+ABRIL!J187+MAYO!J187+JUNIO!J187+JULIO!J187+AGOSTO!J187+SEPTIEMBRE!J187+OCTUBRE!J187+NOVIEMBRE!J187+DICIEMBRE!J187</f>
        <v>145</v>
      </c>
      <c r="K187" s="45">
        <f>+'ENERO '!K187+FEBRERO!K187+'MARZO '!K187+ABRIL!K187+MAYO!K187+JUNIO!K187+JULIO!K187+AGOSTO!K187+SEPTIEMBRE!K187+OCTUBRE!K187+NOVIEMBRE!K187+DICIEMBRE!K187</f>
        <v>302</v>
      </c>
      <c r="L187" s="45">
        <f>+'ENERO '!L187+FEBRERO!L187+'MARZO '!L187+ABRIL!L187+MAYO!L187+JUNIO!L187+JULIO!L187+AGOSTO!L187+SEPTIEMBRE!L187+OCTUBRE!L187+NOVIEMBRE!L187+DICIEMBRE!L187</f>
        <v>43</v>
      </c>
      <c r="M187" s="45">
        <f>+'ENERO '!M187+FEBRERO!M187+'MARZO '!M187+ABRIL!M187+MAYO!M187+JUNIO!M187+JULIO!M187+AGOSTO!M187+SEPTIEMBRE!M187+OCTUBRE!M187+NOVIEMBRE!M187+DICIEMBRE!M187</f>
        <v>0</v>
      </c>
      <c r="N187" s="45">
        <f>+'ENERO '!N187+FEBRERO!N187+'MARZO '!N187+ABRIL!N187+MAYO!N187+JUNIO!N187+JULIO!N187+AGOSTO!N187+SEPTIEMBRE!N187+OCTUBRE!N187+NOVIEMBRE!N187+DICIEMBRE!N187</f>
        <v>234</v>
      </c>
      <c r="O187" s="45">
        <f>+'ENERO '!O187+FEBRERO!O187+'MARZO '!O187+ABRIL!O187+MAYO!O187+JUNIO!O187+JULIO!O187+AGOSTO!O187+SEPTIEMBRE!O187+OCTUBRE!O187+NOVIEMBRE!O187+DICIEMBRE!O187</f>
        <v>384</v>
      </c>
      <c r="P187" s="45">
        <f>+'ENERO '!P187+FEBRERO!P187+'MARZO '!P187+ABRIL!P187+MAYO!P187+JUNIO!P187+JULIO!P187+AGOSTO!P187+SEPTIEMBRE!P187+OCTUBRE!P187+NOVIEMBRE!P187+DICIEMBRE!P187</f>
        <v>1</v>
      </c>
      <c r="Q187" s="75" t="str">
        <f t="shared" si="53"/>
        <v xml:space="preserve"> </v>
      </c>
      <c r="R187" s="75"/>
      <c r="S187" s="75"/>
      <c r="T187" s="75"/>
      <c r="U187" s="75"/>
      <c r="V187" s="75"/>
      <c r="W187" s="75"/>
      <c r="X187" s="75"/>
      <c r="Y187" s="75"/>
      <c r="Z187" s="75"/>
      <c r="AA187" s="75"/>
      <c r="AB187" s="75"/>
      <c r="AC187" s="75"/>
      <c r="AD187" s="75"/>
      <c r="AE187" s="75"/>
      <c r="AF187" s="75"/>
      <c r="AG187" s="75"/>
      <c r="AH187" s="75"/>
      <c r="AI187" s="75"/>
      <c r="AJ187" s="75"/>
      <c r="AK187" s="75"/>
      <c r="AL187" s="75"/>
      <c r="AM187" s="75"/>
      <c r="AN187" s="75"/>
      <c r="AO187" s="75"/>
      <c r="AP187" s="75"/>
      <c r="AQ187" s="75"/>
      <c r="AR187" s="75"/>
      <c r="AS187" s="75"/>
      <c r="AT187" s="75"/>
      <c r="AU187" s="75"/>
      <c r="AV187" s="75"/>
      <c r="AW187" s="75"/>
      <c r="AX187" s="75"/>
      <c r="AY187" s="75"/>
      <c r="AZ187" s="75"/>
      <c r="BA187" s="17" t="str">
        <f t="shared" si="58"/>
        <v/>
      </c>
      <c r="BB187" s="17" t="str">
        <f t="shared" si="54"/>
        <v/>
      </c>
      <c r="BC187" s="3"/>
      <c r="BD187" s="25">
        <f t="shared" si="55"/>
        <v>0</v>
      </c>
      <c r="BE187" s="25">
        <f t="shared" si="56"/>
        <v>0</v>
      </c>
      <c r="BF187" s="3"/>
    </row>
    <row r="188" spans="1:58" ht="11.25" customHeight="1" x14ac:dyDescent="0.15">
      <c r="A188" s="327"/>
      <c r="B188" s="320" t="s">
        <v>219</v>
      </c>
      <c r="C188" s="320"/>
      <c r="D188" s="113">
        <f t="shared" si="57"/>
        <v>1118</v>
      </c>
      <c r="E188" s="45">
        <f>+'ENERO '!E188+FEBRERO!E188+'MARZO '!E188+ABRIL!E188+MAYO!E188+JUNIO!E188+JULIO!E188+AGOSTO!E188+SEPTIEMBRE!E188+OCTUBRE!E188+NOVIEMBRE!E188+DICIEMBRE!E188</f>
        <v>29</v>
      </c>
      <c r="F188" s="45">
        <f>+'ENERO '!F188+FEBRERO!F188+'MARZO '!F188+ABRIL!F188+MAYO!F188+JUNIO!F188+JULIO!F188+AGOSTO!F188+SEPTIEMBRE!F188+OCTUBRE!F188+NOVIEMBRE!F188+DICIEMBRE!F188</f>
        <v>12</v>
      </c>
      <c r="G188" s="45">
        <f>+'ENERO '!G188+FEBRERO!G188+'MARZO '!G188+ABRIL!G188+MAYO!G188+JUNIO!G188+JULIO!G188+AGOSTO!G188+SEPTIEMBRE!G188+OCTUBRE!G188+NOVIEMBRE!G188+DICIEMBRE!G188</f>
        <v>20</v>
      </c>
      <c r="H188" s="45">
        <f>+'ENERO '!H188+FEBRERO!H188+'MARZO '!H188+ABRIL!H188+MAYO!H188+JUNIO!H188+JULIO!H188+AGOSTO!H188+SEPTIEMBRE!H188+OCTUBRE!H188+NOVIEMBRE!H188+DICIEMBRE!H188</f>
        <v>19</v>
      </c>
      <c r="I188" s="45">
        <f>+'ENERO '!I188+FEBRERO!I188+'MARZO '!I188+ABRIL!I188+MAYO!I188+JUNIO!I188+JULIO!I188+AGOSTO!I188+SEPTIEMBRE!I188+OCTUBRE!I188+NOVIEMBRE!I188+DICIEMBRE!I188</f>
        <v>96</v>
      </c>
      <c r="J188" s="45">
        <f>+'ENERO '!J188+FEBRERO!J188+'MARZO '!J188+ABRIL!J188+MAYO!J188+JUNIO!J188+JULIO!J188+AGOSTO!J188+SEPTIEMBRE!J188+OCTUBRE!J188+NOVIEMBRE!J188+DICIEMBRE!J188</f>
        <v>337</v>
      </c>
      <c r="K188" s="45">
        <f>+'ENERO '!K188+FEBRERO!K188+'MARZO '!K188+ABRIL!K188+MAYO!K188+JUNIO!K188+JULIO!K188+AGOSTO!K188+SEPTIEMBRE!K188+OCTUBRE!K188+NOVIEMBRE!K188+DICIEMBRE!K188</f>
        <v>539</v>
      </c>
      <c r="L188" s="45">
        <f>+'ENERO '!L188+FEBRERO!L188+'MARZO '!L188+ABRIL!L188+MAYO!L188+JUNIO!L188+JULIO!L188+AGOSTO!L188+SEPTIEMBRE!L188+OCTUBRE!L188+NOVIEMBRE!L188+DICIEMBRE!L188</f>
        <v>66</v>
      </c>
      <c r="M188" s="45">
        <f>+'ENERO '!M188+FEBRERO!M188+'MARZO '!M188+ABRIL!M188+MAYO!M188+JUNIO!M188+JULIO!M188+AGOSTO!M188+SEPTIEMBRE!M188+OCTUBRE!M188+NOVIEMBRE!M188+DICIEMBRE!M188</f>
        <v>0</v>
      </c>
      <c r="N188" s="45">
        <f>+'ENERO '!N188+FEBRERO!N188+'MARZO '!N188+ABRIL!N188+MAYO!N188+JUNIO!N188+JULIO!N188+AGOSTO!N188+SEPTIEMBRE!N188+OCTUBRE!N188+NOVIEMBRE!N188+DICIEMBRE!N188</f>
        <v>472</v>
      </c>
      <c r="O188" s="45">
        <f>+'ENERO '!O188+FEBRERO!O188+'MARZO '!O188+ABRIL!O188+MAYO!O188+JUNIO!O188+JULIO!O188+AGOSTO!O188+SEPTIEMBRE!O188+OCTUBRE!O188+NOVIEMBRE!O188+DICIEMBRE!O188</f>
        <v>646</v>
      </c>
      <c r="P188" s="45">
        <f>+'ENERO '!P188+FEBRERO!P188+'MARZO '!P188+ABRIL!P188+MAYO!P188+JUNIO!P188+JULIO!P188+AGOSTO!P188+SEPTIEMBRE!P188+OCTUBRE!P188+NOVIEMBRE!P188+DICIEMBRE!P188</f>
        <v>2</v>
      </c>
      <c r="Q188" s="75" t="str">
        <f t="shared" si="53"/>
        <v xml:space="preserve"> </v>
      </c>
      <c r="R188" s="75"/>
      <c r="S188" s="75"/>
      <c r="T188" s="75"/>
      <c r="U188" s="75"/>
      <c r="V188" s="75"/>
      <c r="W188" s="75"/>
      <c r="X188" s="75"/>
      <c r="Y188" s="75"/>
      <c r="Z188" s="75"/>
      <c r="AA188" s="75"/>
      <c r="AB188" s="75"/>
      <c r="AC188" s="75"/>
      <c r="AD188" s="75"/>
      <c r="AE188" s="75"/>
      <c r="AF188" s="75"/>
      <c r="AG188" s="75"/>
      <c r="AH188" s="75"/>
      <c r="AI188" s="75"/>
      <c r="AJ188" s="75"/>
      <c r="AK188" s="75"/>
      <c r="AL188" s="75"/>
      <c r="AM188" s="75"/>
      <c r="AN188" s="75"/>
      <c r="AO188" s="75"/>
      <c r="AP188" s="75"/>
      <c r="AQ188" s="75"/>
      <c r="AR188" s="75"/>
      <c r="AS188" s="75"/>
      <c r="AT188" s="75"/>
      <c r="AU188" s="75"/>
      <c r="AV188" s="75"/>
      <c r="AW188" s="75"/>
      <c r="AX188" s="75"/>
      <c r="AY188" s="75"/>
      <c r="AZ188" s="75"/>
      <c r="BA188" s="17" t="str">
        <f t="shared" si="58"/>
        <v/>
      </c>
      <c r="BB188" s="17" t="str">
        <f t="shared" si="54"/>
        <v/>
      </c>
      <c r="BC188" s="3"/>
      <c r="BD188" s="25">
        <f t="shared" si="55"/>
        <v>0</v>
      </c>
      <c r="BE188" s="25">
        <f t="shared" si="56"/>
        <v>0</v>
      </c>
      <c r="BF188" s="3"/>
    </row>
    <row r="189" spans="1:58" ht="11.25" customHeight="1" x14ac:dyDescent="0.15">
      <c r="A189" s="327"/>
      <c r="B189" s="320" t="s">
        <v>141</v>
      </c>
      <c r="C189" s="320"/>
      <c r="D189" s="113">
        <f t="shared" si="57"/>
        <v>577</v>
      </c>
      <c r="E189" s="45">
        <f>+'ENERO '!E189+FEBRERO!E189+'MARZO '!E189+ABRIL!E189+MAYO!E189+JUNIO!E189+JULIO!E189+AGOSTO!E189+SEPTIEMBRE!E189+OCTUBRE!E189+NOVIEMBRE!E189+DICIEMBRE!E189</f>
        <v>42</v>
      </c>
      <c r="F189" s="45">
        <f>+'ENERO '!F189+FEBRERO!F189+'MARZO '!F189+ABRIL!F189+MAYO!F189+JUNIO!F189+JULIO!F189+AGOSTO!F189+SEPTIEMBRE!F189+OCTUBRE!F189+NOVIEMBRE!F189+DICIEMBRE!F189</f>
        <v>9</v>
      </c>
      <c r="G189" s="45">
        <f>+'ENERO '!G189+FEBRERO!G189+'MARZO '!G189+ABRIL!G189+MAYO!G189+JUNIO!G189+JULIO!G189+AGOSTO!G189+SEPTIEMBRE!G189+OCTUBRE!G189+NOVIEMBRE!G189+DICIEMBRE!G189</f>
        <v>13</v>
      </c>
      <c r="H189" s="45">
        <f>+'ENERO '!H189+FEBRERO!H189+'MARZO '!H189+ABRIL!H189+MAYO!H189+JUNIO!H189+JULIO!H189+AGOSTO!H189+SEPTIEMBRE!H189+OCTUBRE!H189+NOVIEMBRE!H189+DICIEMBRE!H189</f>
        <v>10</v>
      </c>
      <c r="I189" s="45">
        <f>+'ENERO '!I189+FEBRERO!I189+'MARZO '!I189+ABRIL!I189+MAYO!I189+JUNIO!I189+JULIO!I189+AGOSTO!I189+SEPTIEMBRE!I189+OCTUBRE!I189+NOVIEMBRE!I189+DICIEMBRE!I189</f>
        <v>48</v>
      </c>
      <c r="J189" s="45">
        <f>+'ENERO '!J189+FEBRERO!J189+'MARZO '!J189+ABRIL!J189+MAYO!J189+JUNIO!J189+JULIO!J189+AGOSTO!J189+SEPTIEMBRE!J189+OCTUBRE!J189+NOVIEMBRE!J189+DICIEMBRE!J189</f>
        <v>126</v>
      </c>
      <c r="K189" s="45">
        <f>+'ENERO '!K189+FEBRERO!K189+'MARZO '!K189+ABRIL!K189+MAYO!K189+JUNIO!K189+JULIO!K189+AGOSTO!K189+SEPTIEMBRE!K189+OCTUBRE!K189+NOVIEMBRE!K189+DICIEMBRE!K189</f>
        <v>293</v>
      </c>
      <c r="L189" s="45">
        <f>+'ENERO '!L189+FEBRERO!L189+'MARZO '!L189+ABRIL!L189+MAYO!L189+JUNIO!L189+JULIO!L189+AGOSTO!L189+SEPTIEMBRE!L189+OCTUBRE!L189+NOVIEMBRE!L189+DICIEMBRE!L189</f>
        <v>36</v>
      </c>
      <c r="M189" s="45">
        <f>+'ENERO '!M189+FEBRERO!M189+'MARZO '!M189+ABRIL!M189+MAYO!M189+JUNIO!M189+JULIO!M189+AGOSTO!M189+SEPTIEMBRE!M189+OCTUBRE!M189+NOVIEMBRE!M189+DICIEMBRE!M189</f>
        <v>0</v>
      </c>
      <c r="N189" s="45">
        <f>+'ENERO '!N189+FEBRERO!N189+'MARZO '!N189+ABRIL!N189+MAYO!N189+JUNIO!N189+JULIO!N189+AGOSTO!N189+SEPTIEMBRE!N189+OCTUBRE!N189+NOVIEMBRE!N189+DICIEMBRE!N189</f>
        <v>227</v>
      </c>
      <c r="O189" s="45">
        <f>+'ENERO '!O189+FEBRERO!O189+'MARZO '!O189+ABRIL!O189+MAYO!O189+JUNIO!O189+JULIO!O189+AGOSTO!O189+SEPTIEMBRE!O189+OCTUBRE!O189+NOVIEMBRE!O189+DICIEMBRE!O189</f>
        <v>350</v>
      </c>
      <c r="P189" s="45">
        <f>+'ENERO '!P189+FEBRERO!P189+'MARZO '!P189+ABRIL!P189+MAYO!P189+JUNIO!P189+JULIO!P189+AGOSTO!P189+SEPTIEMBRE!P189+OCTUBRE!P189+NOVIEMBRE!P189+DICIEMBRE!P189</f>
        <v>1</v>
      </c>
      <c r="Q189" s="75" t="str">
        <f t="shared" si="53"/>
        <v xml:space="preserve"> </v>
      </c>
      <c r="R189" s="75"/>
      <c r="S189" s="75"/>
      <c r="T189" s="75"/>
      <c r="U189" s="75"/>
      <c r="V189" s="75"/>
      <c r="W189" s="75"/>
      <c r="X189" s="75"/>
      <c r="Y189" s="75"/>
      <c r="Z189" s="75"/>
      <c r="AA189" s="75"/>
      <c r="AB189" s="75"/>
      <c r="AC189" s="75"/>
      <c r="AD189" s="75"/>
      <c r="AE189" s="75"/>
      <c r="AF189" s="75"/>
      <c r="AG189" s="75"/>
      <c r="AH189" s="75"/>
      <c r="AI189" s="75"/>
      <c r="AJ189" s="75"/>
      <c r="AK189" s="75"/>
      <c r="AL189" s="75"/>
      <c r="AM189" s="75"/>
      <c r="AN189" s="75"/>
      <c r="AO189" s="75"/>
      <c r="AP189" s="75"/>
      <c r="AQ189" s="75"/>
      <c r="AR189" s="75"/>
      <c r="AS189" s="75"/>
      <c r="AT189" s="75"/>
      <c r="AU189" s="75"/>
      <c r="AV189" s="75"/>
      <c r="AW189" s="75"/>
      <c r="AX189" s="75"/>
      <c r="AY189" s="75"/>
      <c r="AZ189" s="75"/>
      <c r="BA189" s="17" t="str">
        <f t="shared" si="58"/>
        <v/>
      </c>
      <c r="BB189" s="17" t="str">
        <f t="shared" si="54"/>
        <v/>
      </c>
      <c r="BC189" s="3"/>
      <c r="BD189" s="25">
        <f t="shared" si="55"/>
        <v>0</v>
      </c>
      <c r="BE189" s="25">
        <f t="shared" si="56"/>
        <v>0</v>
      </c>
      <c r="BF189" s="3"/>
    </row>
    <row r="190" spans="1:58" ht="11.25" customHeight="1" x14ac:dyDescent="0.15">
      <c r="A190" s="307"/>
      <c r="B190" s="326" t="s">
        <v>142</v>
      </c>
      <c r="C190" s="326"/>
      <c r="D190" s="195">
        <f t="shared" si="57"/>
        <v>350</v>
      </c>
      <c r="E190" s="45">
        <f>+'ENERO '!E190+FEBRERO!E190+'MARZO '!E190+ABRIL!E190+MAYO!E190+JUNIO!E190+JULIO!E190+AGOSTO!E190+SEPTIEMBRE!E190+OCTUBRE!E190+NOVIEMBRE!E190+DICIEMBRE!E190</f>
        <v>22</v>
      </c>
      <c r="F190" s="45">
        <f>+'ENERO '!F190+FEBRERO!F190+'MARZO '!F190+ABRIL!F190+MAYO!F190+JUNIO!F190+JULIO!F190+AGOSTO!F190+SEPTIEMBRE!F190+OCTUBRE!F190+NOVIEMBRE!F190+DICIEMBRE!F190</f>
        <v>5</v>
      </c>
      <c r="G190" s="45">
        <f>+'ENERO '!G190+FEBRERO!G190+'MARZO '!G190+ABRIL!G190+MAYO!G190+JUNIO!G190+JULIO!G190+AGOSTO!G190+SEPTIEMBRE!G190+OCTUBRE!G190+NOVIEMBRE!G190+DICIEMBRE!G190</f>
        <v>10</v>
      </c>
      <c r="H190" s="45">
        <f>+'ENERO '!H190+FEBRERO!H190+'MARZO '!H190+ABRIL!H190+MAYO!H190+JUNIO!H190+JULIO!H190+AGOSTO!H190+SEPTIEMBRE!H190+OCTUBRE!H190+NOVIEMBRE!H190+DICIEMBRE!H190</f>
        <v>6</v>
      </c>
      <c r="I190" s="45">
        <f>+'ENERO '!I190+FEBRERO!I190+'MARZO '!I190+ABRIL!I190+MAYO!I190+JUNIO!I190+JULIO!I190+AGOSTO!I190+SEPTIEMBRE!I190+OCTUBRE!I190+NOVIEMBRE!I190+DICIEMBRE!I190</f>
        <v>37</v>
      </c>
      <c r="J190" s="45">
        <f>+'ENERO '!J190+FEBRERO!J190+'MARZO '!J190+ABRIL!J190+MAYO!J190+JUNIO!J190+JULIO!J190+AGOSTO!J190+SEPTIEMBRE!J190+OCTUBRE!J190+NOVIEMBRE!J190+DICIEMBRE!J190</f>
        <v>92</v>
      </c>
      <c r="K190" s="45">
        <f>+'ENERO '!K190+FEBRERO!K190+'MARZO '!K190+ABRIL!K190+MAYO!K190+JUNIO!K190+JULIO!K190+AGOSTO!K190+SEPTIEMBRE!K190+OCTUBRE!K190+NOVIEMBRE!K190+DICIEMBRE!K190</f>
        <v>156</v>
      </c>
      <c r="L190" s="45">
        <f>+'ENERO '!L190+FEBRERO!L190+'MARZO '!L190+ABRIL!L190+MAYO!L190+JUNIO!L190+JULIO!L190+AGOSTO!L190+SEPTIEMBRE!L190+OCTUBRE!L190+NOVIEMBRE!L190+DICIEMBRE!L190</f>
        <v>22</v>
      </c>
      <c r="M190" s="45">
        <f>+'ENERO '!M190+FEBRERO!M190+'MARZO '!M190+ABRIL!M190+MAYO!M190+JUNIO!M190+JULIO!M190+AGOSTO!M190+SEPTIEMBRE!M190+OCTUBRE!M190+NOVIEMBRE!M190+DICIEMBRE!M190</f>
        <v>0</v>
      </c>
      <c r="N190" s="45">
        <f>+'ENERO '!N190+FEBRERO!N190+'MARZO '!N190+ABRIL!N190+MAYO!N190+JUNIO!N190+JULIO!N190+AGOSTO!N190+SEPTIEMBRE!N190+OCTUBRE!N190+NOVIEMBRE!N190+DICIEMBRE!N190</f>
        <v>145</v>
      </c>
      <c r="O190" s="45">
        <f>+'ENERO '!O190+FEBRERO!O190+'MARZO '!O190+ABRIL!O190+MAYO!O190+JUNIO!O190+JULIO!O190+AGOSTO!O190+SEPTIEMBRE!O190+OCTUBRE!O190+NOVIEMBRE!O190+DICIEMBRE!O190</f>
        <v>205</v>
      </c>
      <c r="P190" s="45">
        <f>+'ENERO '!P190+FEBRERO!P190+'MARZO '!P190+ABRIL!P190+MAYO!P190+JUNIO!P190+JULIO!P190+AGOSTO!P190+SEPTIEMBRE!P190+OCTUBRE!P190+NOVIEMBRE!P190+DICIEMBRE!P190</f>
        <v>1</v>
      </c>
      <c r="Q190" s="75" t="str">
        <f t="shared" si="53"/>
        <v xml:space="preserve"> </v>
      </c>
      <c r="R190" s="75"/>
      <c r="S190" s="75"/>
      <c r="T190" s="75"/>
      <c r="U190" s="75"/>
      <c r="V190" s="75"/>
      <c r="W190" s="75"/>
      <c r="X190" s="75"/>
      <c r="Y190" s="75"/>
      <c r="Z190" s="75"/>
      <c r="AA190" s="75"/>
      <c r="AB190" s="75"/>
      <c r="AC190" s="75"/>
      <c r="AD190" s="75"/>
      <c r="AE190" s="75"/>
      <c r="AF190" s="75"/>
      <c r="AG190" s="75"/>
      <c r="AH190" s="75"/>
      <c r="AI190" s="75"/>
      <c r="AJ190" s="75"/>
      <c r="AK190" s="75"/>
      <c r="AL190" s="75"/>
      <c r="AM190" s="75"/>
      <c r="AN190" s="75"/>
      <c r="AO190" s="75"/>
      <c r="AP190" s="75"/>
      <c r="AQ190" s="75"/>
      <c r="AR190" s="75"/>
      <c r="AS190" s="75"/>
      <c r="AT190" s="75"/>
      <c r="AU190" s="75"/>
      <c r="AV190" s="75"/>
      <c r="AW190" s="75"/>
      <c r="AX190" s="75"/>
      <c r="AY190" s="75"/>
      <c r="AZ190" s="75"/>
      <c r="BA190" s="17" t="str">
        <f t="shared" si="58"/>
        <v/>
      </c>
      <c r="BB190" s="17" t="str">
        <f t="shared" si="54"/>
        <v/>
      </c>
      <c r="BC190" s="3"/>
      <c r="BD190" s="25">
        <f t="shared" si="55"/>
        <v>0</v>
      </c>
      <c r="BE190" s="25">
        <f t="shared" si="56"/>
        <v>0</v>
      </c>
      <c r="BF190" s="2"/>
    </row>
    <row r="191" spans="1:58" ht="11.25" customHeight="1" x14ac:dyDescent="0.15">
      <c r="A191" s="306" t="s">
        <v>82</v>
      </c>
      <c r="B191" s="328" t="s">
        <v>218</v>
      </c>
      <c r="C191" s="328"/>
      <c r="D191" s="111">
        <f t="shared" si="57"/>
        <v>537</v>
      </c>
      <c r="E191" s="45">
        <f>+'ENERO '!E191+FEBRERO!E191+'MARZO '!E191+ABRIL!E191+MAYO!E191+JUNIO!E191+JULIO!E191+AGOSTO!E191+SEPTIEMBRE!E191+OCTUBRE!E191+NOVIEMBRE!E191+DICIEMBRE!E191</f>
        <v>0</v>
      </c>
      <c r="F191" s="45">
        <f>+'ENERO '!F191+FEBRERO!F191+'MARZO '!F191+ABRIL!F191+MAYO!F191+JUNIO!F191+JULIO!F191+AGOSTO!F191+SEPTIEMBRE!F191+OCTUBRE!F191+NOVIEMBRE!F191+DICIEMBRE!F191</f>
        <v>1</v>
      </c>
      <c r="G191" s="45">
        <f>+'ENERO '!G191+FEBRERO!G191+'MARZO '!G191+ABRIL!G191+MAYO!G191+JUNIO!G191+JULIO!G191+AGOSTO!G191+SEPTIEMBRE!G191+OCTUBRE!G191+NOVIEMBRE!G191+DICIEMBRE!G191</f>
        <v>0</v>
      </c>
      <c r="H191" s="45">
        <f>+'ENERO '!H191+FEBRERO!H191+'MARZO '!H191+ABRIL!H191+MAYO!H191+JUNIO!H191+JULIO!H191+AGOSTO!H191+SEPTIEMBRE!H191+OCTUBRE!H191+NOVIEMBRE!H191+DICIEMBRE!H191</f>
        <v>15</v>
      </c>
      <c r="I191" s="45">
        <f>+'ENERO '!I191+FEBRERO!I191+'MARZO '!I191+ABRIL!I191+MAYO!I191+JUNIO!I191+JULIO!I191+AGOSTO!I191+SEPTIEMBRE!I191+OCTUBRE!I191+NOVIEMBRE!I191+DICIEMBRE!I191</f>
        <v>55</v>
      </c>
      <c r="J191" s="45">
        <f>+'ENERO '!J191+FEBRERO!J191+'MARZO '!J191+ABRIL!J191+MAYO!J191+JUNIO!J191+JULIO!J191+AGOSTO!J191+SEPTIEMBRE!J191+OCTUBRE!J191+NOVIEMBRE!J191+DICIEMBRE!J191</f>
        <v>117</v>
      </c>
      <c r="K191" s="45">
        <f>+'ENERO '!K191+FEBRERO!K191+'MARZO '!K191+ABRIL!K191+MAYO!K191+JUNIO!K191+JULIO!K191+AGOSTO!K191+SEPTIEMBRE!K191+OCTUBRE!K191+NOVIEMBRE!K191+DICIEMBRE!K191</f>
        <v>186</v>
      </c>
      <c r="L191" s="45">
        <f>+'ENERO '!L191+FEBRERO!L191+'MARZO '!L191+ABRIL!L191+MAYO!L191+JUNIO!L191+JULIO!L191+AGOSTO!L191+SEPTIEMBRE!L191+OCTUBRE!L191+NOVIEMBRE!L191+DICIEMBRE!L191</f>
        <v>5</v>
      </c>
      <c r="M191" s="45">
        <f>+'ENERO '!M191+FEBRERO!M191+'MARZO '!M191+ABRIL!M191+MAYO!M191+JUNIO!M191+JULIO!M191+AGOSTO!M191+SEPTIEMBRE!M191+OCTUBRE!M191+NOVIEMBRE!M191+DICIEMBRE!M191</f>
        <v>158</v>
      </c>
      <c r="N191" s="45">
        <f>+'ENERO '!N191+FEBRERO!N191+'MARZO '!N191+ABRIL!N191+MAYO!N191+JUNIO!N191+JULIO!N191+AGOSTO!N191+SEPTIEMBRE!N191+OCTUBRE!N191+NOVIEMBRE!N191+DICIEMBRE!N191</f>
        <v>122</v>
      </c>
      <c r="O191" s="45">
        <f>+'ENERO '!O191+FEBRERO!O191+'MARZO '!O191+ABRIL!O191+MAYO!O191+JUNIO!O191+JULIO!O191+AGOSTO!O191+SEPTIEMBRE!O191+OCTUBRE!O191+NOVIEMBRE!O191+DICIEMBRE!O191</f>
        <v>415</v>
      </c>
      <c r="P191" s="45">
        <f>+'ENERO '!P191+FEBRERO!P191+'MARZO '!P191+ABRIL!P191+MAYO!P191+JUNIO!P191+JULIO!P191+AGOSTO!P191+SEPTIEMBRE!P191+OCTUBRE!P191+NOVIEMBRE!P191+DICIEMBRE!P191</f>
        <v>0</v>
      </c>
      <c r="Q191" s="75" t="str">
        <f t="shared" si="53"/>
        <v xml:space="preserve"> </v>
      </c>
      <c r="R191" s="75"/>
      <c r="S191" s="75"/>
      <c r="T191" s="75"/>
      <c r="U191" s="75"/>
      <c r="V191" s="75"/>
      <c r="W191" s="75"/>
      <c r="X191" s="75"/>
      <c r="Y191" s="75"/>
      <c r="Z191" s="75"/>
      <c r="AA191" s="75"/>
      <c r="AB191" s="75"/>
      <c r="AC191" s="75"/>
      <c r="AD191" s="75"/>
      <c r="AE191" s="75"/>
      <c r="AF191" s="75"/>
      <c r="AG191" s="75"/>
      <c r="AH191" s="75"/>
      <c r="AI191" s="75"/>
      <c r="AJ191" s="75"/>
      <c r="AK191" s="75"/>
      <c r="AL191" s="75"/>
      <c r="AM191" s="75"/>
      <c r="AN191" s="75"/>
      <c r="AO191" s="75"/>
      <c r="AP191" s="75"/>
      <c r="AQ191" s="75"/>
      <c r="AR191" s="75"/>
      <c r="AS191" s="75"/>
      <c r="AT191" s="75"/>
      <c r="AU191" s="75"/>
      <c r="AV191" s="75"/>
      <c r="AW191" s="75"/>
      <c r="AX191" s="75"/>
      <c r="AY191" s="75"/>
      <c r="AZ191" s="75"/>
      <c r="BA191" s="17" t="str">
        <f t="shared" si="58"/>
        <v/>
      </c>
      <c r="BB191" s="17" t="str">
        <f t="shared" si="54"/>
        <v/>
      </c>
      <c r="BC191" s="3"/>
      <c r="BD191" s="25">
        <f t="shared" si="55"/>
        <v>0</v>
      </c>
      <c r="BE191" s="25">
        <f t="shared" si="56"/>
        <v>0</v>
      </c>
      <c r="BF191" s="3"/>
    </row>
    <row r="192" spans="1:58" ht="11.25" customHeight="1" x14ac:dyDescent="0.15">
      <c r="A192" s="327"/>
      <c r="B192" s="320" t="s">
        <v>219</v>
      </c>
      <c r="C192" s="320"/>
      <c r="D192" s="113">
        <f t="shared" si="57"/>
        <v>1116</v>
      </c>
      <c r="E192" s="45">
        <f>+'ENERO '!E192+FEBRERO!E192+'MARZO '!E192+ABRIL!E192+MAYO!E192+JUNIO!E192+JULIO!E192+AGOSTO!E192+SEPTIEMBRE!E192+OCTUBRE!E192+NOVIEMBRE!E192+DICIEMBRE!E192</f>
        <v>0</v>
      </c>
      <c r="F192" s="45">
        <f>+'ENERO '!F192+FEBRERO!F192+'MARZO '!F192+ABRIL!F192+MAYO!F192+JUNIO!F192+JULIO!F192+AGOSTO!F192+SEPTIEMBRE!F192+OCTUBRE!F192+NOVIEMBRE!F192+DICIEMBRE!F192</f>
        <v>0</v>
      </c>
      <c r="G192" s="45">
        <f>+'ENERO '!G192+FEBRERO!G192+'MARZO '!G192+ABRIL!G192+MAYO!G192+JUNIO!G192+JULIO!G192+AGOSTO!G192+SEPTIEMBRE!G192+OCTUBRE!G192+NOVIEMBRE!G192+DICIEMBRE!G192</f>
        <v>0</v>
      </c>
      <c r="H192" s="45">
        <f>+'ENERO '!H192+FEBRERO!H192+'MARZO '!H192+ABRIL!H192+MAYO!H192+JUNIO!H192+JULIO!H192+AGOSTO!H192+SEPTIEMBRE!H192+OCTUBRE!H192+NOVIEMBRE!H192+DICIEMBRE!H192</f>
        <v>29</v>
      </c>
      <c r="I192" s="45">
        <f>+'ENERO '!I192+FEBRERO!I192+'MARZO '!I192+ABRIL!I192+MAYO!I192+JUNIO!I192+JULIO!I192+AGOSTO!I192+SEPTIEMBRE!I192+OCTUBRE!I192+NOVIEMBRE!I192+DICIEMBRE!I192</f>
        <v>61</v>
      </c>
      <c r="J192" s="45">
        <f>+'ENERO '!J192+FEBRERO!J192+'MARZO '!J192+ABRIL!J192+MAYO!J192+JUNIO!J192+JULIO!J192+AGOSTO!J192+SEPTIEMBRE!J192+OCTUBRE!J192+NOVIEMBRE!J192+DICIEMBRE!J192</f>
        <v>211</v>
      </c>
      <c r="K192" s="45">
        <f>+'ENERO '!K192+FEBRERO!K192+'MARZO '!K192+ABRIL!K192+MAYO!K192+JUNIO!K192+JULIO!K192+AGOSTO!K192+SEPTIEMBRE!K192+OCTUBRE!K192+NOVIEMBRE!K192+DICIEMBRE!K192</f>
        <v>345</v>
      </c>
      <c r="L192" s="45">
        <f>+'ENERO '!L192+FEBRERO!L192+'MARZO '!L192+ABRIL!L192+MAYO!L192+JUNIO!L192+JULIO!L192+AGOSTO!L192+SEPTIEMBRE!L192+OCTUBRE!L192+NOVIEMBRE!L192+DICIEMBRE!L192</f>
        <v>10</v>
      </c>
      <c r="M192" s="45">
        <f>+'ENERO '!M192+FEBRERO!M192+'MARZO '!M192+ABRIL!M192+MAYO!M192+JUNIO!M192+JULIO!M192+AGOSTO!M192+SEPTIEMBRE!M192+OCTUBRE!M192+NOVIEMBRE!M192+DICIEMBRE!M192</f>
        <v>460</v>
      </c>
      <c r="N192" s="45">
        <f>+'ENERO '!N192+FEBRERO!N192+'MARZO '!N192+ABRIL!N192+MAYO!N192+JUNIO!N192+JULIO!N192+AGOSTO!N192+SEPTIEMBRE!N192+OCTUBRE!N192+NOVIEMBRE!N192+DICIEMBRE!N192</f>
        <v>175</v>
      </c>
      <c r="O192" s="45">
        <f>+'ENERO '!O192+FEBRERO!O192+'MARZO '!O192+ABRIL!O192+MAYO!O192+JUNIO!O192+JULIO!O192+AGOSTO!O192+SEPTIEMBRE!O192+OCTUBRE!O192+NOVIEMBRE!O192+DICIEMBRE!O192</f>
        <v>941</v>
      </c>
      <c r="P192" s="45">
        <f>+'ENERO '!P192+FEBRERO!P192+'MARZO '!P192+ABRIL!P192+MAYO!P192+JUNIO!P192+JULIO!P192+AGOSTO!P192+SEPTIEMBRE!P192+OCTUBRE!P192+NOVIEMBRE!P192+DICIEMBRE!P192</f>
        <v>1</v>
      </c>
      <c r="Q192" s="75" t="str">
        <f t="shared" si="53"/>
        <v xml:space="preserve"> </v>
      </c>
      <c r="R192" s="75"/>
      <c r="S192" s="75"/>
      <c r="T192" s="75"/>
      <c r="U192" s="75"/>
      <c r="V192" s="75"/>
      <c r="W192" s="75"/>
      <c r="X192" s="75"/>
      <c r="Y192" s="75"/>
      <c r="Z192" s="75"/>
      <c r="AA192" s="75"/>
      <c r="AB192" s="75"/>
      <c r="AC192" s="75"/>
      <c r="AD192" s="75"/>
      <c r="AE192" s="75"/>
      <c r="AF192" s="75"/>
      <c r="AG192" s="75"/>
      <c r="AH192" s="75"/>
      <c r="AI192" s="75"/>
      <c r="AJ192" s="75"/>
      <c r="AK192" s="75"/>
      <c r="AL192" s="75"/>
      <c r="AM192" s="75"/>
      <c r="AN192" s="75"/>
      <c r="AO192" s="75"/>
      <c r="AP192" s="75"/>
      <c r="AQ192" s="75"/>
      <c r="AR192" s="75"/>
      <c r="AS192" s="75"/>
      <c r="AT192" s="75"/>
      <c r="AU192" s="75"/>
      <c r="AV192" s="75"/>
      <c r="AW192" s="75"/>
      <c r="AX192" s="75"/>
      <c r="AY192" s="75"/>
      <c r="AZ192" s="75"/>
      <c r="BA192" s="17" t="str">
        <f t="shared" si="58"/>
        <v/>
      </c>
      <c r="BB192" s="17" t="str">
        <f t="shared" si="54"/>
        <v/>
      </c>
      <c r="BC192" s="3"/>
      <c r="BD192" s="25">
        <f t="shared" si="55"/>
        <v>0</v>
      </c>
      <c r="BE192" s="25">
        <f t="shared" si="56"/>
        <v>0</v>
      </c>
      <c r="BF192" s="3"/>
    </row>
    <row r="193" spans="1:58" ht="11.25" customHeight="1" x14ac:dyDescent="0.15">
      <c r="A193" s="327"/>
      <c r="B193" s="320" t="s">
        <v>141</v>
      </c>
      <c r="C193" s="320"/>
      <c r="D193" s="113">
        <f t="shared" si="57"/>
        <v>484</v>
      </c>
      <c r="E193" s="45">
        <f>+'ENERO '!E193+FEBRERO!E193+'MARZO '!E193+ABRIL!E193+MAYO!E193+JUNIO!E193+JULIO!E193+AGOSTO!E193+SEPTIEMBRE!E193+OCTUBRE!E193+NOVIEMBRE!E193+DICIEMBRE!E193</f>
        <v>0</v>
      </c>
      <c r="F193" s="45">
        <f>+'ENERO '!F193+FEBRERO!F193+'MARZO '!F193+ABRIL!F193+MAYO!F193+JUNIO!F193+JULIO!F193+AGOSTO!F193+SEPTIEMBRE!F193+OCTUBRE!F193+NOVIEMBRE!F193+DICIEMBRE!F193</f>
        <v>0</v>
      </c>
      <c r="G193" s="45">
        <f>+'ENERO '!G193+FEBRERO!G193+'MARZO '!G193+ABRIL!G193+MAYO!G193+JUNIO!G193+JULIO!G193+AGOSTO!G193+SEPTIEMBRE!G193+OCTUBRE!G193+NOVIEMBRE!G193+DICIEMBRE!G193</f>
        <v>0</v>
      </c>
      <c r="H193" s="45">
        <f>+'ENERO '!H193+FEBRERO!H193+'MARZO '!H193+ABRIL!H193+MAYO!H193+JUNIO!H193+JULIO!H193+AGOSTO!H193+SEPTIEMBRE!H193+OCTUBRE!H193+NOVIEMBRE!H193+DICIEMBRE!H193</f>
        <v>14</v>
      </c>
      <c r="I193" s="45">
        <f>+'ENERO '!I193+FEBRERO!I193+'MARZO '!I193+ABRIL!I193+MAYO!I193+JUNIO!I193+JULIO!I193+AGOSTO!I193+SEPTIEMBRE!I193+OCTUBRE!I193+NOVIEMBRE!I193+DICIEMBRE!I193</f>
        <v>47</v>
      </c>
      <c r="J193" s="45">
        <f>+'ENERO '!J193+FEBRERO!J193+'MARZO '!J193+ABRIL!J193+MAYO!J193+JUNIO!J193+JULIO!J193+AGOSTO!J193+SEPTIEMBRE!J193+OCTUBRE!J193+NOVIEMBRE!J193+DICIEMBRE!J193</f>
        <v>107</v>
      </c>
      <c r="K193" s="45">
        <f>+'ENERO '!K193+FEBRERO!K193+'MARZO '!K193+ABRIL!K193+MAYO!K193+JUNIO!K193+JULIO!K193+AGOSTO!K193+SEPTIEMBRE!K193+OCTUBRE!K193+NOVIEMBRE!K193+DICIEMBRE!K193</f>
        <v>150</v>
      </c>
      <c r="L193" s="45">
        <f>+'ENERO '!L193+FEBRERO!L193+'MARZO '!L193+ABRIL!L193+MAYO!L193+JUNIO!L193+JULIO!L193+AGOSTO!L193+SEPTIEMBRE!L193+OCTUBRE!L193+NOVIEMBRE!L193+DICIEMBRE!L193</f>
        <v>3</v>
      </c>
      <c r="M193" s="45">
        <f>+'ENERO '!M193+FEBRERO!M193+'MARZO '!M193+ABRIL!M193+MAYO!M193+JUNIO!M193+JULIO!M193+AGOSTO!M193+SEPTIEMBRE!M193+OCTUBRE!M193+NOVIEMBRE!M193+DICIEMBRE!M193</f>
        <v>163</v>
      </c>
      <c r="N193" s="45">
        <f>+'ENERO '!N193+FEBRERO!N193+'MARZO '!N193+ABRIL!N193+MAYO!N193+JUNIO!N193+JULIO!N193+AGOSTO!N193+SEPTIEMBRE!N193+OCTUBRE!N193+NOVIEMBRE!N193+DICIEMBRE!N193</f>
        <v>104</v>
      </c>
      <c r="O193" s="45">
        <f>+'ENERO '!O193+FEBRERO!O193+'MARZO '!O193+ABRIL!O193+MAYO!O193+JUNIO!O193+JULIO!O193+AGOSTO!O193+SEPTIEMBRE!O193+OCTUBRE!O193+NOVIEMBRE!O193+DICIEMBRE!O193</f>
        <v>380</v>
      </c>
      <c r="P193" s="45">
        <f>+'ENERO '!P193+FEBRERO!P193+'MARZO '!P193+ABRIL!P193+MAYO!P193+JUNIO!P193+JULIO!P193+AGOSTO!P193+SEPTIEMBRE!P193+OCTUBRE!P193+NOVIEMBRE!P193+DICIEMBRE!P193</f>
        <v>0</v>
      </c>
      <c r="Q193" s="75" t="str">
        <f t="shared" si="53"/>
        <v xml:space="preserve"> </v>
      </c>
      <c r="R193" s="75"/>
      <c r="S193" s="75"/>
      <c r="T193" s="75"/>
      <c r="U193" s="75"/>
      <c r="V193" s="75"/>
      <c r="W193" s="75"/>
      <c r="X193" s="75"/>
      <c r="Y193" s="75"/>
      <c r="Z193" s="75"/>
      <c r="AA193" s="75"/>
      <c r="AB193" s="75"/>
      <c r="AC193" s="75"/>
      <c r="AD193" s="75"/>
      <c r="AE193" s="75"/>
      <c r="AF193" s="75"/>
      <c r="AG193" s="75"/>
      <c r="AH193" s="75"/>
      <c r="AI193" s="75"/>
      <c r="AJ193" s="75"/>
      <c r="AK193" s="75"/>
      <c r="AL193" s="75"/>
      <c r="AM193" s="75"/>
      <c r="AN193" s="75"/>
      <c r="AO193" s="75"/>
      <c r="AP193" s="75"/>
      <c r="AQ193" s="75"/>
      <c r="AR193" s="75"/>
      <c r="AS193" s="75"/>
      <c r="AT193" s="75"/>
      <c r="AU193" s="75"/>
      <c r="AV193" s="75"/>
      <c r="AW193" s="75"/>
      <c r="AX193" s="75"/>
      <c r="AY193" s="75"/>
      <c r="AZ193" s="75"/>
      <c r="BA193" s="17" t="str">
        <f t="shared" si="58"/>
        <v/>
      </c>
      <c r="BB193" s="17" t="str">
        <f t="shared" si="54"/>
        <v/>
      </c>
      <c r="BC193" s="3"/>
      <c r="BD193" s="25">
        <f t="shared" si="55"/>
        <v>0</v>
      </c>
      <c r="BE193" s="25">
        <f t="shared" si="56"/>
        <v>0</v>
      </c>
      <c r="BF193" s="3"/>
    </row>
    <row r="194" spans="1:58" ht="11.25" customHeight="1" x14ac:dyDescent="0.15">
      <c r="A194" s="307"/>
      <c r="B194" s="326" t="s">
        <v>142</v>
      </c>
      <c r="C194" s="326"/>
      <c r="D194" s="195">
        <f t="shared" si="57"/>
        <v>394</v>
      </c>
      <c r="E194" s="45">
        <f>+'ENERO '!E194+FEBRERO!E194+'MARZO '!E194+ABRIL!E194+MAYO!E194+JUNIO!E194+JULIO!E194+AGOSTO!E194+SEPTIEMBRE!E194+OCTUBRE!E194+NOVIEMBRE!E194+DICIEMBRE!E194</f>
        <v>0</v>
      </c>
      <c r="F194" s="45">
        <f>+'ENERO '!F194+FEBRERO!F194+'MARZO '!F194+ABRIL!F194+MAYO!F194+JUNIO!F194+JULIO!F194+AGOSTO!F194+SEPTIEMBRE!F194+OCTUBRE!F194+NOVIEMBRE!F194+DICIEMBRE!F194</f>
        <v>0</v>
      </c>
      <c r="G194" s="45">
        <f>+'ENERO '!G194+FEBRERO!G194+'MARZO '!G194+ABRIL!G194+MAYO!G194+JUNIO!G194+JULIO!G194+AGOSTO!G194+SEPTIEMBRE!G194+OCTUBRE!G194+NOVIEMBRE!G194+DICIEMBRE!G194</f>
        <v>0</v>
      </c>
      <c r="H194" s="45">
        <f>+'ENERO '!H194+FEBRERO!H194+'MARZO '!H194+ABRIL!H194+MAYO!H194+JUNIO!H194+JULIO!H194+AGOSTO!H194+SEPTIEMBRE!H194+OCTUBRE!H194+NOVIEMBRE!H194+DICIEMBRE!H194</f>
        <v>11</v>
      </c>
      <c r="I194" s="45">
        <f>+'ENERO '!I194+FEBRERO!I194+'MARZO '!I194+ABRIL!I194+MAYO!I194+JUNIO!I194+JULIO!I194+AGOSTO!I194+SEPTIEMBRE!I194+OCTUBRE!I194+NOVIEMBRE!I194+DICIEMBRE!I194</f>
        <v>26</v>
      </c>
      <c r="J194" s="45">
        <f>+'ENERO '!J194+FEBRERO!J194+'MARZO '!J194+ABRIL!J194+MAYO!J194+JUNIO!J194+JULIO!J194+AGOSTO!J194+SEPTIEMBRE!J194+OCTUBRE!J194+NOVIEMBRE!J194+DICIEMBRE!J194</f>
        <v>73</v>
      </c>
      <c r="K194" s="45">
        <f>+'ENERO '!K194+FEBRERO!K194+'MARZO '!K194+ABRIL!K194+MAYO!K194+JUNIO!K194+JULIO!K194+AGOSTO!K194+SEPTIEMBRE!K194+OCTUBRE!K194+NOVIEMBRE!K194+DICIEMBRE!K194</f>
        <v>121</v>
      </c>
      <c r="L194" s="45">
        <f>+'ENERO '!L194+FEBRERO!L194+'MARZO '!L194+ABRIL!L194+MAYO!L194+JUNIO!L194+JULIO!L194+AGOSTO!L194+SEPTIEMBRE!L194+OCTUBRE!L194+NOVIEMBRE!L194+DICIEMBRE!L194</f>
        <v>5</v>
      </c>
      <c r="M194" s="45">
        <f>+'ENERO '!M194+FEBRERO!M194+'MARZO '!M194+ABRIL!M194+MAYO!M194+JUNIO!M194+JULIO!M194+AGOSTO!M194+SEPTIEMBRE!M194+OCTUBRE!M194+NOVIEMBRE!M194+DICIEMBRE!M194</f>
        <v>158</v>
      </c>
      <c r="N194" s="45">
        <f>+'ENERO '!N194+FEBRERO!N194+'MARZO '!N194+ABRIL!N194+MAYO!N194+JUNIO!N194+JULIO!N194+AGOSTO!N194+SEPTIEMBRE!N194+OCTUBRE!N194+NOVIEMBRE!N194+DICIEMBRE!N194</f>
        <v>72</v>
      </c>
      <c r="O194" s="45">
        <f>+'ENERO '!O194+FEBRERO!O194+'MARZO '!O194+ABRIL!O194+MAYO!O194+JUNIO!O194+JULIO!O194+AGOSTO!O194+SEPTIEMBRE!O194+OCTUBRE!O194+NOVIEMBRE!O194+DICIEMBRE!O194</f>
        <v>322</v>
      </c>
      <c r="P194" s="45">
        <f>+'ENERO '!P194+FEBRERO!P194+'MARZO '!P194+ABRIL!P194+MAYO!P194+JUNIO!P194+JULIO!P194+AGOSTO!P194+SEPTIEMBRE!P194+OCTUBRE!P194+NOVIEMBRE!P194+DICIEMBRE!P194</f>
        <v>1</v>
      </c>
      <c r="Q194" s="75" t="str">
        <f t="shared" si="53"/>
        <v xml:space="preserve"> </v>
      </c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  <c r="AC194" s="75"/>
      <c r="AD194" s="75"/>
      <c r="AE194" s="75"/>
      <c r="AF194" s="75"/>
      <c r="AG194" s="75"/>
      <c r="AH194" s="75"/>
      <c r="AI194" s="75"/>
      <c r="AJ194" s="75"/>
      <c r="AK194" s="75"/>
      <c r="AL194" s="75"/>
      <c r="AM194" s="75"/>
      <c r="AN194" s="75"/>
      <c r="AO194" s="75"/>
      <c r="AP194" s="75"/>
      <c r="AQ194" s="75"/>
      <c r="AR194" s="75"/>
      <c r="AS194" s="75"/>
      <c r="AT194" s="75"/>
      <c r="AU194" s="75"/>
      <c r="AV194" s="75"/>
      <c r="AW194" s="75"/>
      <c r="AX194" s="75"/>
      <c r="AY194" s="75"/>
      <c r="AZ194" s="75"/>
      <c r="BA194" s="17" t="str">
        <f t="shared" si="58"/>
        <v/>
      </c>
      <c r="BB194" s="17" t="str">
        <f t="shared" si="54"/>
        <v/>
      </c>
      <c r="BC194" s="3"/>
      <c r="BD194" s="25">
        <f t="shared" si="55"/>
        <v>0</v>
      </c>
      <c r="BE194" s="25">
        <f t="shared" si="56"/>
        <v>0</v>
      </c>
      <c r="BF194" s="3"/>
    </row>
    <row r="195" spans="1:58" ht="11.25" customHeight="1" x14ac:dyDescent="0.15">
      <c r="A195" s="306" t="s">
        <v>87</v>
      </c>
      <c r="B195" s="328" t="s">
        <v>218</v>
      </c>
      <c r="C195" s="328"/>
      <c r="D195" s="111">
        <f>+SUM(E195:J195)</f>
        <v>312</v>
      </c>
      <c r="E195" s="45">
        <f>+'ENERO '!E195+FEBRERO!E195+'MARZO '!E195+ABRIL!E195+MAYO!E195+JUNIO!E195+JULIO!E195+AGOSTO!E195+SEPTIEMBRE!E195+OCTUBRE!E195+NOVIEMBRE!E195+DICIEMBRE!E195</f>
        <v>119</v>
      </c>
      <c r="F195" s="45">
        <f>+'ENERO '!F195+FEBRERO!F195+'MARZO '!F195+ABRIL!F195+MAYO!F195+JUNIO!F195+JULIO!F195+AGOSTO!F195+SEPTIEMBRE!F195+OCTUBRE!F195+NOVIEMBRE!F195+DICIEMBRE!F195</f>
        <v>40</v>
      </c>
      <c r="G195" s="45">
        <f>+'ENERO '!G195+FEBRERO!G195+'MARZO '!G195+ABRIL!G195+MAYO!G195+JUNIO!G195+JULIO!G195+AGOSTO!G195+SEPTIEMBRE!G195+OCTUBRE!G195+NOVIEMBRE!G195+DICIEMBRE!G195</f>
        <v>33</v>
      </c>
      <c r="H195" s="45">
        <f>+'ENERO '!H195+FEBRERO!H195+'MARZO '!H195+ABRIL!H195+MAYO!H195+JUNIO!H195+JULIO!H195+AGOSTO!H195+SEPTIEMBRE!H195+OCTUBRE!H195+NOVIEMBRE!H195+DICIEMBRE!H195</f>
        <v>7</v>
      </c>
      <c r="I195" s="45">
        <f>+'ENERO '!I195+FEBRERO!I195+'MARZO '!I195+ABRIL!I195+MAYO!I195+JUNIO!I195+JULIO!I195+AGOSTO!I195+SEPTIEMBRE!I195+OCTUBRE!I195+NOVIEMBRE!I195+DICIEMBRE!I195</f>
        <v>99</v>
      </c>
      <c r="J195" s="45">
        <f>+'ENERO '!J195+FEBRERO!J195+'MARZO '!J195+ABRIL!J195+MAYO!J195+JUNIO!J195+JULIO!J195+AGOSTO!J195+SEPTIEMBRE!J195+OCTUBRE!J195+NOVIEMBRE!J195+DICIEMBRE!J195</f>
        <v>14</v>
      </c>
      <c r="K195" s="45">
        <f>+'ENERO '!K195+FEBRERO!K195+'MARZO '!K195+ABRIL!K195+MAYO!K195+JUNIO!K195+JULIO!K195+AGOSTO!K195+SEPTIEMBRE!K195+OCTUBRE!K195+NOVIEMBRE!K195+DICIEMBRE!K195</f>
        <v>0</v>
      </c>
      <c r="L195" s="45">
        <f>+'ENERO '!L195+FEBRERO!L195+'MARZO '!L195+ABRIL!L195+MAYO!L195+JUNIO!L195+JULIO!L195+AGOSTO!L195+SEPTIEMBRE!L195+OCTUBRE!L195+NOVIEMBRE!L195+DICIEMBRE!L195</f>
        <v>0</v>
      </c>
      <c r="M195" s="45">
        <f>+'ENERO '!M195+FEBRERO!M195+'MARZO '!M195+ABRIL!M195+MAYO!M195+JUNIO!M195+JULIO!M195+AGOSTO!M195+SEPTIEMBRE!M195+OCTUBRE!M195+NOVIEMBRE!M195+DICIEMBRE!M195</f>
        <v>0</v>
      </c>
      <c r="N195" s="45">
        <f>+'ENERO '!N195+FEBRERO!N195+'MARZO '!N195+ABRIL!N195+MAYO!N195+JUNIO!N195+JULIO!N195+AGOSTO!N195+SEPTIEMBRE!N195+OCTUBRE!N195+NOVIEMBRE!N195+DICIEMBRE!N195</f>
        <v>183</v>
      </c>
      <c r="O195" s="45">
        <f>+'ENERO '!O195+FEBRERO!O195+'MARZO '!O195+ABRIL!O195+MAYO!O195+JUNIO!O195+JULIO!O195+AGOSTO!O195+SEPTIEMBRE!O195+OCTUBRE!O195+NOVIEMBRE!O195+DICIEMBRE!O195</f>
        <v>129</v>
      </c>
      <c r="P195" s="45">
        <f>+'ENERO '!P195+FEBRERO!P195+'MARZO '!P195+ABRIL!P195+MAYO!P195+JUNIO!P195+JULIO!P195+AGOSTO!P195+SEPTIEMBRE!P195+OCTUBRE!P195+NOVIEMBRE!P195+DICIEMBRE!P195</f>
        <v>0</v>
      </c>
      <c r="Q195" s="75" t="str">
        <f t="shared" si="53"/>
        <v xml:space="preserve"> </v>
      </c>
      <c r="R195" s="75"/>
      <c r="S195" s="75"/>
      <c r="T195" s="75"/>
      <c r="U195" s="75"/>
      <c r="V195" s="75"/>
      <c r="W195" s="75"/>
      <c r="X195" s="75"/>
      <c r="Y195" s="75"/>
      <c r="Z195" s="75"/>
      <c r="AA195" s="75"/>
      <c r="AB195" s="75"/>
      <c r="AC195" s="75"/>
      <c r="AD195" s="75"/>
      <c r="AE195" s="75"/>
      <c r="AF195" s="75"/>
      <c r="AG195" s="75"/>
      <c r="AH195" s="75"/>
      <c r="AI195" s="75"/>
      <c r="AJ195" s="75"/>
      <c r="AK195" s="75"/>
      <c r="AL195" s="75"/>
      <c r="AM195" s="75"/>
      <c r="AN195" s="75"/>
      <c r="AO195" s="75"/>
      <c r="AP195" s="75"/>
      <c r="AQ195" s="75"/>
      <c r="AR195" s="75"/>
      <c r="AS195" s="75"/>
      <c r="AT195" s="75"/>
      <c r="AU195" s="75"/>
      <c r="AV195" s="75"/>
      <c r="AW195" s="75"/>
      <c r="AX195" s="75"/>
      <c r="AY195" s="75"/>
      <c r="AZ195" s="75"/>
      <c r="BA195" s="17" t="str">
        <f t="shared" si="58"/>
        <v/>
      </c>
      <c r="BB195" s="8" t="str">
        <f t="shared" si="54"/>
        <v/>
      </c>
      <c r="BC195" s="3"/>
      <c r="BD195" s="25">
        <f t="shared" si="55"/>
        <v>0</v>
      </c>
      <c r="BE195" s="29">
        <f t="shared" si="56"/>
        <v>0</v>
      </c>
      <c r="BF195" s="3"/>
    </row>
    <row r="196" spans="1:58" ht="11.25" customHeight="1" x14ac:dyDescent="0.15">
      <c r="A196" s="327"/>
      <c r="B196" s="320" t="s">
        <v>219</v>
      </c>
      <c r="C196" s="320"/>
      <c r="D196" s="113">
        <f>+SUM(E196:J196)</f>
        <v>1444</v>
      </c>
      <c r="E196" s="45">
        <f>+'ENERO '!E196+FEBRERO!E196+'MARZO '!E196+ABRIL!E196+MAYO!E196+JUNIO!E196+JULIO!E196+AGOSTO!E196+SEPTIEMBRE!E196+OCTUBRE!E196+NOVIEMBRE!E196+DICIEMBRE!E196</f>
        <v>618</v>
      </c>
      <c r="F196" s="45">
        <f>+'ENERO '!F196+FEBRERO!F196+'MARZO '!F196+ABRIL!F196+MAYO!F196+JUNIO!F196+JULIO!F196+AGOSTO!F196+SEPTIEMBRE!F196+OCTUBRE!F196+NOVIEMBRE!F196+DICIEMBRE!F196</f>
        <v>124</v>
      </c>
      <c r="G196" s="45">
        <f>+'ENERO '!G196+FEBRERO!G196+'MARZO '!G196+ABRIL!G196+MAYO!G196+JUNIO!G196+JULIO!G196+AGOSTO!G196+SEPTIEMBRE!G196+OCTUBRE!G196+NOVIEMBRE!G196+DICIEMBRE!G196</f>
        <v>177</v>
      </c>
      <c r="H196" s="45">
        <f>+'ENERO '!H196+FEBRERO!H196+'MARZO '!H196+ABRIL!H196+MAYO!H196+JUNIO!H196+JULIO!H196+AGOSTO!H196+SEPTIEMBRE!H196+OCTUBRE!H196+NOVIEMBRE!H196+DICIEMBRE!H196</f>
        <v>29</v>
      </c>
      <c r="I196" s="45">
        <f>+'ENERO '!I196+FEBRERO!I196+'MARZO '!I196+ABRIL!I196+MAYO!I196+JUNIO!I196+JULIO!I196+AGOSTO!I196+SEPTIEMBRE!I196+OCTUBRE!I196+NOVIEMBRE!I196+DICIEMBRE!I196</f>
        <v>408</v>
      </c>
      <c r="J196" s="45">
        <f>+'ENERO '!J196+FEBRERO!J196+'MARZO '!J196+ABRIL!J196+MAYO!J196+JUNIO!J196+JULIO!J196+AGOSTO!J196+SEPTIEMBRE!J196+OCTUBRE!J196+NOVIEMBRE!J196+DICIEMBRE!J196</f>
        <v>88</v>
      </c>
      <c r="K196" s="45">
        <f>+'ENERO '!K196+FEBRERO!K196+'MARZO '!K196+ABRIL!K196+MAYO!K196+JUNIO!K196+JULIO!K196+AGOSTO!K196+SEPTIEMBRE!K196+OCTUBRE!K196+NOVIEMBRE!K196+DICIEMBRE!K196</f>
        <v>0</v>
      </c>
      <c r="L196" s="45">
        <f>+'ENERO '!L196+FEBRERO!L196+'MARZO '!L196+ABRIL!L196+MAYO!L196+JUNIO!L196+JULIO!L196+AGOSTO!L196+SEPTIEMBRE!L196+OCTUBRE!L196+NOVIEMBRE!L196+DICIEMBRE!L196</f>
        <v>0</v>
      </c>
      <c r="M196" s="45">
        <f>+'ENERO '!M196+FEBRERO!M196+'MARZO '!M196+ABRIL!M196+MAYO!M196+JUNIO!M196+JULIO!M196+AGOSTO!M196+SEPTIEMBRE!M196+OCTUBRE!M196+NOVIEMBRE!M196+DICIEMBRE!M196</f>
        <v>0</v>
      </c>
      <c r="N196" s="45">
        <f>+'ENERO '!N196+FEBRERO!N196+'MARZO '!N196+ABRIL!N196+MAYO!N196+JUNIO!N196+JULIO!N196+AGOSTO!N196+SEPTIEMBRE!N196+OCTUBRE!N196+NOVIEMBRE!N196+DICIEMBRE!N196</f>
        <v>789</v>
      </c>
      <c r="O196" s="45">
        <f>+'ENERO '!O196+FEBRERO!O196+'MARZO '!O196+ABRIL!O196+MAYO!O196+JUNIO!O196+JULIO!O196+AGOSTO!O196+SEPTIEMBRE!O196+OCTUBRE!O196+NOVIEMBRE!O196+DICIEMBRE!O196</f>
        <v>655</v>
      </c>
      <c r="P196" s="45">
        <f>+'ENERO '!P196+FEBRERO!P196+'MARZO '!P196+ABRIL!P196+MAYO!P196+JUNIO!P196+JULIO!P196+AGOSTO!P196+SEPTIEMBRE!P196+OCTUBRE!P196+NOVIEMBRE!P196+DICIEMBRE!P196</f>
        <v>0</v>
      </c>
      <c r="Q196" s="75" t="str">
        <f t="shared" si="53"/>
        <v xml:space="preserve"> </v>
      </c>
      <c r="R196" s="75"/>
      <c r="S196" s="75"/>
      <c r="T196" s="75"/>
      <c r="U196" s="75"/>
      <c r="V196" s="75"/>
      <c r="W196" s="75"/>
      <c r="X196" s="75"/>
      <c r="Y196" s="75"/>
      <c r="Z196" s="75"/>
      <c r="AA196" s="75"/>
      <c r="AB196" s="75"/>
      <c r="AC196" s="75"/>
      <c r="AD196" s="75"/>
      <c r="AE196" s="75"/>
      <c r="AF196" s="75"/>
      <c r="AG196" s="75"/>
      <c r="AH196" s="75"/>
      <c r="AI196" s="75"/>
      <c r="AJ196" s="75"/>
      <c r="AK196" s="75"/>
      <c r="AL196" s="75"/>
      <c r="AM196" s="75"/>
      <c r="AN196" s="75"/>
      <c r="AO196" s="75"/>
      <c r="AP196" s="75"/>
      <c r="AQ196" s="75"/>
      <c r="AR196" s="75"/>
      <c r="AS196" s="75"/>
      <c r="AT196" s="75"/>
      <c r="AU196" s="75"/>
      <c r="AV196" s="75"/>
      <c r="AW196" s="75"/>
      <c r="AX196" s="75"/>
      <c r="AY196" s="75"/>
      <c r="AZ196" s="75"/>
      <c r="BA196" s="17" t="str">
        <f t="shared" si="58"/>
        <v/>
      </c>
      <c r="BB196" s="8" t="str">
        <f t="shared" si="54"/>
        <v/>
      </c>
      <c r="BC196" s="3"/>
      <c r="BD196" s="25">
        <f t="shared" si="55"/>
        <v>0</v>
      </c>
      <c r="BE196" s="29">
        <f t="shared" si="56"/>
        <v>0</v>
      </c>
      <c r="BF196" s="3"/>
    </row>
    <row r="197" spans="1:58" ht="11.25" customHeight="1" x14ac:dyDescent="0.15">
      <c r="A197" s="327"/>
      <c r="B197" s="320" t="s">
        <v>141</v>
      </c>
      <c r="C197" s="320"/>
      <c r="D197" s="113">
        <f>+SUM(E197:J197)</f>
        <v>301</v>
      </c>
      <c r="E197" s="45">
        <f>+'ENERO '!E197+FEBRERO!E197+'MARZO '!E197+ABRIL!E197+MAYO!E197+JUNIO!E197+JULIO!E197+AGOSTO!E197+SEPTIEMBRE!E197+OCTUBRE!E197+NOVIEMBRE!E197+DICIEMBRE!E197</f>
        <v>93</v>
      </c>
      <c r="F197" s="45">
        <f>+'ENERO '!F197+FEBRERO!F197+'MARZO '!F197+ABRIL!F197+MAYO!F197+JUNIO!F197+JULIO!F197+AGOSTO!F197+SEPTIEMBRE!F197+OCTUBRE!F197+NOVIEMBRE!F197+DICIEMBRE!F197</f>
        <v>38</v>
      </c>
      <c r="G197" s="45">
        <f>+'ENERO '!G197+FEBRERO!G197+'MARZO '!G197+ABRIL!G197+MAYO!G197+JUNIO!G197+JULIO!G197+AGOSTO!G197+SEPTIEMBRE!G197+OCTUBRE!G197+NOVIEMBRE!G197+DICIEMBRE!G197</f>
        <v>42</v>
      </c>
      <c r="H197" s="45">
        <f>+'ENERO '!H197+FEBRERO!H197+'MARZO '!H197+ABRIL!H197+MAYO!H197+JUNIO!H197+JULIO!H197+AGOSTO!H197+SEPTIEMBRE!H197+OCTUBRE!H197+NOVIEMBRE!H197+DICIEMBRE!H197</f>
        <v>5</v>
      </c>
      <c r="I197" s="45">
        <f>+'ENERO '!I197+FEBRERO!I197+'MARZO '!I197+ABRIL!I197+MAYO!I197+JUNIO!I197+JULIO!I197+AGOSTO!I197+SEPTIEMBRE!I197+OCTUBRE!I197+NOVIEMBRE!I197+DICIEMBRE!I197</f>
        <v>98</v>
      </c>
      <c r="J197" s="45">
        <f>+'ENERO '!J197+FEBRERO!J197+'MARZO '!J197+ABRIL!J197+MAYO!J197+JUNIO!J197+JULIO!J197+AGOSTO!J197+SEPTIEMBRE!J197+OCTUBRE!J197+NOVIEMBRE!J197+DICIEMBRE!J197</f>
        <v>25</v>
      </c>
      <c r="K197" s="45">
        <f>+'ENERO '!K197+FEBRERO!K197+'MARZO '!K197+ABRIL!K197+MAYO!K197+JUNIO!K197+JULIO!K197+AGOSTO!K197+SEPTIEMBRE!K197+OCTUBRE!K197+NOVIEMBRE!K197+DICIEMBRE!K197</f>
        <v>0</v>
      </c>
      <c r="L197" s="45">
        <f>+'ENERO '!L197+FEBRERO!L197+'MARZO '!L197+ABRIL!L197+MAYO!L197+JUNIO!L197+JULIO!L197+AGOSTO!L197+SEPTIEMBRE!L197+OCTUBRE!L197+NOVIEMBRE!L197+DICIEMBRE!L197</f>
        <v>0</v>
      </c>
      <c r="M197" s="45">
        <f>+'ENERO '!M197+FEBRERO!M197+'MARZO '!M197+ABRIL!M197+MAYO!M197+JUNIO!M197+JULIO!M197+AGOSTO!M197+SEPTIEMBRE!M197+OCTUBRE!M197+NOVIEMBRE!M197+DICIEMBRE!M197</f>
        <v>0</v>
      </c>
      <c r="N197" s="45">
        <f>+'ENERO '!N197+FEBRERO!N197+'MARZO '!N197+ABRIL!N197+MAYO!N197+JUNIO!N197+JULIO!N197+AGOSTO!N197+SEPTIEMBRE!N197+OCTUBRE!N197+NOVIEMBRE!N197+DICIEMBRE!N197</f>
        <v>164</v>
      </c>
      <c r="O197" s="45">
        <f>+'ENERO '!O197+FEBRERO!O197+'MARZO '!O197+ABRIL!O197+MAYO!O197+JUNIO!O197+JULIO!O197+AGOSTO!O197+SEPTIEMBRE!O197+OCTUBRE!O197+NOVIEMBRE!O197+DICIEMBRE!O197</f>
        <v>137</v>
      </c>
      <c r="P197" s="45">
        <f>+'ENERO '!P197+FEBRERO!P197+'MARZO '!P197+ABRIL!P197+MAYO!P197+JUNIO!P197+JULIO!P197+AGOSTO!P197+SEPTIEMBRE!P197+OCTUBRE!P197+NOVIEMBRE!P197+DICIEMBRE!P197</f>
        <v>0</v>
      </c>
      <c r="Q197" s="75" t="str">
        <f t="shared" si="53"/>
        <v xml:space="preserve"> </v>
      </c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75"/>
      <c r="AK197" s="75"/>
      <c r="AL197" s="75"/>
      <c r="AM197" s="75"/>
      <c r="AN197" s="75"/>
      <c r="AO197" s="75"/>
      <c r="AP197" s="75"/>
      <c r="AQ197" s="75"/>
      <c r="AR197" s="75"/>
      <c r="AS197" s="75"/>
      <c r="AT197" s="75"/>
      <c r="AU197" s="75"/>
      <c r="AV197" s="75"/>
      <c r="AW197" s="75"/>
      <c r="AX197" s="75"/>
      <c r="AY197" s="75"/>
      <c r="AZ197" s="75"/>
      <c r="BA197" s="17" t="str">
        <f t="shared" si="58"/>
        <v/>
      </c>
      <c r="BB197" s="8" t="str">
        <f t="shared" si="54"/>
        <v/>
      </c>
      <c r="BC197" s="3"/>
      <c r="BD197" s="25">
        <f t="shared" si="55"/>
        <v>0</v>
      </c>
      <c r="BE197" s="29">
        <f t="shared" si="56"/>
        <v>0</v>
      </c>
      <c r="BF197" s="3"/>
    </row>
    <row r="198" spans="1:58" ht="11.25" customHeight="1" x14ac:dyDescent="0.15">
      <c r="A198" s="307"/>
      <c r="B198" s="326" t="s">
        <v>142</v>
      </c>
      <c r="C198" s="326"/>
      <c r="D198" s="195">
        <f>+SUM(E198:J198)</f>
        <v>191</v>
      </c>
      <c r="E198" s="45">
        <f>+'ENERO '!E198+FEBRERO!E198+'MARZO '!E198+ABRIL!E198+MAYO!E198+JUNIO!E198+JULIO!E198+AGOSTO!E198+SEPTIEMBRE!E198+OCTUBRE!E198+NOVIEMBRE!E198+DICIEMBRE!E198</f>
        <v>56</v>
      </c>
      <c r="F198" s="45">
        <f>+'ENERO '!F198+FEBRERO!F198+'MARZO '!F198+ABRIL!F198+MAYO!F198+JUNIO!F198+JULIO!F198+AGOSTO!F198+SEPTIEMBRE!F198+OCTUBRE!F198+NOVIEMBRE!F198+DICIEMBRE!F198</f>
        <v>19</v>
      </c>
      <c r="G198" s="45">
        <f>+'ENERO '!G198+FEBRERO!G198+'MARZO '!G198+ABRIL!G198+MAYO!G198+JUNIO!G198+JULIO!G198+AGOSTO!G198+SEPTIEMBRE!G198+OCTUBRE!G198+NOVIEMBRE!G198+DICIEMBRE!G198</f>
        <v>33</v>
      </c>
      <c r="H198" s="45">
        <f>+'ENERO '!H198+FEBRERO!H198+'MARZO '!H198+ABRIL!H198+MAYO!H198+JUNIO!H198+JULIO!H198+AGOSTO!H198+SEPTIEMBRE!H198+OCTUBRE!H198+NOVIEMBRE!H198+DICIEMBRE!H198</f>
        <v>4</v>
      </c>
      <c r="I198" s="45">
        <f>+'ENERO '!I198+FEBRERO!I198+'MARZO '!I198+ABRIL!I198+MAYO!I198+JUNIO!I198+JULIO!I198+AGOSTO!I198+SEPTIEMBRE!I198+OCTUBRE!I198+NOVIEMBRE!I198+DICIEMBRE!I198</f>
        <v>68</v>
      </c>
      <c r="J198" s="45">
        <f>+'ENERO '!J198+FEBRERO!J198+'MARZO '!J198+ABRIL!J198+MAYO!J198+JUNIO!J198+JULIO!J198+AGOSTO!J198+SEPTIEMBRE!J198+OCTUBRE!J198+NOVIEMBRE!J198+DICIEMBRE!J198</f>
        <v>11</v>
      </c>
      <c r="K198" s="45">
        <f>+'ENERO '!K198+FEBRERO!K198+'MARZO '!K198+ABRIL!K198+MAYO!K198+JUNIO!K198+JULIO!K198+AGOSTO!K198+SEPTIEMBRE!K198+OCTUBRE!K198+NOVIEMBRE!K198+DICIEMBRE!K198</f>
        <v>0</v>
      </c>
      <c r="L198" s="45">
        <f>+'ENERO '!L198+FEBRERO!L198+'MARZO '!L198+ABRIL!L198+MAYO!L198+JUNIO!L198+JULIO!L198+AGOSTO!L198+SEPTIEMBRE!L198+OCTUBRE!L198+NOVIEMBRE!L198+DICIEMBRE!L198</f>
        <v>0</v>
      </c>
      <c r="M198" s="45">
        <f>+'ENERO '!M198+FEBRERO!M198+'MARZO '!M198+ABRIL!M198+MAYO!M198+JUNIO!M198+JULIO!M198+AGOSTO!M198+SEPTIEMBRE!M198+OCTUBRE!M198+NOVIEMBRE!M198+DICIEMBRE!M198</f>
        <v>0</v>
      </c>
      <c r="N198" s="45">
        <f>+'ENERO '!N198+FEBRERO!N198+'MARZO '!N198+ABRIL!N198+MAYO!N198+JUNIO!N198+JULIO!N198+AGOSTO!N198+SEPTIEMBRE!N198+OCTUBRE!N198+NOVIEMBRE!N198+DICIEMBRE!N198</f>
        <v>101</v>
      </c>
      <c r="O198" s="45">
        <f>+'ENERO '!O198+FEBRERO!O198+'MARZO '!O198+ABRIL!O198+MAYO!O198+JUNIO!O198+JULIO!O198+AGOSTO!O198+SEPTIEMBRE!O198+OCTUBRE!O198+NOVIEMBRE!O198+DICIEMBRE!O198</f>
        <v>90</v>
      </c>
      <c r="P198" s="45">
        <f>+'ENERO '!P198+FEBRERO!P198+'MARZO '!P198+ABRIL!P198+MAYO!P198+JUNIO!P198+JULIO!P198+AGOSTO!P198+SEPTIEMBRE!P198+OCTUBRE!P198+NOVIEMBRE!P198+DICIEMBRE!P198</f>
        <v>0</v>
      </c>
      <c r="Q198" s="75" t="str">
        <f t="shared" si="53"/>
        <v xml:space="preserve"> </v>
      </c>
      <c r="R198" s="75"/>
      <c r="S198" s="75"/>
      <c r="T198" s="75"/>
      <c r="U198" s="75"/>
      <c r="V198" s="75"/>
      <c r="W198" s="75"/>
      <c r="X198" s="75"/>
      <c r="Y198" s="75"/>
      <c r="Z198" s="75"/>
      <c r="AA198" s="75"/>
      <c r="AB198" s="75"/>
      <c r="AC198" s="75"/>
      <c r="AD198" s="75"/>
      <c r="AE198" s="75"/>
      <c r="AF198" s="75"/>
      <c r="AG198" s="75"/>
      <c r="AH198" s="75"/>
      <c r="AI198" s="75"/>
      <c r="AJ198" s="75"/>
      <c r="AK198" s="75"/>
      <c r="AL198" s="75"/>
      <c r="AM198" s="75"/>
      <c r="AN198" s="75"/>
      <c r="AO198" s="75"/>
      <c r="AP198" s="75"/>
      <c r="AQ198" s="75"/>
      <c r="AR198" s="75"/>
      <c r="AS198" s="75"/>
      <c r="AT198" s="75"/>
      <c r="AU198" s="75"/>
      <c r="AV198" s="75"/>
      <c r="AW198" s="75"/>
      <c r="AX198" s="75"/>
      <c r="AY198" s="75"/>
      <c r="AZ198" s="75"/>
      <c r="BA198" s="17" t="str">
        <f t="shared" si="58"/>
        <v/>
      </c>
      <c r="BB198" s="8" t="str">
        <f t="shared" si="54"/>
        <v/>
      </c>
      <c r="BC198" s="3"/>
      <c r="BD198" s="25">
        <f t="shared" si="55"/>
        <v>0</v>
      </c>
      <c r="BE198" s="29">
        <f t="shared" si="56"/>
        <v>0</v>
      </c>
      <c r="BF198" s="27"/>
    </row>
    <row r="199" spans="1:58" ht="11.25" customHeight="1" x14ac:dyDescent="0.15">
      <c r="A199" s="306" t="s">
        <v>144</v>
      </c>
      <c r="B199" s="319" t="s">
        <v>218</v>
      </c>
      <c r="C199" s="319"/>
      <c r="D199" s="229">
        <f t="shared" si="57"/>
        <v>357</v>
      </c>
      <c r="E199" s="45">
        <f>+'ENERO '!E199+FEBRERO!E199+'MARZO '!E199+ABRIL!E199+MAYO!E199+JUNIO!E199+JULIO!E199+AGOSTO!E199+SEPTIEMBRE!E199+OCTUBRE!E199+NOVIEMBRE!E199+DICIEMBRE!E199</f>
        <v>2</v>
      </c>
      <c r="F199" s="45">
        <f>+'ENERO '!F199+FEBRERO!F199+'MARZO '!F199+ABRIL!F199+MAYO!F199+JUNIO!F199+JULIO!F199+AGOSTO!F199+SEPTIEMBRE!F199+OCTUBRE!F199+NOVIEMBRE!F199+DICIEMBRE!F199</f>
        <v>0</v>
      </c>
      <c r="G199" s="45">
        <f>+'ENERO '!G199+FEBRERO!G199+'MARZO '!G199+ABRIL!G199+MAYO!G199+JUNIO!G199+JULIO!G199+AGOSTO!G199+SEPTIEMBRE!G199+OCTUBRE!G199+NOVIEMBRE!G199+DICIEMBRE!G199</f>
        <v>1</v>
      </c>
      <c r="H199" s="45">
        <f>+'ENERO '!H199+FEBRERO!H199+'MARZO '!H199+ABRIL!H199+MAYO!H199+JUNIO!H199+JULIO!H199+AGOSTO!H199+SEPTIEMBRE!H199+OCTUBRE!H199+NOVIEMBRE!H199+DICIEMBRE!H199</f>
        <v>2</v>
      </c>
      <c r="I199" s="45">
        <f>+'ENERO '!I199+FEBRERO!I199+'MARZO '!I199+ABRIL!I199+MAYO!I199+JUNIO!I199+JULIO!I199+AGOSTO!I199+SEPTIEMBRE!I199+OCTUBRE!I199+NOVIEMBRE!I199+DICIEMBRE!I199</f>
        <v>7</v>
      </c>
      <c r="J199" s="45">
        <f>+'ENERO '!J199+FEBRERO!J199+'MARZO '!J199+ABRIL!J199+MAYO!J199+JUNIO!J199+JULIO!J199+AGOSTO!J199+SEPTIEMBRE!J199+OCTUBRE!J199+NOVIEMBRE!J199+DICIEMBRE!J199</f>
        <v>14</v>
      </c>
      <c r="K199" s="45">
        <f>+'ENERO '!K199+FEBRERO!K199+'MARZO '!K199+ABRIL!K199+MAYO!K199+JUNIO!K199+JULIO!K199+AGOSTO!K199+SEPTIEMBRE!K199+OCTUBRE!K199+NOVIEMBRE!K199+DICIEMBRE!K199</f>
        <v>297</v>
      </c>
      <c r="L199" s="45">
        <f>+'ENERO '!L199+FEBRERO!L199+'MARZO '!L199+ABRIL!L199+MAYO!L199+JUNIO!L199+JULIO!L199+AGOSTO!L199+SEPTIEMBRE!L199+OCTUBRE!L199+NOVIEMBRE!L199+DICIEMBRE!L199</f>
        <v>27</v>
      </c>
      <c r="M199" s="45">
        <f>+'ENERO '!M199+FEBRERO!M199+'MARZO '!M199+ABRIL!M199+MAYO!M199+JUNIO!M199+JULIO!M199+AGOSTO!M199+SEPTIEMBRE!M199+OCTUBRE!M199+NOVIEMBRE!M199+DICIEMBRE!M199</f>
        <v>7</v>
      </c>
      <c r="N199" s="45">
        <f>+'ENERO '!N199+FEBRERO!N199+'MARZO '!N199+ABRIL!N199+MAYO!N199+JUNIO!N199+JULIO!N199+AGOSTO!N199+SEPTIEMBRE!N199+OCTUBRE!N199+NOVIEMBRE!N199+DICIEMBRE!N199</f>
        <v>91</v>
      </c>
      <c r="O199" s="45">
        <f>+'ENERO '!O199+FEBRERO!O199+'MARZO '!O199+ABRIL!O199+MAYO!O199+JUNIO!O199+JULIO!O199+AGOSTO!O199+SEPTIEMBRE!O199+OCTUBRE!O199+NOVIEMBRE!O199+DICIEMBRE!O199</f>
        <v>266</v>
      </c>
      <c r="P199" s="45">
        <f>+'ENERO '!P199+FEBRERO!P199+'MARZO '!P199+ABRIL!P199+MAYO!P199+JUNIO!P199+JULIO!P199+AGOSTO!P199+SEPTIEMBRE!P199+OCTUBRE!P199+NOVIEMBRE!P199+DICIEMBRE!P199</f>
        <v>5</v>
      </c>
      <c r="Q199" s="75" t="str">
        <f t="shared" si="53"/>
        <v xml:space="preserve"> </v>
      </c>
      <c r="R199" s="75"/>
      <c r="S199" s="75"/>
      <c r="T199" s="75"/>
      <c r="U199" s="75"/>
      <c r="V199" s="75"/>
      <c r="W199" s="75"/>
      <c r="X199" s="75"/>
      <c r="Y199" s="75"/>
      <c r="Z199" s="75"/>
      <c r="AA199" s="75"/>
      <c r="AB199" s="75"/>
      <c r="AC199" s="75"/>
      <c r="AD199" s="75"/>
      <c r="AE199" s="75"/>
      <c r="AF199" s="75"/>
      <c r="AG199" s="75"/>
      <c r="AH199" s="75"/>
      <c r="AI199" s="75"/>
      <c r="AJ199" s="75"/>
      <c r="AK199" s="75"/>
      <c r="AL199" s="75"/>
      <c r="AM199" s="75"/>
      <c r="AN199" s="75"/>
      <c r="AO199" s="75"/>
      <c r="AP199" s="75"/>
      <c r="AQ199" s="75"/>
      <c r="AR199" s="75"/>
      <c r="AS199" s="75"/>
      <c r="AT199" s="75"/>
      <c r="AU199" s="75"/>
      <c r="AV199" s="75"/>
      <c r="AW199" s="75"/>
      <c r="AX199" s="75"/>
      <c r="AY199" s="75"/>
      <c r="AZ199" s="75"/>
      <c r="BA199" s="17" t="str">
        <f t="shared" si="58"/>
        <v/>
      </c>
      <c r="BB199" s="17" t="str">
        <f t="shared" si="54"/>
        <v/>
      </c>
      <c r="BC199" s="3"/>
      <c r="BD199" s="25">
        <f t="shared" si="55"/>
        <v>0</v>
      </c>
      <c r="BE199" s="25">
        <f t="shared" si="56"/>
        <v>0</v>
      </c>
      <c r="BF199" s="2"/>
    </row>
    <row r="200" spans="1:58" ht="11.25" customHeight="1" x14ac:dyDescent="0.15">
      <c r="A200" s="327"/>
      <c r="B200" s="320" t="s">
        <v>219</v>
      </c>
      <c r="C200" s="320"/>
      <c r="D200" s="113">
        <f t="shared" si="57"/>
        <v>1412</v>
      </c>
      <c r="E200" s="45">
        <f>+'ENERO '!E200+FEBRERO!E200+'MARZO '!E200+ABRIL!E200+MAYO!E200+JUNIO!E200+JULIO!E200+AGOSTO!E200+SEPTIEMBRE!E200+OCTUBRE!E200+NOVIEMBRE!E200+DICIEMBRE!E200</f>
        <v>1</v>
      </c>
      <c r="F200" s="45">
        <f>+'ENERO '!F200+FEBRERO!F200+'MARZO '!F200+ABRIL!F200+MAYO!F200+JUNIO!F200+JULIO!F200+AGOSTO!F200+SEPTIEMBRE!F200+OCTUBRE!F200+NOVIEMBRE!F200+DICIEMBRE!F200</f>
        <v>0</v>
      </c>
      <c r="G200" s="45">
        <f>+'ENERO '!G200+FEBRERO!G200+'MARZO '!G200+ABRIL!G200+MAYO!G200+JUNIO!G200+JULIO!G200+AGOSTO!G200+SEPTIEMBRE!G200+OCTUBRE!G200+NOVIEMBRE!G200+DICIEMBRE!G200</f>
        <v>1</v>
      </c>
      <c r="H200" s="45">
        <f>+'ENERO '!H200+FEBRERO!H200+'MARZO '!H200+ABRIL!H200+MAYO!H200+JUNIO!H200+JULIO!H200+AGOSTO!H200+SEPTIEMBRE!H200+OCTUBRE!H200+NOVIEMBRE!H200+DICIEMBRE!H200</f>
        <v>0</v>
      </c>
      <c r="I200" s="45">
        <f>+'ENERO '!I200+FEBRERO!I200+'MARZO '!I200+ABRIL!I200+MAYO!I200+JUNIO!I200+JULIO!I200+AGOSTO!I200+SEPTIEMBRE!I200+OCTUBRE!I200+NOVIEMBRE!I200+DICIEMBRE!I200</f>
        <v>13</v>
      </c>
      <c r="J200" s="45">
        <f>+'ENERO '!J200+FEBRERO!J200+'MARZO '!J200+ABRIL!J200+MAYO!J200+JUNIO!J200+JULIO!J200+AGOSTO!J200+SEPTIEMBRE!J200+OCTUBRE!J200+NOVIEMBRE!J200+DICIEMBRE!J200</f>
        <v>34</v>
      </c>
      <c r="K200" s="45">
        <f>+'ENERO '!K200+FEBRERO!K200+'MARZO '!K200+ABRIL!K200+MAYO!K200+JUNIO!K200+JULIO!K200+AGOSTO!K200+SEPTIEMBRE!K200+OCTUBRE!K200+NOVIEMBRE!K200+DICIEMBRE!K200</f>
        <v>1215</v>
      </c>
      <c r="L200" s="45">
        <f>+'ENERO '!L200+FEBRERO!L200+'MARZO '!L200+ABRIL!L200+MAYO!L200+JUNIO!L200+JULIO!L200+AGOSTO!L200+SEPTIEMBRE!L200+OCTUBRE!L200+NOVIEMBRE!L200+DICIEMBRE!L200</f>
        <v>102</v>
      </c>
      <c r="M200" s="45">
        <f>+'ENERO '!M200+FEBRERO!M200+'MARZO '!M200+ABRIL!M200+MAYO!M200+JUNIO!M200+JULIO!M200+AGOSTO!M200+SEPTIEMBRE!M200+OCTUBRE!M200+NOVIEMBRE!M200+DICIEMBRE!M200</f>
        <v>46</v>
      </c>
      <c r="N200" s="45">
        <f>+'ENERO '!N200+FEBRERO!N200+'MARZO '!N200+ABRIL!N200+MAYO!N200+JUNIO!N200+JULIO!N200+AGOSTO!N200+SEPTIEMBRE!N200+OCTUBRE!N200+NOVIEMBRE!N200+DICIEMBRE!N200</f>
        <v>347</v>
      </c>
      <c r="O200" s="45">
        <f>+'ENERO '!O200+FEBRERO!O200+'MARZO '!O200+ABRIL!O200+MAYO!O200+JUNIO!O200+JULIO!O200+AGOSTO!O200+SEPTIEMBRE!O200+OCTUBRE!O200+NOVIEMBRE!O200+DICIEMBRE!O200</f>
        <v>1065</v>
      </c>
      <c r="P200" s="45">
        <f>+'ENERO '!P200+FEBRERO!P200+'MARZO '!P200+ABRIL!P200+MAYO!P200+JUNIO!P200+JULIO!P200+AGOSTO!P200+SEPTIEMBRE!P200+OCTUBRE!P200+NOVIEMBRE!P200+DICIEMBRE!P200</f>
        <v>21</v>
      </c>
      <c r="Q200" s="75" t="str">
        <f t="shared" si="53"/>
        <v xml:space="preserve"> </v>
      </c>
      <c r="R200" s="75"/>
      <c r="S200" s="75"/>
      <c r="T200" s="75"/>
      <c r="U200" s="75"/>
      <c r="V200" s="75"/>
      <c r="W200" s="75"/>
      <c r="X200" s="75"/>
      <c r="Y200" s="75"/>
      <c r="Z200" s="75"/>
      <c r="AA200" s="75"/>
      <c r="AB200" s="75"/>
      <c r="AC200" s="75"/>
      <c r="AD200" s="75"/>
      <c r="AE200" s="75"/>
      <c r="AF200" s="75"/>
      <c r="AG200" s="75"/>
      <c r="AH200" s="75"/>
      <c r="AI200" s="75"/>
      <c r="AJ200" s="75"/>
      <c r="AK200" s="75"/>
      <c r="AL200" s="75"/>
      <c r="AM200" s="75"/>
      <c r="AN200" s="75"/>
      <c r="AO200" s="75"/>
      <c r="AP200" s="75"/>
      <c r="AQ200" s="75"/>
      <c r="AR200" s="75"/>
      <c r="AS200" s="75"/>
      <c r="AT200" s="75"/>
      <c r="AU200" s="75"/>
      <c r="AV200" s="75"/>
      <c r="AW200" s="75"/>
      <c r="AX200" s="75"/>
      <c r="AY200" s="75"/>
      <c r="AZ200" s="75"/>
      <c r="BA200" s="17" t="str">
        <f t="shared" si="58"/>
        <v/>
      </c>
      <c r="BB200" s="17" t="str">
        <f t="shared" si="54"/>
        <v/>
      </c>
      <c r="BC200" s="3"/>
      <c r="BD200" s="25">
        <f t="shared" si="55"/>
        <v>0</v>
      </c>
      <c r="BE200" s="25">
        <f t="shared" si="56"/>
        <v>0</v>
      </c>
      <c r="BF200" s="2"/>
    </row>
    <row r="201" spans="1:58" ht="11.25" customHeight="1" x14ac:dyDescent="0.15">
      <c r="A201" s="327"/>
      <c r="B201" s="320" t="s">
        <v>141</v>
      </c>
      <c r="C201" s="320"/>
      <c r="D201" s="113">
        <f t="shared" si="57"/>
        <v>228</v>
      </c>
      <c r="E201" s="45">
        <f>+'ENERO '!E201+FEBRERO!E201+'MARZO '!E201+ABRIL!E201+MAYO!E201+JUNIO!E201+JULIO!E201+AGOSTO!E201+SEPTIEMBRE!E201+OCTUBRE!E201+NOVIEMBRE!E201+DICIEMBRE!E201</f>
        <v>6</v>
      </c>
      <c r="F201" s="45">
        <f>+'ENERO '!F201+FEBRERO!F201+'MARZO '!F201+ABRIL!F201+MAYO!F201+JUNIO!F201+JULIO!F201+AGOSTO!F201+SEPTIEMBRE!F201+OCTUBRE!F201+NOVIEMBRE!F201+DICIEMBRE!F201</f>
        <v>0</v>
      </c>
      <c r="G201" s="45">
        <f>+'ENERO '!G201+FEBRERO!G201+'MARZO '!G201+ABRIL!G201+MAYO!G201+JUNIO!G201+JULIO!G201+AGOSTO!G201+SEPTIEMBRE!G201+OCTUBRE!G201+NOVIEMBRE!G201+DICIEMBRE!G201</f>
        <v>2</v>
      </c>
      <c r="H201" s="45">
        <f>+'ENERO '!H201+FEBRERO!H201+'MARZO '!H201+ABRIL!H201+MAYO!H201+JUNIO!H201+JULIO!H201+AGOSTO!H201+SEPTIEMBRE!H201+OCTUBRE!H201+NOVIEMBRE!H201+DICIEMBRE!H201</f>
        <v>1</v>
      </c>
      <c r="I201" s="45">
        <f>+'ENERO '!I201+FEBRERO!I201+'MARZO '!I201+ABRIL!I201+MAYO!I201+JUNIO!I201+JULIO!I201+AGOSTO!I201+SEPTIEMBRE!I201+OCTUBRE!I201+NOVIEMBRE!I201+DICIEMBRE!I201</f>
        <v>6</v>
      </c>
      <c r="J201" s="45">
        <f>+'ENERO '!J201+FEBRERO!J201+'MARZO '!J201+ABRIL!J201+MAYO!J201+JUNIO!J201+JULIO!J201+AGOSTO!J201+SEPTIEMBRE!J201+OCTUBRE!J201+NOVIEMBRE!J201+DICIEMBRE!J201</f>
        <v>22</v>
      </c>
      <c r="K201" s="45">
        <f>+'ENERO '!K201+FEBRERO!K201+'MARZO '!K201+ABRIL!K201+MAYO!K201+JUNIO!K201+JULIO!K201+AGOSTO!K201+SEPTIEMBRE!K201+OCTUBRE!K201+NOVIEMBRE!K201+DICIEMBRE!K201</f>
        <v>171</v>
      </c>
      <c r="L201" s="45">
        <f>+'ENERO '!L201+FEBRERO!L201+'MARZO '!L201+ABRIL!L201+MAYO!L201+JUNIO!L201+JULIO!L201+AGOSTO!L201+SEPTIEMBRE!L201+OCTUBRE!L201+NOVIEMBRE!L201+DICIEMBRE!L201</f>
        <v>13</v>
      </c>
      <c r="M201" s="45">
        <f>+'ENERO '!M201+FEBRERO!M201+'MARZO '!M201+ABRIL!M201+MAYO!M201+JUNIO!M201+JULIO!M201+AGOSTO!M201+SEPTIEMBRE!M201+OCTUBRE!M201+NOVIEMBRE!M201+DICIEMBRE!M201</f>
        <v>7</v>
      </c>
      <c r="N201" s="45">
        <f>+'ENERO '!N201+FEBRERO!N201+'MARZO '!N201+ABRIL!N201+MAYO!N201+JUNIO!N201+JULIO!N201+AGOSTO!N201+SEPTIEMBRE!N201+OCTUBRE!N201+NOVIEMBRE!N201+DICIEMBRE!N201</f>
        <v>66</v>
      </c>
      <c r="O201" s="45">
        <f>+'ENERO '!O201+FEBRERO!O201+'MARZO '!O201+ABRIL!O201+MAYO!O201+JUNIO!O201+JULIO!O201+AGOSTO!O201+SEPTIEMBRE!O201+OCTUBRE!O201+NOVIEMBRE!O201+DICIEMBRE!O201</f>
        <v>162</v>
      </c>
      <c r="P201" s="45">
        <f>+'ENERO '!P201+FEBRERO!P201+'MARZO '!P201+ABRIL!P201+MAYO!P201+JUNIO!P201+JULIO!P201+AGOSTO!P201+SEPTIEMBRE!P201+OCTUBRE!P201+NOVIEMBRE!P201+DICIEMBRE!P201</f>
        <v>2</v>
      </c>
      <c r="Q201" s="75" t="str">
        <f t="shared" si="53"/>
        <v xml:space="preserve"> </v>
      </c>
      <c r="R201" s="75"/>
      <c r="S201" s="75"/>
      <c r="T201" s="75"/>
      <c r="U201" s="75"/>
      <c r="V201" s="75"/>
      <c r="W201" s="75"/>
      <c r="X201" s="75"/>
      <c r="Y201" s="75"/>
      <c r="Z201" s="75"/>
      <c r="AA201" s="75"/>
      <c r="AB201" s="75"/>
      <c r="AC201" s="75"/>
      <c r="AD201" s="75"/>
      <c r="AE201" s="75"/>
      <c r="AF201" s="75"/>
      <c r="AG201" s="75"/>
      <c r="AH201" s="75"/>
      <c r="AI201" s="75"/>
      <c r="AJ201" s="75"/>
      <c r="AK201" s="75"/>
      <c r="AL201" s="75"/>
      <c r="AM201" s="75"/>
      <c r="AN201" s="75"/>
      <c r="AO201" s="75"/>
      <c r="AP201" s="75"/>
      <c r="AQ201" s="75"/>
      <c r="AR201" s="75"/>
      <c r="AS201" s="75"/>
      <c r="AT201" s="75"/>
      <c r="AU201" s="75"/>
      <c r="AV201" s="75"/>
      <c r="AW201" s="75"/>
      <c r="AX201" s="75"/>
      <c r="AY201" s="75"/>
      <c r="AZ201" s="75"/>
      <c r="BA201" s="17" t="str">
        <f t="shared" si="58"/>
        <v/>
      </c>
      <c r="BB201" s="17" t="str">
        <f t="shared" si="54"/>
        <v/>
      </c>
      <c r="BC201" s="3"/>
      <c r="BD201" s="25">
        <f t="shared" si="55"/>
        <v>0</v>
      </c>
      <c r="BE201" s="25">
        <f t="shared" si="56"/>
        <v>0</v>
      </c>
      <c r="BF201" s="2"/>
    </row>
    <row r="202" spans="1:58" ht="11.25" customHeight="1" x14ac:dyDescent="0.15">
      <c r="A202" s="307"/>
      <c r="B202" s="321" t="s">
        <v>142</v>
      </c>
      <c r="C202" s="321"/>
      <c r="D202" s="191">
        <f t="shared" si="57"/>
        <v>197</v>
      </c>
      <c r="E202" s="45">
        <f>+'ENERO '!E202+FEBRERO!E202+'MARZO '!E202+ABRIL!E202+MAYO!E202+JUNIO!E202+JULIO!E202+AGOSTO!E202+SEPTIEMBRE!E202+OCTUBRE!E202+NOVIEMBRE!E202+DICIEMBRE!E202</f>
        <v>1</v>
      </c>
      <c r="F202" s="45">
        <f>+'ENERO '!F202+FEBRERO!F202+'MARZO '!F202+ABRIL!F202+MAYO!F202+JUNIO!F202+JULIO!F202+AGOSTO!F202+SEPTIEMBRE!F202+OCTUBRE!F202+NOVIEMBRE!F202+DICIEMBRE!F202</f>
        <v>0</v>
      </c>
      <c r="G202" s="45">
        <f>+'ENERO '!G202+FEBRERO!G202+'MARZO '!G202+ABRIL!G202+MAYO!G202+JUNIO!G202+JULIO!G202+AGOSTO!G202+SEPTIEMBRE!G202+OCTUBRE!G202+NOVIEMBRE!G202+DICIEMBRE!G202</f>
        <v>1</v>
      </c>
      <c r="H202" s="45">
        <f>+'ENERO '!H202+FEBRERO!H202+'MARZO '!H202+ABRIL!H202+MAYO!H202+JUNIO!H202+JULIO!H202+AGOSTO!H202+SEPTIEMBRE!H202+OCTUBRE!H202+NOVIEMBRE!H202+DICIEMBRE!H202</f>
        <v>0</v>
      </c>
      <c r="I202" s="45">
        <f>+'ENERO '!I202+FEBRERO!I202+'MARZO '!I202+ABRIL!I202+MAYO!I202+JUNIO!I202+JULIO!I202+AGOSTO!I202+SEPTIEMBRE!I202+OCTUBRE!I202+NOVIEMBRE!I202+DICIEMBRE!I202</f>
        <v>4</v>
      </c>
      <c r="J202" s="45">
        <f>+'ENERO '!J202+FEBRERO!J202+'MARZO '!J202+ABRIL!J202+MAYO!J202+JUNIO!J202+JULIO!J202+AGOSTO!J202+SEPTIEMBRE!J202+OCTUBRE!J202+NOVIEMBRE!J202+DICIEMBRE!J202</f>
        <v>15</v>
      </c>
      <c r="K202" s="45">
        <f>+'ENERO '!K202+FEBRERO!K202+'MARZO '!K202+ABRIL!K202+MAYO!K202+JUNIO!K202+JULIO!K202+AGOSTO!K202+SEPTIEMBRE!K202+OCTUBRE!K202+NOVIEMBRE!K202+DICIEMBRE!K202</f>
        <v>149</v>
      </c>
      <c r="L202" s="45">
        <f>+'ENERO '!L202+FEBRERO!L202+'MARZO '!L202+ABRIL!L202+MAYO!L202+JUNIO!L202+JULIO!L202+AGOSTO!L202+SEPTIEMBRE!L202+OCTUBRE!L202+NOVIEMBRE!L202+DICIEMBRE!L202</f>
        <v>18</v>
      </c>
      <c r="M202" s="45">
        <f>+'ENERO '!M202+FEBRERO!M202+'MARZO '!M202+ABRIL!M202+MAYO!M202+JUNIO!M202+JULIO!M202+AGOSTO!M202+SEPTIEMBRE!M202+OCTUBRE!M202+NOVIEMBRE!M202+DICIEMBRE!M202</f>
        <v>9</v>
      </c>
      <c r="N202" s="45">
        <f>+'ENERO '!N202+FEBRERO!N202+'MARZO '!N202+ABRIL!N202+MAYO!N202+JUNIO!N202+JULIO!N202+AGOSTO!N202+SEPTIEMBRE!N202+OCTUBRE!N202+NOVIEMBRE!N202+DICIEMBRE!N202</f>
        <v>50</v>
      </c>
      <c r="O202" s="45">
        <f>+'ENERO '!O202+FEBRERO!O202+'MARZO '!O202+ABRIL!O202+MAYO!O202+JUNIO!O202+JULIO!O202+AGOSTO!O202+SEPTIEMBRE!O202+OCTUBRE!O202+NOVIEMBRE!O202+DICIEMBRE!O202</f>
        <v>147</v>
      </c>
      <c r="P202" s="45">
        <f>+'ENERO '!P202+FEBRERO!P202+'MARZO '!P202+ABRIL!P202+MAYO!P202+JUNIO!P202+JULIO!P202+AGOSTO!P202+SEPTIEMBRE!P202+OCTUBRE!P202+NOVIEMBRE!P202+DICIEMBRE!P202</f>
        <v>1</v>
      </c>
      <c r="Q202" s="75" t="str">
        <f t="shared" si="53"/>
        <v xml:space="preserve"> </v>
      </c>
      <c r="R202" s="75"/>
      <c r="S202" s="75"/>
      <c r="T202" s="75"/>
      <c r="U202" s="75"/>
      <c r="V202" s="75"/>
      <c r="W202" s="75"/>
      <c r="X202" s="75"/>
      <c r="Y202" s="75"/>
      <c r="Z202" s="75"/>
      <c r="AA202" s="75"/>
      <c r="AB202" s="75"/>
      <c r="AC202" s="75"/>
      <c r="AD202" s="75"/>
      <c r="AE202" s="75"/>
      <c r="AF202" s="75"/>
      <c r="AG202" s="75"/>
      <c r="AH202" s="75"/>
      <c r="AI202" s="75"/>
      <c r="AJ202" s="75"/>
      <c r="AK202" s="75"/>
      <c r="AL202" s="75"/>
      <c r="AM202" s="75"/>
      <c r="AN202" s="75"/>
      <c r="AO202" s="75"/>
      <c r="AP202" s="75"/>
      <c r="AQ202" s="75"/>
      <c r="AR202" s="75"/>
      <c r="AS202" s="75"/>
      <c r="AT202" s="75"/>
      <c r="AU202" s="75"/>
      <c r="AV202" s="75"/>
      <c r="AW202" s="75"/>
      <c r="AX202" s="75"/>
      <c r="AY202" s="75"/>
      <c r="AZ202" s="75"/>
      <c r="BA202" s="17" t="str">
        <f t="shared" si="58"/>
        <v/>
      </c>
      <c r="BB202" s="17" t="str">
        <f t="shared" si="54"/>
        <v/>
      </c>
      <c r="BC202" s="3"/>
      <c r="BD202" s="25">
        <f t="shared" si="55"/>
        <v>0</v>
      </c>
      <c r="BE202" s="25">
        <f t="shared" si="56"/>
        <v>0</v>
      </c>
      <c r="BF202" s="2"/>
    </row>
    <row r="203" spans="1:58" ht="11.25" customHeight="1" x14ac:dyDescent="0.15">
      <c r="A203" s="306" t="s">
        <v>220</v>
      </c>
      <c r="B203" s="328" t="s">
        <v>218</v>
      </c>
      <c r="C203" s="328"/>
      <c r="D203" s="111">
        <f>+SUM(E203:K203)</f>
        <v>244</v>
      </c>
      <c r="E203" s="45">
        <f>+'ENERO '!E203+FEBRERO!E203+'MARZO '!E203+ABRIL!E203+MAYO!E203+JUNIO!E203+JULIO!E203+AGOSTO!E203+SEPTIEMBRE!E203+OCTUBRE!E203+NOVIEMBRE!E203+DICIEMBRE!E203</f>
        <v>2</v>
      </c>
      <c r="F203" s="45">
        <f>+'ENERO '!F203+FEBRERO!F203+'MARZO '!F203+ABRIL!F203+MAYO!F203+JUNIO!F203+JULIO!F203+AGOSTO!F203+SEPTIEMBRE!F203+OCTUBRE!F203+NOVIEMBRE!F203+DICIEMBRE!F203</f>
        <v>0</v>
      </c>
      <c r="G203" s="45">
        <f>+'ENERO '!G203+FEBRERO!G203+'MARZO '!G203+ABRIL!G203+MAYO!G203+JUNIO!G203+JULIO!G203+AGOSTO!G203+SEPTIEMBRE!G203+OCTUBRE!G203+NOVIEMBRE!G203+DICIEMBRE!G203</f>
        <v>2</v>
      </c>
      <c r="H203" s="45">
        <f>+'ENERO '!H203+FEBRERO!H203+'MARZO '!H203+ABRIL!H203+MAYO!H203+JUNIO!H203+JULIO!H203+AGOSTO!H203+SEPTIEMBRE!H203+OCTUBRE!H203+NOVIEMBRE!H203+DICIEMBRE!H203</f>
        <v>32</v>
      </c>
      <c r="I203" s="45">
        <f>+'ENERO '!I203+FEBRERO!I203+'MARZO '!I203+ABRIL!I203+MAYO!I203+JUNIO!I203+JULIO!I203+AGOSTO!I203+SEPTIEMBRE!I203+OCTUBRE!I203+NOVIEMBRE!I203+DICIEMBRE!I203</f>
        <v>100</v>
      </c>
      <c r="J203" s="45">
        <f>+'ENERO '!J203+FEBRERO!J203+'MARZO '!J203+ABRIL!J203+MAYO!J203+JUNIO!J203+JULIO!J203+AGOSTO!J203+SEPTIEMBRE!J203+OCTUBRE!J203+NOVIEMBRE!J203+DICIEMBRE!J203</f>
        <v>107</v>
      </c>
      <c r="K203" s="45">
        <f>+'ENERO '!K203+FEBRERO!K203+'MARZO '!K203+ABRIL!K203+MAYO!K203+JUNIO!K203+JULIO!K203+AGOSTO!K203+SEPTIEMBRE!K203+OCTUBRE!K203+NOVIEMBRE!K203+DICIEMBRE!K203</f>
        <v>1</v>
      </c>
      <c r="L203" s="45">
        <f>+'ENERO '!L203+FEBRERO!L203+'MARZO '!L203+ABRIL!L203+MAYO!L203+JUNIO!L203+JULIO!L203+AGOSTO!L203+SEPTIEMBRE!L203+OCTUBRE!L203+NOVIEMBRE!L203+DICIEMBRE!L203</f>
        <v>0</v>
      </c>
      <c r="M203" s="45">
        <f>+'ENERO '!M203+FEBRERO!M203+'MARZO '!M203+ABRIL!M203+MAYO!M203+JUNIO!M203+JULIO!M203+AGOSTO!M203+SEPTIEMBRE!M203+OCTUBRE!M203+NOVIEMBRE!M203+DICIEMBRE!M203</f>
        <v>0</v>
      </c>
      <c r="N203" s="45">
        <f>+'ENERO '!N203+FEBRERO!N203+'MARZO '!N203+ABRIL!N203+MAYO!N203+JUNIO!N203+JULIO!N203+AGOSTO!N203+SEPTIEMBRE!N203+OCTUBRE!N203+NOVIEMBRE!N203+DICIEMBRE!N203</f>
        <v>97</v>
      </c>
      <c r="O203" s="45">
        <f>+'ENERO '!O203+FEBRERO!O203+'MARZO '!O203+ABRIL!O203+MAYO!O203+JUNIO!O203+JULIO!O203+AGOSTO!O203+SEPTIEMBRE!O203+OCTUBRE!O203+NOVIEMBRE!O203+DICIEMBRE!O203</f>
        <v>147</v>
      </c>
      <c r="P203" s="45">
        <f>+'ENERO '!P203+FEBRERO!P203+'MARZO '!P203+ABRIL!P203+MAYO!P203+JUNIO!P203+JULIO!P203+AGOSTO!P203+SEPTIEMBRE!P203+OCTUBRE!P203+NOVIEMBRE!P203+DICIEMBRE!P203</f>
        <v>0</v>
      </c>
      <c r="Q203" s="75" t="str">
        <f t="shared" si="53"/>
        <v xml:space="preserve"> </v>
      </c>
      <c r="R203" s="75"/>
      <c r="S203" s="75"/>
      <c r="T203" s="75"/>
      <c r="U203" s="75"/>
      <c r="V203" s="75"/>
      <c r="W203" s="75"/>
      <c r="X203" s="75"/>
      <c r="Y203" s="75"/>
      <c r="Z203" s="75"/>
      <c r="AA203" s="75"/>
      <c r="AB203" s="75"/>
      <c r="AC203" s="75"/>
      <c r="AD203" s="75"/>
      <c r="AE203" s="75"/>
      <c r="AF203" s="75"/>
      <c r="AG203" s="75"/>
      <c r="AH203" s="75"/>
      <c r="AI203" s="75"/>
      <c r="AJ203" s="75"/>
      <c r="AK203" s="75"/>
      <c r="AL203" s="75"/>
      <c r="AM203" s="75"/>
      <c r="AN203" s="75"/>
      <c r="AO203" s="75"/>
      <c r="AP203" s="75"/>
      <c r="AQ203" s="75"/>
      <c r="AR203" s="75"/>
      <c r="AS203" s="75"/>
      <c r="AT203" s="75"/>
      <c r="AU203" s="75"/>
      <c r="AV203" s="75"/>
      <c r="AW203" s="75"/>
      <c r="AX203" s="75"/>
      <c r="AY203" s="75"/>
      <c r="AZ203" s="75"/>
      <c r="BA203" s="17" t="str">
        <f t="shared" si="58"/>
        <v/>
      </c>
      <c r="BB203" s="8" t="str">
        <f t="shared" si="54"/>
        <v/>
      </c>
      <c r="BC203" s="2"/>
      <c r="BD203" s="25">
        <f t="shared" si="55"/>
        <v>0</v>
      </c>
      <c r="BE203" s="29">
        <f t="shared" si="56"/>
        <v>0</v>
      </c>
      <c r="BF203" s="2"/>
    </row>
    <row r="204" spans="1:58" ht="11.25" customHeight="1" x14ac:dyDescent="0.15">
      <c r="A204" s="327"/>
      <c r="B204" s="320" t="s">
        <v>219</v>
      </c>
      <c r="C204" s="320"/>
      <c r="D204" s="113">
        <f>+SUM(E204:K204)</f>
        <v>1202</v>
      </c>
      <c r="E204" s="45">
        <f>+'ENERO '!E204+FEBRERO!E204+'MARZO '!E204+ABRIL!E204+MAYO!E204+JUNIO!E204+JULIO!E204+AGOSTO!E204+SEPTIEMBRE!E204+OCTUBRE!E204+NOVIEMBRE!E204+DICIEMBRE!E204</f>
        <v>0</v>
      </c>
      <c r="F204" s="45">
        <f>+'ENERO '!F204+FEBRERO!F204+'MARZO '!F204+ABRIL!F204+MAYO!F204+JUNIO!F204+JULIO!F204+AGOSTO!F204+SEPTIEMBRE!F204+OCTUBRE!F204+NOVIEMBRE!F204+DICIEMBRE!F204</f>
        <v>0</v>
      </c>
      <c r="G204" s="45">
        <f>+'ENERO '!G204+FEBRERO!G204+'MARZO '!G204+ABRIL!G204+MAYO!G204+JUNIO!G204+JULIO!G204+AGOSTO!G204+SEPTIEMBRE!G204+OCTUBRE!G204+NOVIEMBRE!G204+DICIEMBRE!G204</f>
        <v>6</v>
      </c>
      <c r="H204" s="45">
        <f>+'ENERO '!H204+FEBRERO!H204+'MARZO '!H204+ABRIL!H204+MAYO!H204+JUNIO!H204+JULIO!H204+AGOSTO!H204+SEPTIEMBRE!H204+OCTUBRE!H204+NOVIEMBRE!H204+DICIEMBRE!H204</f>
        <v>113</v>
      </c>
      <c r="I204" s="45">
        <f>+'ENERO '!I204+FEBRERO!I204+'MARZO '!I204+ABRIL!I204+MAYO!I204+JUNIO!I204+JULIO!I204+AGOSTO!I204+SEPTIEMBRE!I204+OCTUBRE!I204+NOVIEMBRE!I204+DICIEMBRE!I204</f>
        <v>505</v>
      </c>
      <c r="J204" s="45">
        <f>+'ENERO '!J204+FEBRERO!J204+'MARZO '!J204+ABRIL!J204+MAYO!J204+JUNIO!J204+JULIO!J204+AGOSTO!J204+SEPTIEMBRE!J204+OCTUBRE!J204+NOVIEMBRE!J204+DICIEMBRE!J204</f>
        <v>563</v>
      </c>
      <c r="K204" s="45">
        <f>+'ENERO '!K204+FEBRERO!K204+'MARZO '!K204+ABRIL!K204+MAYO!K204+JUNIO!K204+JULIO!K204+AGOSTO!K204+SEPTIEMBRE!K204+OCTUBRE!K204+NOVIEMBRE!K204+DICIEMBRE!K204</f>
        <v>15</v>
      </c>
      <c r="L204" s="45">
        <f>+'ENERO '!L204+FEBRERO!L204+'MARZO '!L204+ABRIL!L204+MAYO!L204+JUNIO!L204+JULIO!L204+AGOSTO!L204+SEPTIEMBRE!L204+OCTUBRE!L204+NOVIEMBRE!L204+DICIEMBRE!L204</f>
        <v>0</v>
      </c>
      <c r="M204" s="45">
        <f>+'ENERO '!M204+FEBRERO!M204+'MARZO '!M204+ABRIL!M204+MAYO!M204+JUNIO!M204+JULIO!M204+AGOSTO!M204+SEPTIEMBRE!M204+OCTUBRE!M204+NOVIEMBRE!M204+DICIEMBRE!M204</f>
        <v>0</v>
      </c>
      <c r="N204" s="45">
        <f>+'ENERO '!N204+FEBRERO!N204+'MARZO '!N204+ABRIL!N204+MAYO!N204+JUNIO!N204+JULIO!N204+AGOSTO!N204+SEPTIEMBRE!N204+OCTUBRE!N204+NOVIEMBRE!N204+DICIEMBRE!N204</f>
        <v>486</v>
      </c>
      <c r="O204" s="45">
        <f>+'ENERO '!O204+FEBRERO!O204+'MARZO '!O204+ABRIL!O204+MAYO!O204+JUNIO!O204+JULIO!O204+AGOSTO!O204+SEPTIEMBRE!O204+OCTUBRE!O204+NOVIEMBRE!O204+DICIEMBRE!O204</f>
        <v>716</v>
      </c>
      <c r="P204" s="45">
        <f>+'ENERO '!P204+FEBRERO!P204+'MARZO '!P204+ABRIL!P204+MAYO!P204+JUNIO!P204+JULIO!P204+AGOSTO!P204+SEPTIEMBRE!P204+OCTUBRE!P204+NOVIEMBRE!P204+DICIEMBRE!P204</f>
        <v>0</v>
      </c>
      <c r="Q204" s="75" t="str">
        <f t="shared" si="53"/>
        <v xml:space="preserve"> </v>
      </c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  <c r="AC204" s="75"/>
      <c r="AD204" s="75"/>
      <c r="AE204" s="75"/>
      <c r="AF204" s="75"/>
      <c r="AG204" s="75"/>
      <c r="AH204" s="75"/>
      <c r="AI204" s="75"/>
      <c r="AJ204" s="75"/>
      <c r="AK204" s="75"/>
      <c r="AL204" s="75"/>
      <c r="AM204" s="75"/>
      <c r="AN204" s="75"/>
      <c r="AO204" s="75"/>
      <c r="AP204" s="75"/>
      <c r="AQ204" s="75"/>
      <c r="AR204" s="75"/>
      <c r="AS204" s="75"/>
      <c r="AT204" s="75"/>
      <c r="AU204" s="75"/>
      <c r="AV204" s="75"/>
      <c r="AW204" s="75"/>
      <c r="AX204" s="75"/>
      <c r="AY204" s="75"/>
      <c r="AZ204" s="75"/>
      <c r="BA204" s="17" t="str">
        <f t="shared" si="58"/>
        <v/>
      </c>
      <c r="BB204" s="8" t="str">
        <f t="shared" si="54"/>
        <v/>
      </c>
      <c r="BC204" s="2"/>
      <c r="BD204" s="25">
        <f t="shared" si="55"/>
        <v>0</v>
      </c>
      <c r="BE204" s="29">
        <f t="shared" si="56"/>
        <v>0</v>
      </c>
      <c r="BF204" s="2"/>
    </row>
    <row r="205" spans="1:58" ht="11.25" customHeight="1" x14ac:dyDescent="0.15">
      <c r="A205" s="327"/>
      <c r="B205" s="320" t="s">
        <v>141</v>
      </c>
      <c r="C205" s="320"/>
      <c r="D205" s="113">
        <f>+SUM(E205:K205)</f>
        <v>37</v>
      </c>
      <c r="E205" s="45">
        <f>+'ENERO '!E205+FEBRERO!E205+'MARZO '!E205+ABRIL!E205+MAYO!E205+JUNIO!E205+JULIO!E205+AGOSTO!E205+SEPTIEMBRE!E205+OCTUBRE!E205+NOVIEMBRE!E205+DICIEMBRE!E205</f>
        <v>0</v>
      </c>
      <c r="F205" s="45">
        <f>+'ENERO '!F205+FEBRERO!F205+'MARZO '!F205+ABRIL!F205+MAYO!F205+JUNIO!F205+JULIO!F205+AGOSTO!F205+SEPTIEMBRE!F205+OCTUBRE!F205+NOVIEMBRE!F205+DICIEMBRE!F205</f>
        <v>0</v>
      </c>
      <c r="G205" s="45">
        <f>+'ENERO '!G205+FEBRERO!G205+'MARZO '!G205+ABRIL!G205+MAYO!G205+JUNIO!G205+JULIO!G205+AGOSTO!G205+SEPTIEMBRE!G205+OCTUBRE!G205+NOVIEMBRE!G205+DICIEMBRE!G205</f>
        <v>0</v>
      </c>
      <c r="H205" s="45">
        <f>+'ENERO '!H205+FEBRERO!H205+'MARZO '!H205+ABRIL!H205+MAYO!H205+JUNIO!H205+JULIO!H205+AGOSTO!H205+SEPTIEMBRE!H205+OCTUBRE!H205+NOVIEMBRE!H205+DICIEMBRE!H205</f>
        <v>10</v>
      </c>
      <c r="I205" s="45">
        <f>+'ENERO '!I205+FEBRERO!I205+'MARZO '!I205+ABRIL!I205+MAYO!I205+JUNIO!I205+JULIO!I205+AGOSTO!I205+SEPTIEMBRE!I205+OCTUBRE!I205+NOVIEMBRE!I205+DICIEMBRE!I205</f>
        <v>14</v>
      </c>
      <c r="J205" s="45">
        <f>+'ENERO '!J205+FEBRERO!J205+'MARZO '!J205+ABRIL!J205+MAYO!J205+JUNIO!J205+JULIO!J205+AGOSTO!J205+SEPTIEMBRE!J205+OCTUBRE!J205+NOVIEMBRE!J205+DICIEMBRE!J205</f>
        <v>13</v>
      </c>
      <c r="K205" s="45">
        <f>+'ENERO '!K205+FEBRERO!K205+'MARZO '!K205+ABRIL!K205+MAYO!K205+JUNIO!K205+JULIO!K205+AGOSTO!K205+SEPTIEMBRE!K205+OCTUBRE!K205+NOVIEMBRE!K205+DICIEMBRE!K205</f>
        <v>0</v>
      </c>
      <c r="L205" s="45">
        <f>+'ENERO '!L205+FEBRERO!L205+'MARZO '!L205+ABRIL!L205+MAYO!L205+JUNIO!L205+JULIO!L205+AGOSTO!L205+SEPTIEMBRE!L205+OCTUBRE!L205+NOVIEMBRE!L205+DICIEMBRE!L205</f>
        <v>0</v>
      </c>
      <c r="M205" s="45">
        <f>+'ENERO '!M205+FEBRERO!M205+'MARZO '!M205+ABRIL!M205+MAYO!M205+JUNIO!M205+JULIO!M205+AGOSTO!M205+SEPTIEMBRE!M205+OCTUBRE!M205+NOVIEMBRE!M205+DICIEMBRE!M205</f>
        <v>0</v>
      </c>
      <c r="N205" s="45">
        <f>+'ENERO '!N205+FEBRERO!N205+'MARZO '!N205+ABRIL!N205+MAYO!N205+JUNIO!N205+JULIO!N205+AGOSTO!N205+SEPTIEMBRE!N205+OCTUBRE!N205+NOVIEMBRE!N205+DICIEMBRE!N205</f>
        <v>17</v>
      </c>
      <c r="O205" s="45">
        <f>+'ENERO '!O205+FEBRERO!O205+'MARZO '!O205+ABRIL!O205+MAYO!O205+JUNIO!O205+JULIO!O205+AGOSTO!O205+SEPTIEMBRE!O205+OCTUBRE!O205+NOVIEMBRE!O205+DICIEMBRE!O205</f>
        <v>20</v>
      </c>
      <c r="P205" s="45">
        <f>+'ENERO '!P205+FEBRERO!P205+'MARZO '!P205+ABRIL!P205+MAYO!P205+JUNIO!P205+JULIO!P205+AGOSTO!P205+SEPTIEMBRE!P205+OCTUBRE!P205+NOVIEMBRE!P205+DICIEMBRE!P205</f>
        <v>0</v>
      </c>
      <c r="Q205" s="75" t="str">
        <f t="shared" si="53"/>
        <v xml:space="preserve"> </v>
      </c>
      <c r="R205" s="75"/>
      <c r="S205" s="75"/>
      <c r="T205" s="75"/>
      <c r="U205" s="75"/>
      <c r="V205" s="75"/>
      <c r="W205" s="75"/>
      <c r="X205" s="75"/>
      <c r="Y205" s="75"/>
      <c r="Z205" s="75"/>
      <c r="AA205" s="75"/>
      <c r="AB205" s="75"/>
      <c r="AC205" s="75"/>
      <c r="AD205" s="75"/>
      <c r="AE205" s="75"/>
      <c r="AF205" s="75"/>
      <c r="AG205" s="75"/>
      <c r="AH205" s="75"/>
      <c r="AI205" s="75"/>
      <c r="AJ205" s="75"/>
      <c r="AK205" s="75"/>
      <c r="AL205" s="75"/>
      <c r="AM205" s="75"/>
      <c r="AN205" s="75"/>
      <c r="AO205" s="75"/>
      <c r="AP205" s="75"/>
      <c r="AQ205" s="75"/>
      <c r="AR205" s="75"/>
      <c r="AS205" s="75"/>
      <c r="AT205" s="75"/>
      <c r="AU205" s="75"/>
      <c r="AV205" s="75"/>
      <c r="AW205" s="75"/>
      <c r="AX205" s="75"/>
      <c r="AY205" s="75"/>
      <c r="AZ205" s="75"/>
      <c r="BA205" s="17" t="str">
        <f t="shared" si="58"/>
        <v/>
      </c>
      <c r="BB205" s="8" t="str">
        <f t="shared" si="54"/>
        <v/>
      </c>
      <c r="BC205" s="2"/>
      <c r="BD205" s="25">
        <f t="shared" si="55"/>
        <v>0</v>
      </c>
      <c r="BE205" s="29">
        <f t="shared" si="56"/>
        <v>0</v>
      </c>
      <c r="BF205" s="2"/>
    </row>
    <row r="206" spans="1:58" ht="11.25" customHeight="1" x14ac:dyDescent="0.15">
      <c r="A206" s="307"/>
      <c r="B206" s="326" t="s">
        <v>142</v>
      </c>
      <c r="C206" s="326"/>
      <c r="D206" s="195">
        <f>+SUM(E206:K206)</f>
        <v>41</v>
      </c>
      <c r="E206" s="45">
        <f>+'ENERO '!E206+FEBRERO!E206+'MARZO '!E206+ABRIL!E206+MAYO!E206+JUNIO!E206+JULIO!E206+AGOSTO!E206+SEPTIEMBRE!E206+OCTUBRE!E206+NOVIEMBRE!E206+DICIEMBRE!E206</f>
        <v>0</v>
      </c>
      <c r="F206" s="45">
        <f>+'ENERO '!F206+FEBRERO!F206+'MARZO '!F206+ABRIL!F206+MAYO!F206+JUNIO!F206+JULIO!F206+AGOSTO!F206+SEPTIEMBRE!F206+OCTUBRE!F206+NOVIEMBRE!F206+DICIEMBRE!F206</f>
        <v>0</v>
      </c>
      <c r="G206" s="45">
        <f>+'ENERO '!G206+FEBRERO!G206+'MARZO '!G206+ABRIL!G206+MAYO!G206+JUNIO!G206+JULIO!G206+AGOSTO!G206+SEPTIEMBRE!G206+OCTUBRE!G206+NOVIEMBRE!G206+DICIEMBRE!G206</f>
        <v>0</v>
      </c>
      <c r="H206" s="45">
        <f>+'ENERO '!H206+FEBRERO!H206+'MARZO '!H206+ABRIL!H206+MAYO!H206+JUNIO!H206+JULIO!H206+AGOSTO!H206+SEPTIEMBRE!H206+OCTUBRE!H206+NOVIEMBRE!H206+DICIEMBRE!H206</f>
        <v>1</v>
      </c>
      <c r="I206" s="45">
        <f>+'ENERO '!I206+FEBRERO!I206+'MARZO '!I206+ABRIL!I206+MAYO!I206+JUNIO!I206+JULIO!I206+AGOSTO!I206+SEPTIEMBRE!I206+OCTUBRE!I206+NOVIEMBRE!I206+DICIEMBRE!I206</f>
        <v>6</v>
      </c>
      <c r="J206" s="45">
        <f>+'ENERO '!J206+FEBRERO!J206+'MARZO '!J206+ABRIL!J206+MAYO!J206+JUNIO!J206+JULIO!J206+AGOSTO!J206+SEPTIEMBRE!J206+OCTUBRE!J206+NOVIEMBRE!J206+DICIEMBRE!J206</f>
        <v>34</v>
      </c>
      <c r="K206" s="45">
        <f>+'ENERO '!K206+FEBRERO!K206+'MARZO '!K206+ABRIL!K206+MAYO!K206+JUNIO!K206+JULIO!K206+AGOSTO!K206+SEPTIEMBRE!K206+OCTUBRE!K206+NOVIEMBRE!K206+DICIEMBRE!K206</f>
        <v>0</v>
      </c>
      <c r="L206" s="45">
        <f>+'ENERO '!L206+FEBRERO!L206+'MARZO '!L206+ABRIL!L206+MAYO!L206+JUNIO!L206+JULIO!L206+AGOSTO!L206+SEPTIEMBRE!L206+OCTUBRE!L206+NOVIEMBRE!L206+DICIEMBRE!L206</f>
        <v>0</v>
      </c>
      <c r="M206" s="45">
        <f>+'ENERO '!M206+FEBRERO!M206+'MARZO '!M206+ABRIL!M206+MAYO!M206+JUNIO!M206+JULIO!M206+AGOSTO!M206+SEPTIEMBRE!M206+OCTUBRE!M206+NOVIEMBRE!M206+DICIEMBRE!M206</f>
        <v>0</v>
      </c>
      <c r="N206" s="45">
        <f>+'ENERO '!N206+FEBRERO!N206+'MARZO '!N206+ABRIL!N206+MAYO!N206+JUNIO!N206+JULIO!N206+AGOSTO!N206+SEPTIEMBRE!N206+OCTUBRE!N206+NOVIEMBRE!N206+DICIEMBRE!N206</f>
        <v>16</v>
      </c>
      <c r="O206" s="45">
        <f>+'ENERO '!O206+FEBRERO!O206+'MARZO '!O206+ABRIL!O206+MAYO!O206+JUNIO!O206+JULIO!O206+AGOSTO!O206+SEPTIEMBRE!O206+OCTUBRE!O206+NOVIEMBRE!O206+DICIEMBRE!O206</f>
        <v>25</v>
      </c>
      <c r="P206" s="45">
        <f>+'ENERO '!P206+FEBRERO!P206+'MARZO '!P206+ABRIL!P206+MAYO!P206+JUNIO!P206+JULIO!P206+AGOSTO!P206+SEPTIEMBRE!P206+OCTUBRE!P206+NOVIEMBRE!P206+DICIEMBRE!P206</f>
        <v>0</v>
      </c>
      <c r="Q206" s="75" t="str">
        <f t="shared" si="53"/>
        <v xml:space="preserve"> </v>
      </c>
      <c r="R206" s="75"/>
      <c r="S206" s="75"/>
      <c r="T206" s="75"/>
      <c r="U206" s="75"/>
      <c r="V206" s="75"/>
      <c r="W206" s="75"/>
      <c r="X206" s="75"/>
      <c r="Y206" s="75"/>
      <c r="Z206" s="75"/>
      <c r="AA206" s="75"/>
      <c r="AB206" s="75"/>
      <c r="AC206" s="75"/>
      <c r="AD206" s="75"/>
      <c r="AE206" s="75"/>
      <c r="AF206" s="75"/>
      <c r="AG206" s="75"/>
      <c r="AH206" s="75"/>
      <c r="AI206" s="75"/>
      <c r="AJ206" s="75"/>
      <c r="AK206" s="75"/>
      <c r="AL206" s="75"/>
      <c r="AM206" s="75"/>
      <c r="AN206" s="75"/>
      <c r="AO206" s="75"/>
      <c r="AP206" s="75"/>
      <c r="AQ206" s="75"/>
      <c r="AR206" s="75"/>
      <c r="AS206" s="75"/>
      <c r="AT206" s="75"/>
      <c r="AU206" s="75"/>
      <c r="AV206" s="75"/>
      <c r="AW206" s="75"/>
      <c r="AX206" s="75"/>
      <c r="AY206" s="75"/>
      <c r="AZ206" s="75"/>
      <c r="BA206" s="17" t="str">
        <f t="shared" si="58"/>
        <v/>
      </c>
      <c r="BB206" s="8" t="str">
        <f t="shared" si="54"/>
        <v/>
      </c>
      <c r="BC206" s="2"/>
      <c r="BD206" s="25">
        <f t="shared" si="55"/>
        <v>0</v>
      </c>
      <c r="BE206" s="29">
        <f t="shared" si="56"/>
        <v>0</v>
      </c>
      <c r="BF206" s="3"/>
    </row>
    <row r="207" spans="1:58" ht="11.25" customHeight="1" x14ac:dyDescent="0.15">
      <c r="A207" s="306" t="s">
        <v>89</v>
      </c>
      <c r="B207" s="319" t="s">
        <v>218</v>
      </c>
      <c r="C207" s="319"/>
      <c r="D207" s="229">
        <f t="shared" si="57"/>
        <v>216</v>
      </c>
      <c r="E207" s="45">
        <f>+'ENERO '!E207+FEBRERO!E207+'MARZO '!E207+ABRIL!E207+MAYO!E207+JUNIO!E207+JULIO!E207+AGOSTO!E207+SEPTIEMBRE!E207+OCTUBRE!E207+NOVIEMBRE!E207+DICIEMBRE!E207</f>
        <v>1</v>
      </c>
      <c r="F207" s="45">
        <f>+'ENERO '!F207+FEBRERO!F207+'MARZO '!F207+ABRIL!F207+MAYO!F207+JUNIO!F207+JULIO!F207+AGOSTO!F207+SEPTIEMBRE!F207+OCTUBRE!F207+NOVIEMBRE!F207+DICIEMBRE!F207</f>
        <v>1</v>
      </c>
      <c r="G207" s="45">
        <f>+'ENERO '!G207+FEBRERO!G207+'MARZO '!G207+ABRIL!G207+MAYO!G207+JUNIO!G207+JULIO!G207+AGOSTO!G207+SEPTIEMBRE!G207+OCTUBRE!G207+NOVIEMBRE!G207+DICIEMBRE!G207</f>
        <v>0</v>
      </c>
      <c r="H207" s="45">
        <f>+'ENERO '!H207+FEBRERO!H207+'MARZO '!H207+ABRIL!H207+MAYO!H207+JUNIO!H207+JULIO!H207+AGOSTO!H207+SEPTIEMBRE!H207+OCTUBRE!H207+NOVIEMBRE!H207+DICIEMBRE!H207</f>
        <v>0</v>
      </c>
      <c r="I207" s="45">
        <f>+'ENERO '!I207+FEBRERO!I207+'MARZO '!I207+ABRIL!I207+MAYO!I207+JUNIO!I207+JULIO!I207+AGOSTO!I207+SEPTIEMBRE!I207+OCTUBRE!I207+NOVIEMBRE!I207+DICIEMBRE!I207</f>
        <v>4</v>
      </c>
      <c r="J207" s="45">
        <f>+'ENERO '!J207+FEBRERO!J207+'MARZO '!J207+ABRIL!J207+MAYO!J207+JUNIO!J207+JULIO!J207+AGOSTO!J207+SEPTIEMBRE!J207+OCTUBRE!J207+NOVIEMBRE!J207+DICIEMBRE!J207</f>
        <v>7</v>
      </c>
      <c r="K207" s="45">
        <f>+'ENERO '!K207+FEBRERO!K207+'MARZO '!K207+ABRIL!K207+MAYO!K207+JUNIO!K207+JULIO!K207+AGOSTO!K207+SEPTIEMBRE!K207+OCTUBRE!K207+NOVIEMBRE!K207+DICIEMBRE!K207</f>
        <v>170</v>
      </c>
      <c r="L207" s="45">
        <f>+'ENERO '!L207+FEBRERO!L207+'MARZO '!L207+ABRIL!L207+MAYO!L207+JUNIO!L207+JULIO!L207+AGOSTO!L207+SEPTIEMBRE!L207+OCTUBRE!L207+NOVIEMBRE!L207+DICIEMBRE!L207</f>
        <v>18</v>
      </c>
      <c r="M207" s="45">
        <f>+'ENERO '!M207+FEBRERO!M207+'MARZO '!M207+ABRIL!M207+MAYO!M207+JUNIO!M207+JULIO!M207+AGOSTO!M207+SEPTIEMBRE!M207+OCTUBRE!M207+NOVIEMBRE!M207+DICIEMBRE!M207</f>
        <v>15</v>
      </c>
      <c r="N207" s="45">
        <f>+'ENERO '!N207+FEBRERO!N207+'MARZO '!N207+ABRIL!N207+MAYO!N207+JUNIO!N207+JULIO!N207+AGOSTO!N207+SEPTIEMBRE!N207+OCTUBRE!N207+NOVIEMBRE!N207+DICIEMBRE!N207</f>
        <v>39</v>
      </c>
      <c r="O207" s="45">
        <f>+'ENERO '!O207+FEBRERO!O207+'MARZO '!O207+ABRIL!O207+MAYO!O207+JUNIO!O207+JULIO!O207+AGOSTO!O207+SEPTIEMBRE!O207+OCTUBRE!O207+NOVIEMBRE!O207+DICIEMBRE!O207</f>
        <v>177</v>
      </c>
      <c r="P207" s="45">
        <f>+'ENERO '!P207+FEBRERO!P207+'MARZO '!P207+ABRIL!P207+MAYO!P207+JUNIO!P207+JULIO!P207+AGOSTO!P207+SEPTIEMBRE!P207+OCTUBRE!P207+NOVIEMBRE!P207+DICIEMBRE!P207</f>
        <v>4</v>
      </c>
      <c r="Q207" s="75" t="str">
        <f t="shared" si="53"/>
        <v xml:space="preserve"> </v>
      </c>
      <c r="R207" s="75"/>
      <c r="S207" s="75"/>
      <c r="T207" s="75"/>
      <c r="U207" s="75"/>
      <c r="V207" s="75"/>
      <c r="W207" s="75"/>
      <c r="X207" s="75"/>
      <c r="Y207" s="75"/>
      <c r="Z207" s="75"/>
      <c r="AA207" s="75"/>
      <c r="AB207" s="75"/>
      <c r="AC207" s="75"/>
      <c r="AD207" s="75"/>
      <c r="AE207" s="75"/>
      <c r="AF207" s="75"/>
      <c r="AG207" s="75"/>
      <c r="AH207" s="75"/>
      <c r="AI207" s="75"/>
      <c r="AJ207" s="75"/>
      <c r="AK207" s="75"/>
      <c r="AL207" s="75"/>
      <c r="AM207" s="75"/>
      <c r="AN207" s="75"/>
      <c r="AO207" s="75"/>
      <c r="AP207" s="75"/>
      <c r="AQ207" s="75"/>
      <c r="AR207" s="75"/>
      <c r="AS207" s="75"/>
      <c r="AT207" s="75"/>
      <c r="AU207" s="75"/>
      <c r="AV207" s="75"/>
      <c r="AW207" s="75"/>
      <c r="AX207" s="75"/>
      <c r="AY207" s="75"/>
      <c r="AZ207" s="75"/>
      <c r="BA207" s="17" t="str">
        <f t="shared" si="58"/>
        <v/>
      </c>
      <c r="BB207" s="17" t="str">
        <f t="shared" si="54"/>
        <v/>
      </c>
      <c r="BC207" s="2"/>
      <c r="BD207" s="25">
        <f t="shared" si="55"/>
        <v>0</v>
      </c>
      <c r="BE207" s="25">
        <f t="shared" si="56"/>
        <v>0</v>
      </c>
      <c r="BF207" s="3"/>
    </row>
    <row r="208" spans="1:58" ht="11.25" customHeight="1" x14ac:dyDescent="0.15">
      <c r="A208" s="327"/>
      <c r="B208" s="320" t="s">
        <v>219</v>
      </c>
      <c r="C208" s="320"/>
      <c r="D208" s="113">
        <f t="shared" si="57"/>
        <v>558</v>
      </c>
      <c r="E208" s="45">
        <f>+'ENERO '!E208+FEBRERO!E208+'MARZO '!E208+ABRIL!E208+MAYO!E208+JUNIO!E208+JULIO!E208+AGOSTO!E208+SEPTIEMBRE!E208+OCTUBRE!E208+NOVIEMBRE!E208+DICIEMBRE!E208</f>
        <v>0</v>
      </c>
      <c r="F208" s="45">
        <f>+'ENERO '!F208+FEBRERO!F208+'MARZO '!F208+ABRIL!F208+MAYO!F208+JUNIO!F208+JULIO!F208+AGOSTO!F208+SEPTIEMBRE!F208+OCTUBRE!F208+NOVIEMBRE!F208+DICIEMBRE!F208</f>
        <v>0</v>
      </c>
      <c r="G208" s="45">
        <f>+'ENERO '!G208+FEBRERO!G208+'MARZO '!G208+ABRIL!G208+MAYO!G208+JUNIO!G208+JULIO!G208+AGOSTO!G208+SEPTIEMBRE!G208+OCTUBRE!G208+NOVIEMBRE!G208+DICIEMBRE!G208</f>
        <v>0</v>
      </c>
      <c r="H208" s="45">
        <f>+'ENERO '!H208+FEBRERO!H208+'MARZO '!H208+ABRIL!H208+MAYO!H208+JUNIO!H208+JULIO!H208+AGOSTO!H208+SEPTIEMBRE!H208+OCTUBRE!H208+NOVIEMBRE!H208+DICIEMBRE!H208</f>
        <v>0</v>
      </c>
      <c r="I208" s="45">
        <f>+'ENERO '!I208+FEBRERO!I208+'MARZO '!I208+ABRIL!I208+MAYO!I208+JUNIO!I208+JULIO!I208+AGOSTO!I208+SEPTIEMBRE!I208+OCTUBRE!I208+NOVIEMBRE!I208+DICIEMBRE!I208</f>
        <v>5</v>
      </c>
      <c r="J208" s="45">
        <f>+'ENERO '!J208+FEBRERO!J208+'MARZO '!J208+ABRIL!J208+MAYO!J208+JUNIO!J208+JULIO!J208+AGOSTO!J208+SEPTIEMBRE!J208+OCTUBRE!J208+NOVIEMBRE!J208+DICIEMBRE!J208</f>
        <v>16</v>
      </c>
      <c r="K208" s="45">
        <f>+'ENERO '!K208+FEBRERO!K208+'MARZO '!K208+ABRIL!K208+MAYO!K208+JUNIO!K208+JULIO!K208+AGOSTO!K208+SEPTIEMBRE!K208+OCTUBRE!K208+NOVIEMBRE!K208+DICIEMBRE!K208</f>
        <v>459</v>
      </c>
      <c r="L208" s="45">
        <f>+'ENERO '!L208+FEBRERO!L208+'MARZO '!L208+ABRIL!L208+MAYO!L208+JUNIO!L208+JULIO!L208+AGOSTO!L208+SEPTIEMBRE!L208+OCTUBRE!L208+NOVIEMBRE!L208+DICIEMBRE!L208</f>
        <v>34</v>
      </c>
      <c r="M208" s="45">
        <f>+'ENERO '!M208+FEBRERO!M208+'MARZO '!M208+ABRIL!M208+MAYO!M208+JUNIO!M208+JULIO!M208+AGOSTO!M208+SEPTIEMBRE!M208+OCTUBRE!M208+NOVIEMBRE!M208+DICIEMBRE!M208</f>
        <v>44</v>
      </c>
      <c r="N208" s="45">
        <f>+'ENERO '!N208+FEBRERO!N208+'MARZO '!N208+ABRIL!N208+MAYO!N208+JUNIO!N208+JULIO!N208+AGOSTO!N208+SEPTIEMBRE!N208+OCTUBRE!N208+NOVIEMBRE!N208+DICIEMBRE!N208</f>
        <v>110</v>
      </c>
      <c r="O208" s="45">
        <f>+'ENERO '!O208+FEBRERO!O208+'MARZO '!O208+ABRIL!O208+MAYO!O208+JUNIO!O208+JULIO!O208+AGOSTO!O208+SEPTIEMBRE!O208+OCTUBRE!O208+NOVIEMBRE!O208+DICIEMBRE!O208</f>
        <v>448</v>
      </c>
      <c r="P208" s="45">
        <f>+'ENERO '!P208+FEBRERO!P208+'MARZO '!P208+ABRIL!P208+MAYO!P208+JUNIO!P208+JULIO!P208+AGOSTO!P208+SEPTIEMBRE!P208+OCTUBRE!P208+NOVIEMBRE!P208+DICIEMBRE!P208</f>
        <v>13</v>
      </c>
      <c r="Q208" s="75" t="str">
        <f t="shared" si="53"/>
        <v xml:space="preserve"> </v>
      </c>
      <c r="R208" s="75"/>
      <c r="S208" s="75"/>
      <c r="T208" s="75"/>
      <c r="U208" s="75"/>
      <c r="V208" s="75"/>
      <c r="W208" s="75"/>
      <c r="X208" s="75"/>
      <c r="Y208" s="75"/>
      <c r="Z208" s="75"/>
      <c r="AA208" s="75"/>
      <c r="AB208" s="75"/>
      <c r="AC208" s="75"/>
      <c r="AD208" s="75"/>
      <c r="AE208" s="75"/>
      <c r="AF208" s="75"/>
      <c r="AG208" s="75"/>
      <c r="AH208" s="75"/>
      <c r="AI208" s="75"/>
      <c r="AJ208" s="75"/>
      <c r="AK208" s="75"/>
      <c r="AL208" s="75"/>
      <c r="AM208" s="75"/>
      <c r="AN208" s="75"/>
      <c r="AO208" s="75"/>
      <c r="AP208" s="75"/>
      <c r="AQ208" s="75"/>
      <c r="AR208" s="75"/>
      <c r="AS208" s="75"/>
      <c r="AT208" s="75"/>
      <c r="AU208" s="75"/>
      <c r="AV208" s="75"/>
      <c r="AW208" s="75"/>
      <c r="AX208" s="75"/>
      <c r="AY208" s="75"/>
      <c r="AZ208" s="75"/>
      <c r="BA208" s="17" t="str">
        <f t="shared" si="58"/>
        <v/>
      </c>
      <c r="BB208" s="17" t="str">
        <f t="shared" si="54"/>
        <v/>
      </c>
      <c r="BC208" s="27"/>
      <c r="BD208" s="25">
        <f t="shared" si="55"/>
        <v>0</v>
      </c>
      <c r="BE208" s="25">
        <f t="shared" si="56"/>
        <v>0</v>
      </c>
      <c r="BF208" s="3"/>
    </row>
    <row r="209" spans="1:58" ht="11.25" customHeight="1" x14ac:dyDescent="0.15">
      <c r="A209" s="327"/>
      <c r="B209" s="320" t="s">
        <v>141</v>
      </c>
      <c r="C209" s="320"/>
      <c r="D209" s="113">
        <f t="shared" si="57"/>
        <v>111</v>
      </c>
      <c r="E209" s="45">
        <f>+'ENERO '!E209+FEBRERO!E209+'MARZO '!E209+ABRIL!E209+MAYO!E209+JUNIO!E209+JULIO!E209+AGOSTO!E209+SEPTIEMBRE!E209+OCTUBRE!E209+NOVIEMBRE!E209+DICIEMBRE!E209</f>
        <v>1</v>
      </c>
      <c r="F209" s="45">
        <f>+'ENERO '!F209+FEBRERO!F209+'MARZO '!F209+ABRIL!F209+MAYO!F209+JUNIO!F209+JULIO!F209+AGOSTO!F209+SEPTIEMBRE!F209+OCTUBRE!F209+NOVIEMBRE!F209+DICIEMBRE!F209</f>
        <v>0</v>
      </c>
      <c r="G209" s="45">
        <f>+'ENERO '!G209+FEBRERO!G209+'MARZO '!G209+ABRIL!G209+MAYO!G209+JUNIO!G209+JULIO!G209+AGOSTO!G209+SEPTIEMBRE!G209+OCTUBRE!G209+NOVIEMBRE!G209+DICIEMBRE!G209</f>
        <v>0</v>
      </c>
      <c r="H209" s="45">
        <f>+'ENERO '!H209+FEBRERO!H209+'MARZO '!H209+ABRIL!H209+MAYO!H209+JUNIO!H209+JULIO!H209+AGOSTO!H209+SEPTIEMBRE!H209+OCTUBRE!H209+NOVIEMBRE!H209+DICIEMBRE!H209</f>
        <v>0</v>
      </c>
      <c r="I209" s="45">
        <f>+'ENERO '!I209+FEBRERO!I209+'MARZO '!I209+ABRIL!I209+MAYO!I209+JUNIO!I209+JULIO!I209+AGOSTO!I209+SEPTIEMBRE!I209+OCTUBRE!I209+NOVIEMBRE!I209+DICIEMBRE!I209</f>
        <v>2</v>
      </c>
      <c r="J209" s="45">
        <f>+'ENERO '!J209+FEBRERO!J209+'MARZO '!J209+ABRIL!J209+MAYO!J209+JUNIO!J209+JULIO!J209+AGOSTO!J209+SEPTIEMBRE!J209+OCTUBRE!J209+NOVIEMBRE!J209+DICIEMBRE!J209</f>
        <v>4</v>
      </c>
      <c r="K209" s="45">
        <f>+'ENERO '!K209+FEBRERO!K209+'MARZO '!K209+ABRIL!K209+MAYO!K209+JUNIO!K209+JULIO!K209+AGOSTO!K209+SEPTIEMBRE!K209+OCTUBRE!K209+NOVIEMBRE!K209+DICIEMBRE!K209</f>
        <v>81</v>
      </c>
      <c r="L209" s="45">
        <f>+'ENERO '!L209+FEBRERO!L209+'MARZO '!L209+ABRIL!L209+MAYO!L209+JUNIO!L209+JULIO!L209+AGOSTO!L209+SEPTIEMBRE!L209+OCTUBRE!L209+NOVIEMBRE!L209+DICIEMBRE!L209</f>
        <v>10</v>
      </c>
      <c r="M209" s="45">
        <f>+'ENERO '!M209+FEBRERO!M209+'MARZO '!M209+ABRIL!M209+MAYO!M209+JUNIO!M209+JULIO!M209+AGOSTO!M209+SEPTIEMBRE!M209+OCTUBRE!M209+NOVIEMBRE!M209+DICIEMBRE!M209</f>
        <v>13</v>
      </c>
      <c r="N209" s="45">
        <f>+'ENERO '!N209+FEBRERO!N209+'MARZO '!N209+ABRIL!N209+MAYO!N209+JUNIO!N209+JULIO!N209+AGOSTO!N209+SEPTIEMBRE!N209+OCTUBRE!N209+NOVIEMBRE!N209+DICIEMBRE!N209</f>
        <v>18</v>
      </c>
      <c r="O209" s="45">
        <f>+'ENERO '!O209+FEBRERO!O209+'MARZO '!O209+ABRIL!O209+MAYO!O209+JUNIO!O209+JULIO!O209+AGOSTO!O209+SEPTIEMBRE!O209+OCTUBRE!O209+NOVIEMBRE!O209+DICIEMBRE!O209</f>
        <v>93</v>
      </c>
      <c r="P209" s="45">
        <f>+'ENERO '!P209+FEBRERO!P209+'MARZO '!P209+ABRIL!P209+MAYO!P209+JUNIO!P209+JULIO!P209+AGOSTO!P209+SEPTIEMBRE!P209+OCTUBRE!P209+NOVIEMBRE!P209+DICIEMBRE!P209</f>
        <v>3</v>
      </c>
      <c r="Q209" s="75" t="str">
        <f t="shared" si="53"/>
        <v xml:space="preserve"> </v>
      </c>
      <c r="R209" s="75"/>
      <c r="S209" s="75"/>
      <c r="T209" s="75"/>
      <c r="U209" s="75"/>
      <c r="V209" s="75"/>
      <c r="W209" s="75"/>
      <c r="X209" s="75"/>
      <c r="Y209" s="75"/>
      <c r="Z209" s="75"/>
      <c r="AA209" s="75"/>
      <c r="AB209" s="75"/>
      <c r="AC209" s="75"/>
      <c r="AD209" s="75"/>
      <c r="AE209" s="75"/>
      <c r="AF209" s="75"/>
      <c r="AG209" s="75"/>
      <c r="AH209" s="75"/>
      <c r="AI209" s="75"/>
      <c r="AJ209" s="75"/>
      <c r="AK209" s="75"/>
      <c r="AL209" s="75"/>
      <c r="AM209" s="75"/>
      <c r="AN209" s="75"/>
      <c r="AO209" s="75"/>
      <c r="AP209" s="75"/>
      <c r="AQ209" s="75"/>
      <c r="AR209" s="75"/>
      <c r="AS209" s="75"/>
      <c r="AT209" s="75"/>
      <c r="AU209" s="75"/>
      <c r="AV209" s="75"/>
      <c r="AW209" s="75"/>
      <c r="AX209" s="75"/>
      <c r="AY209" s="75"/>
      <c r="AZ209" s="75"/>
      <c r="BA209" s="17" t="str">
        <f t="shared" si="58"/>
        <v/>
      </c>
      <c r="BB209" s="17" t="str">
        <f t="shared" si="54"/>
        <v/>
      </c>
      <c r="BC209" s="10"/>
      <c r="BD209" s="25">
        <f t="shared" si="55"/>
        <v>0</v>
      </c>
      <c r="BE209" s="25">
        <f t="shared" si="56"/>
        <v>0</v>
      </c>
      <c r="BF209" s="10"/>
    </row>
    <row r="210" spans="1:58" ht="11.25" customHeight="1" x14ac:dyDescent="0.15">
      <c r="A210" s="307"/>
      <c r="B210" s="321" t="s">
        <v>142</v>
      </c>
      <c r="C210" s="321"/>
      <c r="D210" s="191">
        <f t="shared" si="57"/>
        <v>136</v>
      </c>
      <c r="E210" s="45">
        <f>+'ENERO '!E210+FEBRERO!E210+'MARZO '!E210+ABRIL!E210+MAYO!E210+JUNIO!E210+JULIO!E210+AGOSTO!E210+SEPTIEMBRE!E210+OCTUBRE!E210+NOVIEMBRE!E210+DICIEMBRE!E210</f>
        <v>0</v>
      </c>
      <c r="F210" s="45">
        <f>+'ENERO '!F210+FEBRERO!F210+'MARZO '!F210+ABRIL!F210+MAYO!F210+JUNIO!F210+JULIO!F210+AGOSTO!F210+SEPTIEMBRE!F210+OCTUBRE!F210+NOVIEMBRE!F210+DICIEMBRE!F210</f>
        <v>0</v>
      </c>
      <c r="G210" s="45">
        <f>+'ENERO '!G210+FEBRERO!G210+'MARZO '!G210+ABRIL!G210+MAYO!G210+JUNIO!G210+JULIO!G210+AGOSTO!G210+SEPTIEMBRE!G210+OCTUBRE!G210+NOVIEMBRE!G210+DICIEMBRE!G210</f>
        <v>0</v>
      </c>
      <c r="H210" s="45">
        <f>+'ENERO '!H210+FEBRERO!H210+'MARZO '!H210+ABRIL!H210+MAYO!H210+JUNIO!H210+JULIO!H210+AGOSTO!H210+SEPTIEMBRE!H210+OCTUBRE!H210+NOVIEMBRE!H210+DICIEMBRE!H210</f>
        <v>0</v>
      </c>
      <c r="I210" s="45">
        <f>+'ENERO '!I210+FEBRERO!I210+'MARZO '!I210+ABRIL!I210+MAYO!I210+JUNIO!I210+JULIO!I210+AGOSTO!I210+SEPTIEMBRE!I210+OCTUBRE!I210+NOVIEMBRE!I210+DICIEMBRE!I210</f>
        <v>4</v>
      </c>
      <c r="J210" s="45">
        <f>+'ENERO '!J210+FEBRERO!J210+'MARZO '!J210+ABRIL!J210+MAYO!J210+JUNIO!J210+JULIO!J210+AGOSTO!J210+SEPTIEMBRE!J210+OCTUBRE!J210+NOVIEMBRE!J210+DICIEMBRE!J210</f>
        <v>7</v>
      </c>
      <c r="K210" s="45">
        <f>+'ENERO '!K210+FEBRERO!K210+'MARZO '!K210+ABRIL!K210+MAYO!K210+JUNIO!K210+JULIO!K210+AGOSTO!K210+SEPTIEMBRE!K210+OCTUBRE!K210+NOVIEMBRE!K210+DICIEMBRE!K210</f>
        <v>106</v>
      </c>
      <c r="L210" s="45">
        <f>+'ENERO '!L210+FEBRERO!L210+'MARZO '!L210+ABRIL!L210+MAYO!L210+JUNIO!L210+JULIO!L210+AGOSTO!L210+SEPTIEMBRE!L210+OCTUBRE!L210+NOVIEMBRE!L210+DICIEMBRE!L210</f>
        <v>12</v>
      </c>
      <c r="M210" s="45">
        <f>+'ENERO '!M210+FEBRERO!M210+'MARZO '!M210+ABRIL!M210+MAYO!M210+JUNIO!M210+JULIO!M210+AGOSTO!M210+SEPTIEMBRE!M210+OCTUBRE!M210+NOVIEMBRE!M210+DICIEMBRE!M210</f>
        <v>7</v>
      </c>
      <c r="N210" s="45">
        <f>+'ENERO '!N210+FEBRERO!N210+'MARZO '!N210+ABRIL!N210+MAYO!N210+JUNIO!N210+JULIO!N210+AGOSTO!N210+SEPTIEMBRE!N210+OCTUBRE!N210+NOVIEMBRE!N210+DICIEMBRE!N210</f>
        <v>26</v>
      </c>
      <c r="O210" s="45">
        <f>+'ENERO '!O210+FEBRERO!O210+'MARZO '!O210+ABRIL!O210+MAYO!O210+JUNIO!O210+JULIO!O210+AGOSTO!O210+SEPTIEMBRE!O210+OCTUBRE!O210+NOVIEMBRE!O210+DICIEMBRE!O210</f>
        <v>110</v>
      </c>
      <c r="P210" s="45">
        <f>+'ENERO '!P210+FEBRERO!P210+'MARZO '!P210+ABRIL!P210+MAYO!P210+JUNIO!P210+JULIO!P210+AGOSTO!P210+SEPTIEMBRE!P210+OCTUBRE!P210+NOVIEMBRE!P210+DICIEMBRE!P210</f>
        <v>2</v>
      </c>
      <c r="Q210" s="75" t="str">
        <f t="shared" si="53"/>
        <v xml:space="preserve"> </v>
      </c>
      <c r="R210" s="75"/>
      <c r="S210" s="75"/>
      <c r="T210" s="75"/>
      <c r="U210" s="75"/>
      <c r="V210" s="75"/>
      <c r="W210" s="75"/>
      <c r="X210" s="75"/>
      <c r="Y210" s="75"/>
      <c r="Z210" s="75"/>
      <c r="AA210" s="75"/>
      <c r="AB210" s="75"/>
      <c r="AC210" s="75"/>
      <c r="AD210" s="75"/>
      <c r="AE210" s="75"/>
      <c r="AF210" s="75"/>
      <c r="AG210" s="75"/>
      <c r="AH210" s="75"/>
      <c r="AI210" s="75"/>
      <c r="AJ210" s="75"/>
      <c r="AK210" s="75"/>
      <c r="AL210" s="75"/>
      <c r="AM210" s="75"/>
      <c r="AN210" s="75"/>
      <c r="AO210" s="75"/>
      <c r="AP210" s="75"/>
      <c r="AQ210" s="75"/>
      <c r="AR210" s="75"/>
      <c r="AS210" s="75"/>
      <c r="AT210" s="75"/>
      <c r="AU210" s="75"/>
      <c r="AV210" s="75"/>
      <c r="AW210" s="75"/>
      <c r="AX210" s="75"/>
      <c r="AY210" s="75"/>
      <c r="AZ210" s="75"/>
      <c r="BA210" s="17" t="str">
        <f t="shared" si="58"/>
        <v/>
      </c>
      <c r="BB210" s="17" t="str">
        <f t="shared" si="54"/>
        <v/>
      </c>
      <c r="BC210" s="10"/>
      <c r="BD210" s="25">
        <f t="shared" si="55"/>
        <v>0</v>
      </c>
      <c r="BE210" s="25">
        <f t="shared" si="56"/>
        <v>0</v>
      </c>
      <c r="BF210" s="10"/>
    </row>
    <row r="211" spans="1:58" ht="11.25" customHeight="1" x14ac:dyDescent="0.15">
      <c r="A211" s="306" t="s">
        <v>145</v>
      </c>
      <c r="B211" s="328" t="s">
        <v>218</v>
      </c>
      <c r="C211" s="328"/>
      <c r="D211" s="111">
        <f>+SUM(H211:M211)</f>
        <v>0</v>
      </c>
      <c r="E211" s="45">
        <f>+'ENERO '!E211+FEBRERO!E211+'MARZO '!E211+ABRIL!E211+MAYO!E211+JUNIO!E211+JULIO!E211+AGOSTO!E211+SEPTIEMBRE!E211+OCTUBRE!E211+NOVIEMBRE!E211+DICIEMBRE!E211</f>
        <v>0</v>
      </c>
      <c r="F211" s="45">
        <f>+'ENERO '!F211+FEBRERO!F211+'MARZO '!F211+ABRIL!F211+MAYO!F211+JUNIO!F211+JULIO!F211+AGOSTO!F211+SEPTIEMBRE!F211+OCTUBRE!F211+NOVIEMBRE!F211+DICIEMBRE!F211</f>
        <v>0</v>
      </c>
      <c r="G211" s="45">
        <f>+'ENERO '!G211+FEBRERO!G211+'MARZO '!G211+ABRIL!G211+MAYO!G211+JUNIO!G211+JULIO!G211+AGOSTO!G211+SEPTIEMBRE!G211+OCTUBRE!G211+NOVIEMBRE!G211+DICIEMBRE!G211</f>
        <v>0</v>
      </c>
      <c r="H211" s="45">
        <f>+'ENERO '!H211+FEBRERO!H211+'MARZO '!H211+ABRIL!H211+MAYO!H211+JUNIO!H211+JULIO!H211+AGOSTO!H211+SEPTIEMBRE!H211+OCTUBRE!H211+NOVIEMBRE!H211+DICIEMBRE!H211</f>
        <v>0</v>
      </c>
      <c r="I211" s="45">
        <f>+'ENERO '!I211+FEBRERO!I211+'MARZO '!I211+ABRIL!I211+MAYO!I211+JUNIO!I211+JULIO!I211+AGOSTO!I211+SEPTIEMBRE!I211+OCTUBRE!I211+NOVIEMBRE!I211+DICIEMBRE!I211</f>
        <v>0</v>
      </c>
      <c r="J211" s="45">
        <f>+'ENERO '!J211+FEBRERO!J211+'MARZO '!J211+ABRIL!J211+MAYO!J211+JUNIO!J211+JULIO!J211+AGOSTO!J211+SEPTIEMBRE!J211+OCTUBRE!J211+NOVIEMBRE!J211+DICIEMBRE!J211</f>
        <v>0</v>
      </c>
      <c r="K211" s="45">
        <f>+'ENERO '!K211+FEBRERO!K211+'MARZO '!K211+ABRIL!K211+MAYO!K211+JUNIO!K211+JULIO!K211+AGOSTO!K211+SEPTIEMBRE!K211+OCTUBRE!K211+NOVIEMBRE!K211+DICIEMBRE!K211</f>
        <v>0</v>
      </c>
      <c r="L211" s="45">
        <f>+'ENERO '!L211+FEBRERO!L211+'MARZO '!L211+ABRIL!L211+MAYO!L211+JUNIO!L211+JULIO!L211+AGOSTO!L211+SEPTIEMBRE!L211+OCTUBRE!L211+NOVIEMBRE!L211+DICIEMBRE!L211</f>
        <v>0</v>
      </c>
      <c r="M211" s="45">
        <f>+'ENERO '!M211+FEBRERO!M211+'MARZO '!M211+ABRIL!M211+MAYO!M211+JUNIO!M211+JULIO!M211+AGOSTO!M211+SEPTIEMBRE!M211+OCTUBRE!M211+NOVIEMBRE!M211+DICIEMBRE!M211</f>
        <v>0</v>
      </c>
      <c r="N211" s="45">
        <f>+'ENERO '!N211+FEBRERO!N211+'MARZO '!N211+ABRIL!N211+MAYO!N211+JUNIO!N211+JULIO!N211+AGOSTO!N211+SEPTIEMBRE!N211+OCTUBRE!N211+NOVIEMBRE!N211+DICIEMBRE!N211</f>
        <v>0</v>
      </c>
      <c r="O211" s="45">
        <f>+'ENERO '!O211+FEBRERO!O211+'MARZO '!O211+ABRIL!O211+MAYO!O211+JUNIO!O211+JULIO!O211+AGOSTO!O211+SEPTIEMBRE!O211+OCTUBRE!O211+NOVIEMBRE!O211+DICIEMBRE!O211</f>
        <v>0</v>
      </c>
      <c r="P211" s="45">
        <f>+'ENERO '!P211+FEBRERO!P211+'MARZO '!P211+ABRIL!P211+MAYO!P211+JUNIO!P211+JULIO!P211+AGOSTO!P211+SEPTIEMBRE!P211+OCTUBRE!P211+NOVIEMBRE!P211+DICIEMBRE!P211</f>
        <v>0</v>
      </c>
      <c r="Q211" s="75" t="str">
        <f t="shared" si="53"/>
        <v xml:space="preserve"> </v>
      </c>
      <c r="R211" s="75"/>
      <c r="S211" s="75"/>
      <c r="T211" s="75"/>
      <c r="U211" s="75"/>
      <c r="V211" s="75"/>
      <c r="W211" s="75"/>
      <c r="X211" s="75"/>
      <c r="Y211" s="75"/>
      <c r="Z211" s="75"/>
      <c r="AA211" s="75"/>
      <c r="AB211" s="75"/>
      <c r="AC211" s="75"/>
      <c r="AD211" s="75"/>
      <c r="AE211" s="75"/>
      <c r="AF211" s="75"/>
      <c r="AG211" s="75"/>
      <c r="AH211" s="75"/>
      <c r="AI211" s="75"/>
      <c r="AJ211" s="75"/>
      <c r="AK211" s="75"/>
      <c r="AL211" s="75"/>
      <c r="AM211" s="75"/>
      <c r="AN211" s="75"/>
      <c r="AO211" s="75"/>
      <c r="AP211" s="75"/>
      <c r="AQ211" s="75"/>
      <c r="AR211" s="75"/>
      <c r="AS211" s="75"/>
      <c r="AT211" s="75"/>
      <c r="AU211" s="75"/>
      <c r="AV211" s="75"/>
      <c r="AW211" s="75"/>
      <c r="AX211" s="75"/>
      <c r="AY211" s="75"/>
      <c r="AZ211" s="75"/>
      <c r="BA211" s="17" t="str">
        <f t="shared" si="58"/>
        <v/>
      </c>
      <c r="BB211" s="17" t="str">
        <f t="shared" si="54"/>
        <v/>
      </c>
      <c r="BC211" s="10"/>
      <c r="BD211" s="25">
        <f t="shared" si="55"/>
        <v>0</v>
      </c>
      <c r="BE211" s="25">
        <f t="shared" si="56"/>
        <v>0</v>
      </c>
      <c r="BF211" s="10"/>
    </row>
    <row r="212" spans="1:58" ht="11.25" customHeight="1" x14ac:dyDescent="0.15">
      <c r="A212" s="327"/>
      <c r="B212" s="320" t="s">
        <v>219</v>
      </c>
      <c r="C212" s="320"/>
      <c r="D212" s="113">
        <f t="shared" ref="D212:D218" si="59">+SUM(H212:M212)</f>
        <v>0</v>
      </c>
      <c r="E212" s="45">
        <f>+'ENERO '!E212+FEBRERO!E212+'MARZO '!E212+ABRIL!E212+MAYO!E212+JUNIO!E212+JULIO!E212+AGOSTO!E212+SEPTIEMBRE!E212+OCTUBRE!E212+NOVIEMBRE!E212+DICIEMBRE!E212</f>
        <v>0</v>
      </c>
      <c r="F212" s="45">
        <f>+'ENERO '!F212+FEBRERO!F212+'MARZO '!F212+ABRIL!F212+MAYO!F212+JUNIO!F212+JULIO!F212+AGOSTO!F212+SEPTIEMBRE!F212+OCTUBRE!F212+NOVIEMBRE!F212+DICIEMBRE!F212</f>
        <v>0</v>
      </c>
      <c r="G212" s="45">
        <f>+'ENERO '!G212+FEBRERO!G212+'MARZO '!G212+ABRIL!G212+MAYO!G212+JUNIO!G212+JULIO!G212+AGOSTO!G212+SEPTIEMBRE!G212+OCTUBRE!G212+NOVIEMBRE!G212+DICIEMBRE!G212</f>
        <v>0</v>
      </c>
      <c r="H212" s="45">
        <f>+'ENERO '!H212+FEBRERO!H212+'MARZO '!H212+ABRIL!H212+MAYO!H212+JUNIO!H212+JULIO!H212+AGOSTO!H212+SEPTIEMBRE!H212+OCTUBRE!H212+NOVIEMBRE!H212+DICIEMBRE!H212</f>
        <v>0</v>
      </c>
      <c r="I212" s="45">
        <f>+'ENERO '!I212+FEBRERO!I212+'MARZO '!I212+ABRIL!I212+MAYO!I212+JUNIO!I212+JULIO!I212+AGOSTO!I212+SEPTIEMBRE!I212+OCTUBRE!I212+NOVIEMBRE!I212+DICIEMBRE!I212</f>
        <v>0</v>
      </c>
      <c r="J212" s="45">
        <f>+'ENERO '!J212+FEBRERO!J212+'MARZO '!J212+ABRIL!J212+MAYO!J212+JUNIO!J212+JULIO!J212+AGOSTO!J212+SEPTIEMBRE!J212+OCTUBRE!J212+NOVIEMBRE!J212+DICIEMBRE!J212</f>
        <v>0</v>
      </c>
      <c r="K212" s="45">
        <f>+'ENERO '!K212+FEBRERO!K212+'MARZO '!K212+ABRIL!K212+MAYO!K212+JUNIO!K212+JULIO!K212+AGOSTO!K212+SEPTIEMBRE!K212+OCTUBRE!K212+NOVIEMBRE!K212+DICIEMBRE!K212</f>
        <v>0</v>
      </c>
      <c r="L212" s="45">
        <f>+'ENERO '!L212+FEBRERO!L212+'MARZO '!L212+ABRIL!L212+MAYO!L212+JUNIO!L212+JULIO!L212+AGOSTO!L212+SEPTIEMBRE!L212+OCTUBRE!L212+NOVIEMBRE!L212+DICIEMBRE!L212</f>
        <v>0</v>
      </c>
      <c r="M212" s="45">
        <f>+'ENERO '!M212+FEBRERO!M212+'MARZO '!M212+ABRIL!M212+MAYO!M212+JUNIO!M212+JULIO!M212+AGOSTO!M212+SEPTIEMBRE!M212+OCTUBRE!M212+NOVIEMBRE!M212+DICIEMBRE!M212</f>
        <v>0</v>
      </c>
      <c r="N212" s="45">
        <f>+'ENERO '!N212+FEBRERO!N212+'MARZO '!N212+ABRIL!N212+MAYO!N212+JUNIO!N212+JULIO!N212+AGOSTO!N212+SEPTIEMBRE!N212+OCTUBRE!N212+NOVIEMBRE!N212+DICIEMBRE!N212</f>
        <v>0</v>
      </c>
      <c r="O212" s="45">
        <f>+'ENERO '!O212+FEBRERO!O212+'MARZO '!O212+ABRIL!O212+MAYO!O212+JUNIO!O212+JULIO!O212+AGOSTO!O212+SEPTIEMBRE!O212+OCTUBRE!O212+NOVIEMBRE!O212+DICIEMBRE!O212</f>
        <v>0</v>
      </c>
      <c r="P212" s="45">
        <f>+'ENERO '!P212+FEBRERO!P212+'MARZO '!P212+ABRIL!P212+MAYO!P212+JUNIO!P212+JULIO!P212+AGOSTO!P212+SEPTIEMBRE!P212+OCTUBRE!P212+NOVIEMBRE!P212+DICIEMBRE!P212</f>
        <v>0</v>
      </c>
      <c r="Q212" s="75" t="str">
        <f t="shared" si="53"/>
        <v xml:space="preserve"> </v>
      </c>
      <c r="R212" s="75"/>
      <c r="S212" s="75"/>
      <c r="T212" s="75"/>
      <c r="U212" s="75"/>
      <c r="V212" s="75"/>
      <c r="W212" s="75"/>
      <c r="X212" s="75"/>
      <c r="Y212" s="75"/>
      <c r="Z212" s="75"/>
      <c r="AA212" s="75"/>
      <c r="AB212" s="75"/>
      <c r="AC212" s="75"/>
      <c r="AD212" s="75"/>
      <c r="AE212" s="75"/>
      <c r="AF212" s="75"/>
      <c r="AG212" s="75"/>
      <c r="AH212" s="75"/>
      <c r="AI212" s="75"/>
      <c r="AJ212" s="75"/>
      <c r="AK212" s="75"/>
      <c r="AL212" s="75"/>
      <c r="AM212" s="75"/>
      <c r="AN212" s="75"/>
      <c r="AO212" s="75"/>
      <c r="AP212" s="75"/>
      <c r="AQ212" s="75"/>
      <c r="AR212" s="75"/>
      <c r="AS212" s="75"/>
      <c r="AT212" s="75"/>
      <c r="AU212" s="75"/>
      <c r="AV212" s="75"/>
      <c r="AW212" s="75"/>
      <c r="AX212" s="75"/>
      <c r="AY212" s="75"/>
      <c r="AZ212" s="75"/>
      <c r="BA212" s="17" t="str">
        <f t="shared" si="58"/>
        <v/>
      </c>
      <c r="BB212" s="17" t="str">
        <f t="shared" si="54"/>
        <v/>
      </c>
      <c r="BC212" s="10"/>
      <c r="BD212" s="25">
        <f t="shared" si="55"/>
        <v>0</v>
      </c>
      <c r="BE212" s="25">
        <f t="shared" si="56"/>
        <v>0</v>
      </c>
      <c r="BF212" s="10"/>
    </row>
    <row r="213" spans="1:58" ht="11.25" customHeight="1" x14ac:dyDescent="0.15">
      <c r="A213" s="327"/>
      <c r="B213" s="320" t="s">
        <v>141</v>
      </c>
      <c r="C213" s="320"/>
      <c r="D213" s="113">
        <f t="shared" si="59"/>
        <v>0</v>
      </c>
      <c r="E213" s="45">
        <f>+'ENERO '!E213+FEBRERO!E213+'MARZO '!E213+ABRIL!E213+MAYO!E213+JUNIO!E213+JULIO!E213+AGOSTO!E213+SEPTIEMBRE!E213+OCTUBRE!E213+NOVIEMBRE!E213+DICIEMBRE!E213</f>
        <v>0</v>
      </c>
      <c r="F213" s="45">
        <f>+'ENERO '!F213+FEBRERO!F213+'MARZO '!F213+ABRIL!F213+MAYO!F213+JUNIO!F213+JULIO!F213+AGOSTO!F213+SEPTIEMBRE!F213+OCTUBRE!F213+NOVIEMBRE!F213+DICIEMBRE!F213</f>
        <v>0</v>
      </c>
      <c r="G213" s="45">
        <f>+'ENERO '!G213+FEBRERO!G213+'MARZO '!G213+ABRIL!G213+MAYO!G213+JUNIO!G213+JULIO!G213+AGOSTO!G213+SEPTIEMBRE!G213+OCTUBRE!G213+NOVIEMBRE!G213+DICIEMBRE!G213</f>
        <v>0</v>
      </c>
      <c r="H213" s="45">
        <f>+'ENERO '!H213+FEBRERO!H213+'MARZO '!H213+ABRIL!H213+MAYO!H213+JUNIO!H213+JULIO!H213+AGOSTO!H213+SEPTIEMBRE!H213+OCTUBRE!H213+NOVIEMBRE!H213+DICIEMBRE!H213</f>
        <v>0</v>
      </c>
      <c r="I213" s="45">
        <f>+'ENERO '!I213+FEBRERO!I213+'MARZO '!I213+ABRIL!I213+MAYO!I213+JUNIO!I213+JULIO!I213+AGOSTO!I213+SEPTIEMBRE!I213+OCTUBRE!I213+NOVIEMBRE!I213+DICIEMBRE!I213</f>
        <v>0</v>
      </c>
      <c r="J213" s="45">
        <f>+'ENERO '!J213+FEBRERO!J213+'MARZO '!J213+ABRIL!J213+MAYO!J213+JUNIO!J213+JULIO!J213+AGOSTO!J213+SEPTIEMBRE!J213+OCTUBRE!J213+NOVIEMBRE!J213+DICIEMBRE!J213</f>
        <v>0</v>
      </c>
      <c r="K213" s="45">
        <f>+'ENERO '!K213+FEBRERO!K213+'MARZO '!K213+ABRIL!K213+MAYO!K213+JUNIO!K213+JULIO!K213+AGOSTO!K213+SEPTIEMBRE!K213+OCTUBRE!K213+NOVIEMBRE!K213+DICIEMBRE!K213</f>
        <v>0</v>
      </c>
      <c r="L213" s="45">
        <f>+'ENERO '!L213+FEBRERO!L213+'MARZO '!L213+ABRIL!L213+MAYO!L213+JUNIO!L213+JULIO!L213+AGOSTO!L213+SEPTIEMBRE!L213+OCTUBRE!L213+NOVIEMBRE!L213+DICIEMBRE!L213</f>
        <v>0</v>
      </c>
      <c r="M213" s="45">
        <f>+'ENERO '!M213+FEBRERO!M213+'MARZO '!M213+ABRIL!M213+MAYO!M213+JUNIO!M213+JULIO!M213+AGOSTO!M213+SEPTIEMBRE!M213+OCTUBRE!M213+NOVIEMBRE!M213+DICIEMBRE!M213</f>
        <v>0</v>
      </c>
      <c r="N213" s="45">
        <f>+'ENERO '!N213+FEBRERO!N213+'MARZO '!N213+ABRIL!N213+MAYO!N213+JUNIO!N213+JULIO!N213+AGOSTO!N213+SEPTIEMBRE!N213+OCTUBRE!N213+NOVIEMBRE!N213+DICIEMBRE!N213</f>
        <v>0</v>
      </c>
      <c r="O213" s="45">
        <f>+'ENERO '!O213+FEBRERO!O213+'MARZO '!O213+ABRIL!O213+MAYO!O213+JUNIO!O213+JULIO!O213+AGOSTO!O213+SEPTIEMBRE!O213+OCTUBRE!O213+NOVIEMBRE!O213+DICIEMBRE!O213</f>
        <v>0</v>
      </c>
      <c r="P213" s="45">
        <f>+'ENERO '!P213+FEBRERO!P213+'MARZO '!P213+ABRIL!P213+MAYO!P213+JUNIO!P213+JULIO!P213+AGOSTO!P213+SEPTIEMBRE!P213+OCTUBRE!P213+NOVIEMBRE!P213+DICIEMBRE!P213</f>
        <v>0</v>
      </c>
      <c r="Q213" s="75" t="str">
        <f t="shared" si="53"/>
        <v xml:space="preserve"> </v>
      </c>
      <c r="R213" s="75"/>
      <c r="S213" s="75"/>
      <c r="T213" s="75"/>
      <c r="U213" s="75"/>
      <c r="V213" s="75"/>
      <c r="W213" s="75"/>
      <c r="X213" s="75"/>
      <c r="Y213" s="75"/>
      <c r="Z213" s="75"/>
      <c r="AA213" s="75"/>
      <c r="AB213" s="75"/>
      <c r="AC213" s="75"/>
      <c r="AD213" s="75"/>
      <c r="AE213" s="75"/>
      <c r="AF213" s="75"/>
      <c r="AG213" s="75"/>
      <c r="AH213" s="75"/>
      <c r="AI213" s="75"/>
      <c r="AJ213" s="75"/>
      <c r="AK213" s="75"/>
      <c r="AL213" s="75"/>
      <c r="AM213" s="75"/>
      <c r="AN213" s="75"/>
      <c r="AO213" s="75"/>
      <c r="AP213" s="75"/>
      <c r="AQ213" s="75"/>
      <c r="AR213" s="75"/>
      <c r="AS213" s="75"/>
      <c r="AT213" s="75"/>
      <c r="AU213" s="75"/>
      <c r="AV213" s="75"/>
      <c r="AW213" s="75"/>
      <c r="AX213" s="75"/>
      <c r="AY213" s="75"/>
      <c r="AZ213" s="75"/>
      <c r="BA213" s="17" t="str">
        <f t="shared" si="58"/>
        <v/>
      </c>
      <c r="BB213" s="17" t="str">
        <f t="shared" si="54"/>
        <v/>
      </c>
      <c r="BC213" s="10"/>
      <c r="BD213" s="25">
        <f t="shared" si="55"/>
        <v>0</v>
      </c>
      <c r="BE213" s="25">
        <f t="shared" si="56"/>
        <v>0</v>
      </c>
      <c r="BF213" s="10"/>
    </row>
    <row r="214" spans="1:58" ht="11.25" customHeight="1" x14ac:dyDescent="0.15">
      <c r="A214" s="307"/>
      <c r="B214" s="326" t="s">
        <v>142</v>
      </c>
      <c r="C214" s="326"/>
      <c r="D214" s="195">
        <f t="shared" si="59"/>
        <v>0</v>
      </c>
      <c r="E214" s="45">
        <f>+'ENERO '!E214+FEBRERO!E214+'MARZO '!E214+ABRIL!E214+MAYO!E214+JUNIO!E214+JULIO!E214+AGOSTO!E214+SEPTIEMBRE!E214+OCTUBRE!E214+NOVIEMBRE!E214+DICIEMBRE!E214</f>
        <v>0</v>
      </c>
      <c r="F214" s="45">
        <f>+'ENERO '!F214+FEBRERO!F214+'MARZO '!F214+ABRIL!F214+MAYO!F214+JUNIO!F214+JULIO!F214+AGOSTO!F214+SEPTIEMBRE!F214+OCTUBRE!F214+NOVIEMBRE!F214+DICIEMBRE!F214</f>
        <v>0</v>
      </c>
      <c r="G214" s="45">
        <f>+'ENERO '!G214+FEBRERO!G214+'MARZO '!G214+ABRIL!G214+MAYO!G214+JUNIO!G214+JULIO!G214+AGOSTO!G214+SEPTIEMBRE!G214+OCTUBRE!G214+NOVIEMBRE!G214+DICIEMBRE!G214</f>
        <v>0</v>
      </c>
      <c r="H214" s="45">
        <f>+'ENERO '!H214+FEBRERO!H214+'MARZO '!H214+ABRIL!H214+MAYO!H214+JUNIO!H214+JULIO!H214+AGOSTO!H214+SEPTIEMBRE!H214+OCTUBRE!H214+NOVIEMBRE!H214+DICIEMBRE!H214</f>
        <v>0</v>
      </c>
      <c r="I214" s="45">
        <f>+'ENERO '!I214+FEBRERO!I214+'MARZO '!I214+ABRIL!I214+MAYO!I214+JUNIO!I214+JULIO!I214+AGOSTO!I214+SEPTIEMBRE!I214+OCTUBRE!I214+NOVIEMBRE!I214+DICIEMBRE!I214</f>
        <v>0</v>
      </c>
      <c r="J214" s="45">
        <f>+'ENERO '!J214+FEBRERO!J214+'MARZO '!J214+ABRIL!J214+MAYO!J214+JUNIO!J214+JULIO!J214+AGOSTO!J214+SEPTIEMBRE!J214+OCTUBRE!J214+NOVIEMBRE!J214+DICIEMBRE!J214</f>
        <v>0</v>
      </c>
      <c r="K214" s="45">
        <f>+'ENERO '!K214+FEBRERO!K214+'MARZO '!K214+ABRIL!K214+MAYO!K214+JUNIO!K214+JULIO!K214+AGOSTO!K214+SEPTIEMBRE!K214+OCTUBRE!K214+NOVIEMBRE!K214+DICIEMBRE!K214</f>
        <v>0</v>
      </c>
      <c r="L214" s="45">
        <f>+'ENERO '!L214+FEBRERO!L214+'MARZO '!L214+ABRIL!L214+MAYO!L214+JUNIO!L214+JULIO!L214+AGOSTO!L214+SEPTIEMBRE!L214+OCTUBRE!L214+NOVIEMBRE!L214+DICIEMBRE!L214</f>
        <v>0</v>
      </c>
      <c r="M214" s="45">
        <f>+'ENERO '!M214+FEBRERO!M214+'MARZO '!M214+ABRIL!M214+MAYO!M214+JUNIO!M214+JULIO!M214+AGOSTO!M214+SEPTIEMBRE!M214+OCTUBRE!M214+NOVIEMBRE!M214+DICIEMBRE!M214</f>
        <v>0</v>
      </c>
      <c r="N214" s="45">
        <f>+'ENERO '!N214+FEBRERO!N214+'MARZO '!N214+ABRIL!N214+MAYO!N214+JUNIO!N214+JULIO!N214+AGOSTO!N214+SEPTIEMBRE!N214+OCTUBRE!N214+NOVIEMBRE!N214+DICIEMBRE!N214</f>
        <v>0</v>
      </c>
      <c r="O214" s="45">
        <f>+'ENERO '!O214+FEBRERO!O214+'MARZO '!O214+ABRIL!O214+MAYO!O214+JUNIO!O214+JULIO!O214+AGOSTO!O214+SEPTIEMBRE!O214+OCTUBRE!O214+NOVIEMBRE!O214+DICIEMBRE!O214</f>
        <v>0</v>
      </c>
      <c r="P214" s="45">
        <f>+'ENERO '!P214+FEBRERO!P214+'MARZO '!P214+ABRIL!P214+MAYO!P214+JUNIO!P214+JULIO!P214+AGOSTO!P214+SEPTIEMBRE!P214+OCTUBRE!P214+NOVIEMBRE!P214+DICIEMBRE!P214</f>
        <v>0</v>
      </c>
      <c r="Q214" s="75" t="str">
        <f t="shared" si="53"/>
        <v xml:space="preserve"> </v>
      </c>
      <c r="R214" s="75"/>
      <c r="S214" s="75"/>
      <c r="T214" s="75"/>
      <c r="U214" s="75"/>
      <c r="V214" s="75"/>
      <c r="W214" s="75"/>
      <c r="X214" s="75"/>
      <c r="Y214" s="75"/>
      <c r="Z214" s="75"/>
      <c r="AA214" s="75"/>
      <c r="AB214" s="75"/>
      <c r="AC214" s="75"/>
      <c r="AD214" s="75"/>
      <c r="AE214" s="75"/>
      <c r="AF214" s="75"/>
      <c r="AG214" s="75"/>
      <c r="AH214" s="75"/>
      <c r="AI214" s="75"/>
      <c r="AJ214" s="75"/>
      <c r="AK214" s="75"/>
      <c r="AL214" s="75"/>
      <c r="AM214" s="75"/>
      <c r="AN214" s="75"/>
      <c r="AO214" s="75"/>
      <c r="AP214" s="75"/>
      <c r="AQ214" s="75"/>
      <c r="AR214" s="75"/>
      <c r="AS214" s="75"/>
      <c r="AT214" s="75"/>
      <c r="AU214" s="75"/>
      <c r="AV214" s="75"/>
      <c r="AW214" s="75"/>
      <c r="AX214" s="75"/>
      <c r="AY214" s="75"/>
      <c r="AZ214" s="75"/>
      <c r="BA214" s="17" t="str">
        <f t="shared" si="58"/>
        <v/>
      </c>
      <c r="BB214" s="17" t="str">
        <f t="shared" si="54"/>
        <v/>
      </c>
      <c r="BC214" s="10"/>
      <c r="BD214" s="25">
        <f t="shared" si="55"/>
        <v>0</v>
      </c>
      <c r="BE214" s="25">
        <f t="shared" si="56"/>
        <v>0</v>
      </c>
      <c r="BF214" s="10"/>
    </row>
    <row r="215" spans="1:58" ht="11.25" customHeight="1" x14ac:dyDescent="0.15">
      <c r="A215" s="306" t="s">
        <v>146</v>
      </c>
      <c r="B215" s="319" t="s">
        <v>218</v>
      </c>
      <c r="C215" s="319"/>
      <c r="D215" s="229">
        <f t="shared" si="59"/>
        <v>264</v>
      </c>
      <c r="E215" s="45">
        <f>+'ENERO '!E215+FEBRERO!E215+'MARZO '!E215+ABRIL!E215+MAYO!E215+JUNIO!E215+JULIO!E215+AGOSTO!E215+SEPTIEMBRE!E215+OCTUBRE!E215+NOVIEMBRE!E215+DICIEMBRE!E215</f>
        <v>0</v>
      </c>
      <c r="F215" s="45">
        <f>+'ENERO '!F215+FEBRERO!F215+'MARZO '!F215+ABRIL!F215+MAYO!F215+JUNIO!F215+JULIO!F215+AGOSTO!F215+SEPTIEMBRE!F215+OCTUBRE!F215+NOVIEMBRE!F215+DICIEMBRE!F215</f>
        <v>0</v>
      </c>
      <c r="G215" s="45">
        <f>+'ENERO '!G215+FEBRERO!G215+'MARZO '!G215+ABRIL!G215+MAYO!G215+JUNIO!G215+JULIO!G215+AGOSTO!G215+SEPTIEMBRE!G215+OCTUBRE!G215+NOVIEMBRE!G215+DICIEMBRE!G215</f>
        <v>0</v>
      </c>
      <c r="H215" s="45">
        <f>+'ENERO '!H215+FEBRERO!H215+'MARZO '!H215+ABRIL!H215+MAYO!H215+JUNIO!H215+JULIO!H215+AGOSTO!H215+SEPTIEMBRE!H215+OCTUBRE!H215+NOVIEMBRE!H215+DICIEMBRE!H215</f>
        <v>0</v>
      </c>
      <c r="I215" s="45">
        <f>+'ENERO '!I215+FEBRERO!I215+'MARZO '!I215+ABRIL!I215+MAYO!I215+JUNIO!I215+JULIO!I215+AGOSTO!I215+SEPTIEMBRE!I215+OCTUBRE!I215+NOVIEMBRE!I215+DICIEMBRE!I215</f>
        <v>0</v>
      </c>
      <c r="J215" s="45">
        <f>+'ENERO '!J215+FEBRERO!J215+'MARZO '!J215+ABRIL!J215+MAYO!J215+JUNIO!J215+JULIO!J215+AGOSTO!J215+SEPTIEMBRE!J215+OCTUBRE!J215+NOVIEMBRE!J215+DICIEMBRE!J215</f>
        <v>1</v>
      </c>
      <c r="K215" s="45">
        <f>+'ENERO '!K215+FEBRERO!K215+'MARZO '!K215+ABRIL!K215+MAYO!K215+JUNIO!K215+JULIO!K215+AGOSTO!K215+SEPTIEMBRE!K215+OCTUBRE!K215+NOVIEMBRE!K215+DICIEMBRE!K215</f>
        <v>70</v>
      </c>
      <c r="L215" s="45">
        <f>+'ENERO '!L215+FEBRERO!L215+'MARZO '!L215+ABRIL!L215+MAYO!L215+JUNIO!L215+JULIO!L215+AGOSTO!L215+SEPTIEMBRE!L215+OCTUBRE!L215+NOVIEMBRE!L215+DICIEMBRE!L215</f>
        <v>135</v>
      </c>
      <c r="M215" s="45">
        <f>+'ENERO '!M215+FEBRERO!M215+'MARZO '!M215+ABRIL!M215+MAYO!M215+JUNIO!M215+JULIO!M215+AGOSTO!M215+SEPTIEMBRE!M215+OCTUBRE!M215+NOVIEMBRE!M215+DICIEMBRE!M215</f>
        <v>58</v>
      </c>
      <c r="N215" s="45">
        <f>+'ENERO '!N215+FEBRERO!N215+'MARZO '!N215+ABRIL!N215+MAYO!N215+JUNIO!N215+JULIO!N215+AGOSTO!N215+SEPTIEMBRE!N215+OCTUBRE!N215+NOVIEMBRE!N215+DICIEMBRE!N215</f>
        <v>75</v>
      </c>
      <c r="O215" s="45">
        <f>+'ENERO '!O215+FEBRERO!O215+'MARZO '!O215+ABRIL!O215+MAYO!O215+JUNIO!O215+JULIO!O215+AGOSTO!O215+SEPTIEMBRE!O215+OCTUBRE!O215+NOVIEMBRE!O215+DICIEMBRE!O215</f>
        <v>189</v>
      </c>
      <c r="P215" s="45">
        <f>+'ENERO '!P215+FEBRERO!P215+'MARZO '!P215+ABRIL!P215+MAYO!P215+JUNIO!P215+JULIO!P215+AGOSTO!P215+SEPTIEMBRE!P215+OCTUBRE!P215+NOVIEMBRE!P215+DICIEMBRE!P215</f>
        <v>2</v>
      </c>
      <c r="Q215" s="75" t="str">
        <f t="shared" si="53"/>
        <v xml:space="preserve"> </v>
      </c>
      <c r="R215" s="75"/>
      <c r="S215" s="75"/>
      <c r="T215" s="75"/>
      <c r="U215" s="75"/>
      <c r="V215" s="75"/>
      <c r="W215" s="75"/>
      <c r="X215" s="75"/>
      <c r="Y215" s="75"/>
      <c r="Z215" s="75"/>
      <c r="AA215" s="75"/>
      <c r="AB215" s="75"/>
      <c r="AC215" s="75"/>
      <c r="AD215" s="75"/>
      <c r="AE215" s="75"/>
      <c r="AF215" s="75"/>
      <c r="AG215" s="75"/>
      <c r="AH215" s="75"/>
      <c r="AI215" s="75"/>
      <c r="AJ215" s="75"/>
      <c r="AK215" s="75"/>
      <c r="AL215" s="75"/>
      <c r="AM215" s="75"/>
      <c r="AN215" s="75"/>
      <c r="AO215" s="75"/>
      <c r="AP215" s="75"/>
      <c r="AQ215" s="75"/>
      <c r="AR215" s="75"/>
      <c r="AS215" s="75"/>
      <c r="AT215" s="75"/>
      <c r="AU215" s="75"/>
      <c r="AV215" s="75"/>
      <c r="AW215" s="75"/>
      <c r="AX215" s="75"/>
      <c r="AY215" s="75"/>
      <c r="AZ215" s="75"/>
      <c r="BA215" s="17" t="str">
        <f t="shared" si="58"/>
        <v/>
      </c>
      <c r="BB215" s="17" t="str">
        <f t="shared" si="54"/>
        <v/>
      </c>
      <c r="BC215" s="10"/>
      <c r="BD215" s="25">
        <f t="shared" si="55"/>
        <v>0</v>
      </c>
      <c r="BE215" s="25">
        <f t="shared" si="56"/>
        <v>0</v>
      </c>
      <c r="BF215" s="10"/>
    </row>
    <row r="216" spans="1:58" ht="11.25" customHeight="1" x14ac:dyDescent="0.15">
      <c r="A216" s="327"/>
      <c r="B216" s="320" t="s">
        <v>219</v>
      </c>
      <c r="C216" s="320"/>
      <c r="D216" s="113">
        <f t="shared" si="59"/>
        <v>699</v>
      </c>
      <c r="E216" s="45">
        <f>+'ENERO '!E216+FEBRERO!E216+'MARZO '!E216+ABRIL!E216+MAYO!E216+JUNIO!E216+JULIO!E216+AGOSTO!E216+SEPTIEMBRE!E216+OCTUBRE!E216+NOVIEMBRE!E216+DICIEMBRE!E216</f>
        <v>0</v>
      </c>
      <c r="F216" s="45">
        <f>+'ENERO '!F216+FEBRERO!F216+'MARZO '!F216+ABRIL!F216+MAYO!F216+JUNIO!F216+JULIO!F216+AGOSTO!F216+SEPTIEMBRE!F216+OCTUBRE!F216+NOVIEMBRE!F216+DICIEMBRE!F216</f>
        <v>0</v>
      </c>
      <c r="G216" s="45">
        <f>+'ENERO '!G216+FEBRERO!G216+'MARZO '!G216+ABRIL!G216+MAYO!G216+JUNIO!G216+JULIO!G216+AGOSTO!G216+SEPTIEMBRE!G216+OCTUBRE!G216+NOVIEMBRE!G216+DICIEMBRE!G216</f>
        <v>0</v>
      </c>
      <c r="H216" s="45">
        <f>+'ENERO '!H216+FEBRERO!H216+'MARZO '!H216+ABRIL!H216+MAYO!H216+JUNIO!H216+JULIO!H216+AGOSTO!H216+SEPTIEMBRE!H216+OCTUBRE!H216+NOVIEMBRE!H216+DICIEMBRE!H216</f>
        <v>0</v>
      </c>
      <c r="I216" s="45">
        <f>+'ENERO '!I216+FEBRERO!I216+'MARZO '!I216+ABRIL!I216+MAYO!I216+JUNIO!I216+JULIO!I216+AGOSTO!I216+SEPTIEMBRE!I216+OCTUBRE!I216+NOVIEMBRE!I216+DICIEMBRE!I216</f>
        <v>1</v>
      </c>
      <c r="J216" s="45">
        <f>+'ENERO '!J216+FEBRERO!J216+'MARZO '!J216+ABRIL!J216+MAYO!J216+JUNIO!J216+JULIO!J216+AGOSTO!J216+SEPTIEMBRE!J216+OCTUBRE!J216+NOVIEMBRE!J216+DICIEMBRE!J216</f>
        <v>2</v>
      </c>
      <c r="K216" s="45">
        <f>+'ENERO '!K216+FEBRERO!K216+'MARZO '!K216+ABRIL!K216+MAYO!K216+JUNIO!K216+JULIO!K216+AGOSTO!K216+SEPTIEMBRE!K216+OCTUBRE!K216+NOVIEMBRE!K216+DICIEMBRE!K216</f>
        <v>231</v>
      </c>
      <c r="L216" s="45">
        <f>+'ENERO '!L216+FEBRERO!L216+'MARZO '!L216+ABRIL!L216+MAYO!L216+JUNIO!L216+JULIO!L216+AGOSTO!L216+SEPTIEMBRE!L216+OCTUBRE!L216+NOVIEMBRE!L216+DICIEMBRE!L216</f>
        <v>417</v>
      </c>
      <c r="M216" s="45">
        <f>+'ENERO '!M216+FEBRERO!M216+'MARZO '!M216+ABRIL!M216+MAYO!M216+JUNIO!M216+JULIO!M216+AGOSTO!M216+SEPTIEMBRE!M216+OCTUBRE!M216+NOVIEMBRE!M216+DICIEMBRE!M216</f>
        <v>48</v>
      </c>
      <c r="N216" s="45">
        <f>+'ENERO '!N216+FEBRERO!N216+'MARZO '!N216+ABRIL!N216+MAYO!N216+JUNIO!N216+JULIO!N216+AGOSTO!N216+SEPTIEMBRE!N216+OCTUBRE!N216+NOVIEMBRE!N216+DICIEMBRE!N216</f>
        <v>198</v>
      </c>
      <c r="O216" s="45">
        <f>+'ENERO '!O216+FEBRERO!O216+'MARZO '!O216+ABRIL!O216+MAYO!O216+JUNIO!O216+JULIO!O216+AGOSTO!O216+SEPTIEMBRE!O216+OCTUBRE!O216+NOVIEMBRE!O216+DICIEMBRE!O216</f>
        <v>501</v>
      </c>
      <c r="P216" s="45">
        <f>+'ENERO '!P216+FEBRERO!P216+'MARZO '!P216+ABRIL!P216+MAYO!P216+JUNIO!P216+JULIO!P216+AGOSTO!P216+SEPTIEMBRE!P216+OCTUBRE!P216+NOVIEMBRE!P216+DICIEMBRE!P216</f>
        <v>9</v>
      </c>
      <c r="Q216" s="75" t="str">
        <f t="shared" si="53"/>
        <v xml:space="preserve"> </v>
      </c>
      <c r="R216" s="75"/>
      <c r="S216" s="75"/>
      <c r="T216" s="75"/>
      <c r="U216" s="75"/>
      <c r="V216" s="75"/>
      <c r="W216" s="75"/>
      <c r="X216" s="75"/>
      <c r="Y216" s="75"/>
      <c r="Z216" s="75"/>
      <c r="AA216" s="75"/>
      <c r="AB216" s="75"/>
      <c r="AC216" s="75"/>
      <c r="AD216" s="75"/>
      <c r="AE216" s="75"/>
      <c r="AF216" s="75"/>
      <c r="AG216" s="75"/>
      <c r="AH216" s="75"/>
      <c r="AI216" s="75"/>
      <c r="AJ216" s="75"/>
      <c r="AK216" s="75"/>
      <c r="AL216" s="75"/>
      <c r="AM216" s="75"/>
      <c r="AN216" s="75"/>
      <c r="AO216" s="75"/>
      <c r="AP216" s="75"/>
      <c r="AQ216" s="75"/>
      <c r="AR216" s="75"/>
      <c r="AS216" s="75"/>
      <c r="AT216" s="75"/>
      <c r="AU216" s="75"/>
      <c r="AV216" s="75"/>
      <c r="AW216" s="75"/>
      <c r="AX216" s="75"/>
      <c r="AY216" s="75"/>
      <c r="AZ216" s="75"/>
      <c r="BA216" s="17" t="str">
        <f t="shared" si="58"/>
        <v/>
      </c>
      <c r="BB216" s="17" t="str">
        <f t="shared" si="54"/>
        <v/>
      </c>
      <c r="BC216" s="10"/>
      <c r="BD216" s="25">
        <f t="shared" si="55"/>
        <v>0</v>
      </c>
      <c r="BE216" s="25">
        <f t="shared" si="56"/>
        <v>0</v>
      </c>
      <c r="BF216" s="10"/>
    </row>
    <row r="217" spans="1:58" ht="11.25" customHeight="1" x14ac:dyDescent="0.15">
      <c r="A217" s="327"/>
      <c r="B217" s="320" t="s">
        <v>141</v>
      </c>
      <c r="C217" s="320"/>
      <c r="D217" s="113">
        <f t="shared" si="59"/>
        <v>194</v>
      </c>
      <c r="E217" s="45">
        <f>+'ENERO '!E217+FEBRERO!E217+'MARZO '!E217+ABRIL!E217+MAYO!E217+JUNIO!E217+JULIO!E217+AGOSTO!E217+SEPTIEMBRE!E217+OCTUBRE!E217+NOVIEMBRE!E217+DICIEMBRE!E217</f>
        <v>0</v>
      </c>
      <c r="F217" s="45">
        <f>+'ENERO '!F217+FEBRERO!F217+'MARZO '!F217+ABRIL!F217+MAYO!F217+JUNIO!F217+JULIO!F217+AGOSTO!F217+SEPTIEMBRE!F217+OCTUBRE!F217+NOVIEMBRE!F217+DICIEMBRE!F217</f>
        <v>0</v>
      </c>
      <c r="G217" s="45">
        <f>+'ENERO '!G217+FEBRERO!G217+'MARZO '!G217+ABRIL!G217+MAYO!G217+JUNIO!G217+JULIO!G217+AGOSTO!G217+SEPTIEMBRE!G217+OCTUBRE!G217+NOVIEMBRE!G217+DICIEMBRE!G217</f>
        <v>0</v>
      </c>
      <c r="H217" s="45">
        <f>+'ENERO '!H217+FEBRERO!H217+'MARZO '!H217+ABRIL!H217+MAYO!H217+JUNIO!H217+JULIO!H217+AGOSTO!H217+SEPTIEMBRE!H217+OCTUBRE!H217+NOVIEMBRE!H217+DICIEMBRE!H217</f>
        <v>0</v>
      </c>
      <c r="I217" s="45">
        <f>+'ENERO '!I217+FEBRERO!I217+'MARZO '!I217+ABRIL!I217+MAYO!I217+JUNIO!I217+JULIO!I217+AGOSTO!I217+SEPTIEMBRE!I217+OCTUBRE!I217+NOVIEMBRE!I217+DICIEMBRE!I217</f>
        <v>0</v>
      </c>
      <c r="J217" s="45">
        <f>+'ENERO '!J217+FEBRERO!J217+'MARZO '!J217+ABRIL!J217+MAYO!J217+JUNIO!J217+JULIO!J217+AGOSTO!J217+SEPTIEMBRE!J217+OCTUBRE!J217+NOVIEMBRE!J217+DICIEMBRE!J217</f>
        <v>1</v>
      </c>
      <c r="K217" s="45">
        <f>+'ENERO '!K217+FEBRERO!K217+'MARZO '!K217+ABRIL!K217+MAYO!K217+JUNIO!K217+JULIO!K217+AGOSTO!K217+SEPTIEMBRE!K217+OCTUBRE!K217+NOVIEMBRE!K217+DICIEMBRE!K217</f>
        <v>50</v>
      </c>
      <c r="L217" s="45">
        <f>+'ENERO '!L217+FEBRERO!L217+'MARZO '!L217+ABRIL!L217+MAYO!L217+JUNIO!L217+JULIO!L217+AGOSTO!L217+SEPTIEMBRE!L217+OCTUBRE!L217+NOVIEMBRE!L217+DICIEMBRE!L217</f>
        <v>99</v>
      </c>
      <c r="M217" s="45">
        <f>+'ENERO '!M217+FEBRERO!M217+'MARZO '!M217+ABRIL!M217+MAYO!M217+JUNIO!M217+JULIO!M217+AGOSTO!M217+SEPTIEMBRE!M217+OCTUBRE!M217+NOVIEMBRE!M217+DICIEMBRE!M217</f>
        <v>44</v>
      </c>
      <c r="N217" s="45">
        <f>+'ENERO '!N217+FEBRERO!N217+'MARZO '!N217+ABRIL!N217+MAYO!N217+JUNIO!N217+JULIO!N217+AGOSTO!N217+SEPTIEMBRE!N217+OCTUBRE!N217+NOVIEMBRE!N217+DICIEMBRE!N217</f>
        <v>53</v>
      </c>
      <c r="O217" s="45">
        <f>+'ENERO '!O217+FEBRERO!O217+'MARZO '!O217+ABRIL!O217+MAYO!O217+JUNIO!O217+JULIO!O217+AGOSTO!O217+SEPTIEMBRE!O217+OCTUBRE!O217+NOVIEMBRE!O217+DICIEMBRE!O217</f>
        <v>141</v>
      </c>
      <c r="P217" s="45">
        <f>+'ENERO '!P217+FEBRERO!P217+'MARZO '!P217+ABRIL!P217+MAYO!P217+JUNIO!P217+JULIO!P217+AGOSTO!P217+SEPTIEMBRE!P217+OCTUBRE!P217+NOVIEMBRE!P217+DICIEMBRE!P217</f>
        <v>2</v>
      </c>
      <c r="Q217" s="75" t="str">
        <f t="shared" si="53"/>
        <v xml:space="preserve"> </v>
      </c>
      <c r="R217" s="75"/>
      <c r="S217" s="75"/>
      <c r="T217" s="75"/>
      <c r="U217" s="75"/>
      <c r="V217" s="75"/>
      <c r="W217" s="75"/>
      <c r="X217" s="75"/>
      <c r="Y217" s="75"/>
      <c r="Z217" s="75"/>
      <c r="AA217" s="75"/>
      <c r="AB217" s="75"/>
      <c r="AC217" s="75"/>
      <c r="AD217" s="75"/>
      <c r="AE217" s="75"/>
      <c r="AF217" s="75"/>
      <c r="AG217" s="75"/>
      <c r="AH217" s="75"/>
      <c r="AI217" s="75"/>
      <c r="AJ217" s="75"/>
      <c r="AK217" s="75"/>
      <c r="AL217" s="75"/>
      <c r="AM217" s="75"/>
      <c r="AN217" s="75"/>
      <c r="AO217" s="75"/>
      <c r="AP217" s="75"/>
      <c r="AQ217" s="75"/>
      <c r="AR217" s="75"/>
      <c r="AS217" s="75"/>
      <c r="AT217" s="75"/>
      <c r="AU217" s="75"/>
      <c r="AV217" s="75"/>
      <c r="AW217" s="75"/>
      <c r="AX217" s="75"/>
      <c r="AY217" s="75"/>
      <c r="AZ217" s="75"/>
      <c r="BA217" s="17" t="str">
        <f t="shared" si="58"/>
        <v/>
      </c>
      <c r="BB217" s="17" t="str">
        <f t="shared" si="54"/>
        <v/>
      </c>
      <c r="BC217" s="10"/>
      <c r="BD217" s="25">
        <f t="shared" si="55"/>
        <v>0</v>
      </c>
      <c r="BE217" s="25">
        <f t="shared" si="56"/>
        <v>0</v>
      </c>
      <c r="BF217" s="10"/>
    </row>
    <row r="218" spans="1:58" ht="12.95" customHeight="1" x14ac:dyDescent="0.15">
      <c r="A218" s="307"/>
      <c r="B218" s="326" t="s">
        <v>142</v>
      </c>
      <c r="C218" s="326"/>
      <c r="D218" s="195">
        <f t="shared" si="59"/>
        <v>201</v>
      </c>
      <c r="E218" s="45">
        <f>+'ENERO '!E218+FEBRERO!E218+'MARZO '!E218+ABRIL!E218+MAYO!E218+JUNIO!E218+JULIO!E218+AGOSTO!E218+SEPTIEMBRE!E218+OCTUBRE!E218+NOVIEMBRE!E218+DICIEMBRE!E218</f>
        <v>0</v>
      </c>
      <c r="F218" s="45">
        <f>+'ENERO '!F218+FEBRERO!F218+'MARZO '!F218+ABRIL!F218+MAYO!F218+JUNIO!F218+JULIO!F218+AGOSTO!F218+SEPTIEMBRE!F218+OCTUBRE!F218+NOVIEMBRE!F218+DICIEMBRE!F218</f>
        <v>0</v>
      </c>
      <c r="G218" s="45">
        <f>+'ENERO '!G218+FEBRERO!G218+'MARZO '!G218+ABRIL!G218+MAYO!G218+JUNIO!G218+JULIO!G218+AGOSTO!G218+SEPTIEMBRE!G218+OCTUBRE!G218+NOVIEMBRE!G218+DICIEMBRE!G218</f>
        <v>0</v>
      </c>
      <c r="H218" s="45">
        <f>+'ENERO '!H218+FEBRERO!H218+'MARZO '!H218+ABRIL!H218+MAYO!H218+JUNIO!H218+JULIO!H218+AGOSTO!H218+SEPTIEMBRE!H218+OCTUBRE!H218+NOVIEMBRE!H218+DICIEMBRE!H218</f>
        <v>0</v>
      </c>
      <c r="I218" s="45">
        <f>+'ENERO '!I218+FEBRERO!I218+'MARZO '!I218+ABRIL!I218+MAYO!I218+JUNIO!I218+JULIO!I218+AGOSTO!I218+SEPTIEMBRE!I218+OCTUBRE!I218+NOVIEMBRE!I218+DICIEMBRE!I218</f>
        <v>0</v>
      </c>
      <c r="J218" s="45">
        <f>+'ENERO '!J218+FEBRERO!J218+'MARZO '!J218+ABRIL!J218+MAYO!J218+JUNIO!J218+JULIO!J218+AGOSTO!J218+SEPTIEMBRE!J218+OCTUBRE!J218+NOVIEMBRE!J218+DICIEMBRE!J218</f>
        <v>1</v>
      </c>
      <c r="K218" s="45">
        <f>+'ENERO '!K218+FEBRERO!K218+'MARZO '!K218+ABRIL!K218+MAYO!K218+JUNIO!K218+JULIO!K218+AGOSTO!K218+SEPTIEMBRE!K218+OCTUBRE!K218+NOVIEMBRE!K218+DICIEMBRE!K218</f>
        <v>52</v>
      </c>
      <c r="L218" s="45">
        <f>+'ENERO '!L218+FEBRERO!L218+'MARZO '!L218+ABRIL!L218+MAYO!L218+JUNIO!L218+JULIO!L218+AGOSTO!L218+SEPTIEMBRE!L218+OCTUBRE!L218+NOVIEMBRE!L218+DICIEMBRE!L218</f>
        <v>93</v>
      </c>
      <c r="M218" s="45">
        <f>+'ENERO '!M218+FEBRERO!M218+'MARZO '!M218+ABRIL!M218+MAYO!M218+JUNIO!M218+JULIO!M218+AGOSTO!M218+SEPTIEMBRE!M218+OCTUBRE!M218+NOVIEMBRE!M218+DICIEMBRE!M218</f>
        <v>55</v>
      </c>
      <c r="N218" s="45">
        <f>+'ENERO '!N218+FEBRERO!N218+'MARZO '!N218+ABRIL!N218+MAYO!N218+JUNIO!N218+JULIO!N218+AGOSTO!N218+SEPTIEMBRE!N218+OCTUBRE!N218+NOVIEMBRE!N218+DICIEMBRE!N218</f>
        <v>52</v>
      </c>
      <c r="O218" s="45">
        <f>+'ENERO '!O218+FEBRERO!O218+'MARZO '!O218+ABRIL!O218+MAYO!O218+JUNIO!O218+JULIO!O218+AGOSTO!O218+SEPTIEMBRE!O218+OCTUBRE!O218+NOVIEMBRE!O218+DICIEMBRE!O218</f>
        <v>149</v>
      </c>
      <c r="P218" s="45">
        <f>+'ENERO '!P218+FEBRERO!P218+'MARZO '!P218+ABRIL!P218+MAYO!P218+JUNIO!P218+JULIO!P218+AGOSTO!P218+SEPTIEMBRE!P218+OCTUBRE!P218+NOVIEMBRE!P218+DICIEMBRE!P218</f>
        <v>1</v>
      </c>
      <c r="Q218" s="75" t="str">
        <f t="shared" si="53"/>
        <v xml:space="preserve"> </v>
      </c>
      <c r="R218" s="75"/>
      <c r="S218" s="75"/>
      <c r="T218" s="75"/>
      <c r="U218" s="75"/>
      <c r="V218" s="75"/>
      <c r="W218" s="75"/>
      <c r="X218" s="75"/>
      <c r="Y218" s="75"/>
      <c r="Z218" s="75"/>
      <c r="AA218" s="75"/>
      <c r="AB218" s="75"/>
      <c r="AC218" s="75"/>
      <c r="AD218" s="75"/>
      <c r="AE218" s="75"/>
      <c r="AF218" s="75"/>
      <c r="AG218" s="75"/>
      <c r="AH218" s="75"/>
      <c r="AI218" s="75"/>
      <c r="AJ218" s="75"/>
      <c r="AK218" s="75"/>
      <c r="AL218" s="75"/>
      <c r="AM218" s="75"/>
      <c r="AN218" s="75"/>
      <c r="AO218" s="75"/>
      <c r="AP218" s="75"/>
      <c r="AQ218" s="75"/>
      <c r="AR218" s="75"/>
      <c r="AS218" s="75"/>
      <c r="AT218" s="75"/>
      <c r="AU218" s="75"/>
      <c r="AV218" s="75"/>
      <c r="AW218" s="75"/>
      <c r="AX218" s="75"/>
      <c r="AY218" s="75"/>
      <c r="AZ218" s="75"/>
      <c r="BA218" s="17" t="str">
        <f t="shared" si="58"/>
        <v/>
      </c>
      <c r="BB218" s="17" t="str">
        <f t="shared" si="54"/>
        <v/>
      </c>
      <c r="BC218" s="10"/>
      <c r="BD218" s="25">
        <f t="shared" si="55"/>
        <v>0</v>
      </c>
      <c r="BE218" s="25">
        <f t="shared" si="56"/>
        <v>0</v>
      </c>
      <c r="BF218" s="10"/>
    </row>
    <row r="219" spans="1:58" ht="12.95" customHeight="1" x14ac:dyDescent="0.15">
      <c r="A219" s="306" t="s">
        <v>221</v>
      </c>
      <c r="B219" s="319" t="s">
        <v>218</v>
      </c>
      <c r="C219" s="319"/>
      <c r="D219" s="229">
        <f t="shared" si="57"/>
        <v>0</v>
      </c>
      <c r="E219" s="45">
        <f>+'ENERO '!E219+FEBRERO!E219+'MARZO '!E219+ABRIL!E219+MAYO!E219+JUNIO!E219+JULIO!E219+AGOSTO!E219+SEPTIEMBRE!E219+OCTUBRE!E219+NOVIEMBRE!E219+DICIEMBRE!E219</f>
        <v>0</v>
      </c>
      <c r="F219" s="45">
        <f>+'ENERO '!F219+FEBRERO!F219+'MARZO '!F219+ABRIL!F219+MAYO!F219+JUNIO!F219+JULIO!F219+AGOSTO!F219+SEPTIEMBRE!F219+OCTUBRE!F219+NOVIEMBRE!F219+DICIEMBRE!F219</f>
        <v>0</v>
      </c>
      <c r="G219" s="45">
        <f>+'ENERO '!G219+FEBRERO!G219+'MARZO '!G219+ABRIL!G219+MAYO!G219+JUNIO!G219+JULIO!G219+AGOSTO!G219+SEPTIEMBRE!G219+OCTUBRE!G219+NOVIEMBRE!G219+DICIEMBRE!G219</f>
        <v>0</v>
      </c>
      <c r="H219" s="45">
        <f>+'ENERO '!H219+FEBRERO!H219+'MARZO '!H219+ABRIL!H219+MAYO!H219+JUNIO!H219+JULIO!H219+AGOSTO!H219+SEPTIEMBRE!H219+OCTUBRE!H219+NOVIEMBRE!H219+DICIEMBRE!H219</f>
        <v>0</v>
      </c>
      <c r="I219" s="45">
        <f>+'ENERO '!I219+FEBRERO!I219+'MARZO '!I219+ABRIL!I219+MAYO!I219+JUNIO!I219+JULIO!I219+AGOSTO!I219+SEPTIEMBRE!I219+OCTUBRE!I219+NOVIEMBRE!I219+DICIEMBRE!I219</f>
        <v>0</v>
      </c>
      <c r="J219" s="45">
        <f>+'ENERO '!J219+FEBRERO!J219+'MARZO '!J219+ABRIL!J219+MAYO!J219+JUNIO!J219+JULIO!J219+AGOSTO!J219+SEPTIEMBRE!J219+OCTUBRE!J219+NOVIEMBRE!J219+DICIEMBRE!J219</f>
        <v>0</v>
      </c>
      <c r="K219" s="45">
        <f>+'ENERO '!K219+FEBRERO!K219+'MARZO '!K219+ABRIL!K219+MAYO!K219+JUNIO!K219+JULIO!K219+AGOSTO!K219+SEPTIEMBRE!K219+OCTUBRE!K219+NOVIEMBRE!K219+DICIEMBRE!K219</f>
        <v>0</v>
      </c>
      <c r="L219" s="45">
        <f>+'ENERO '!L219+FEBRERO!L219+'MARZO '!L219+ABRIL!L219+MAYO!L219+JUNIO!L219+JULIO!L219+AGOSTO!L219+SEPTIEMBRE!L219+OCTUBRE!L219+NOVIEMBRE!L219+DICIEMBRE!L219</f>
        <v>0</v>
      </c>
      <c r="M219" s="45">
        <f>+'ENERO '!M219+FEBRERO!M219+'MARZO '!M219+ABRIL!M219+MAYO!M219+JUNIO!M219+JULIO!M219+AGOSTO!M219+SEPTIEMBRE!M219+OCTUBRE!M219+NOVIEMBRE!M219+DICIEMBRE!M219</f>
        <v>0</v>
      </c>
      <c r="N219" s="45">
        <f>+'ENERO '!N219+FEBRERO!N219+'MARZO '!N219+ABRIL!N219+MAYO!N219+JUNIO!N219+JULIO!N219+AGOSTO!N219+SEPTIEMBRE!N219+OCTUBRE!N219+NOVIEMBRE!N219+DICIEMBRE!N219</f>
        <v>0</v>
      </c>
      <c r="O219" s="45">
        <f>+'ENERO '!O219+FEBRERO!O219+'MARZO '!O219+ABRIL!O219+MAYO!O219+JUNIO!O219+JULIO!O219+AGOSTO!O219+SEPTIEMBRE!O219+OCTUBRE!O219+NOVIEMBRE!O219+DICIEMBRE!O219</f>
        <v>0</v>
      </c>
      <c r="P219" s="45">
        <f>+'ENERO '!P219+FEBRERO!P219+'MARZO '!P219+ABRIL!P219+MAYO!P219+JUNIO!P219+JULIO!P219+AGOSTO!P219+SEPTIEMBRE!P219+OCTUBRE!P219+NOVIEMBRE!P219+DICIEMBRE!P219</f>
        <v>0</v>
      </c>
      <c r="Q219" s="75" t="str">
        <f t="shared" si="53"/>
        <v xml:space="preserve"> </v>
      </c>
      <c r="R219" s="75"/>
      <c r="S219" s="75"/>
      <c r="T219" s="75"/>
      <c r="U219" s="75"/>
      <c r="V219" s="75"/>
      <c r="W219" s="75"/>
      <c r="X219" s="75"/>
      <c r="Y219" s="75"/>
      <c r="Z219" s="75"/>
      <c r="AA219" s="75"/>
      <c r="AB219" s="75"/>
      <c r="AC219" s="75"/>
      <c r="AD219" s="75"/>
      <c r="AE219" s="75"/>
      <c r="AF219" s="75"/>
      <c r="AG219" s="75"/>
      <c r="AH219" s="75"/>
      <c r="AI219" s="75"/>
      <c r="AJ219" s="75"/>
      <c r="AK219" s="75"/>
      <c r="AL219" s="75"/>
      <c r="AM219" s="75"/>
      <c r="AN219" s="75"/>
      <c r="AO219" s="75"/>
      <c r="AP219" s="75"/>
      <c r="AQ219" s="75"/>
      <c r="AR219" s="75"/>
      <c r="AS219" s="75"/>
      <c r="AT219" s="75"/>
      <c r="AU219" s="75"/>
      <c r="AV219" s="75"/>
      <c r="AW219" s="75"/>
      <c r="AX219" s="75"/>
      <c r="AY219" s="75"/>
      <c r="AZ219" s="75"/>
      <c r="BA219" s="17" t="str">
        <f t="shared" si="58"/>
        <v/>
      </c>
      <c r="BB219" s="17" t="str">
        <f t="shared" si="54"/>
        <v/>
      </c>
      <c r="BC219" s="10"/>
      <c r="BD219" s="25">
        <f t="shared" si="55"/>
        <v>0</v>
      </c>
      <c r="BE219" s="25">
        <f t="shared" si="56"/>
        <v>0</v>
      </c>
      <c r="BF219" s="10"/>
    </row>
    <row r="220" spans="1:58" ht="12.95" customHeight="1" x14ac:dyDescent="0.15">
      <c r="A220" s="327"/>
      <c r="B220" s="320" t="s">
        <v>219</v>
      </c>
      <c r="C220" s="320"/>
      <c r="D220" s="113">
        <f t="shared" si="57"/>
        <v>0</v>
      </c>
      <c r="E220" s="45">
        <f>+'ENERO '!E220+FEBRERO!E220+'MARZO '!E220+ABRIL!E220+MAYO!E220+JUNIO!E220+JULIO!E220+AGOSTO!E220+SEPTIEMBRE!E220+OCTUBRE!E220+NOVIEMBRE!E220+DICIEMBRE!E220</f>
        <v>0</v>
      </c>
      <c r="F220" s="45">
        <f>+'ENERO '!F220+FEBRERO!F220+'MARZO '!F220+ABRIL!F220+MAYO!F220+JUNIO!F220+JULIO!F220+AGOSTO!F220+SEPTIEMBRE!F220+OCTUBRE!F220+NOVIEMBRE!F220+DICIEMBRE!F220</f>
        <v>0</v>
      </c>
      <c r="G220" s="45">
        <f>+'ENERO '!G220+FEBRERO!G220+'MARZO '!G220+ABRIL!G220+MAYO!G220+JUNIO!G220+JULIO!G220+AGOSTO!G220+SEPTIEMBRE!G220+OCTUBRE!G220+NOVIEMBRE!G220+DICIEMBRE!G220</f>
        <v>0</v>
      </c>
      <c r="H220" s="45">
        <f>+'ENERO '!H220+FEBRERO!H220+'MARZO '!H220+ABRIL!H220+MAYO!H220+JUNIO!H220+JULIO!H220+AGOSTO!H220+SEPTIEMBRE!H220+OCTUBRE!H220+NOVIEMBRE!H220+DICIEMBRE!H220</f>
        <v>0</v>
      </c>
      <c r="I220" s="45">
        <f>+'ENERO '!I220+FEBRERO!I220+'MARZO '!I220+ABRIL!I220+MAYO!I220+JUNIO!I220+JULIO!I220+AGOSTO!I220+SEPTIEMBRE!I220+OCTUBRE!I220+NOVIEMBRE!I220+DICIEMBRE!I220</f>
        <v>0</v>
      </c>
      <c r="J220" s="45">
        <f>+'ENERO '!J220+FEBRERO!J220+'MARZO '!J220+ABRIL!J220+MAYO!J220+JUNIO!J220+JULIO!J220+AGOSTO!J220+SEPTIEMBRE!J220+OCTUBRE!J220+NOVIEMBRE!J220+DICIEMBRE!J220</f>
        <v>0</v>
      </c>
      <c r="K220" s="45">
        <f>+'ENERO '!K220+FEBRERO!K220+'MARZO '!K220+ABRIL!K220+MAYO!K220+JUNIO!K220+JULIO!K220+AGOSTO!K220+SEPTIEMBRE!K220+OCTUBRE!K220+NOVIEMBRE!K220+DICIEMBRE!K220</f>
        <v>0</v>
      </c>
      <c r="L220" s="45">
        <f>+'ENERO '!L220+FEBRERO!L220+'MARZO '!L220+ABRIL!L220+MAYO!L220+JUNIO!L220+JULIO!L220+AGOSTO!L220+SEPTIEMBRE!L220+OCTUBRE!L220+NOVIEMBRE!L220+DICIEMBRE!L220</f>
        <v>0</v>
      </c>
      <c r="M220" s="45">
        <f>+'ENERO '!M220+FEBRERO!M220+'MARZO '!M220+ABRIL!M220+MAYO!M220+JUNIO!M220+JULIO!M220+AGOSTO!M220+SEPTIEMBRE!M220+OCTUBRE!M220+NOVIEMBRE!M220+DICIEMBRE!M220</f>
        <v>0</v>
      </c>
      <c r="N220" s="45">
        <f>+'ENERO '!N220+FEBRERO!N220+'MARZO '!N220+ABRIL!N220+MAYO!N220+JUNIO!N220+JULIO!N220+AGOSTO!N220+SEPTIEMBRE!N220+OCTUBRE!N220+NOVIEMBRE!N220+DICIEMBRE!N220</f>
        <v>0</v>
      </c>
      <c r="O220" s="45">
        <f>+'ENERO '!O220+FEBRERO!O220+'MARZO '!O220+ABRIL!O220+MAYO!O220+JUNIO!O220+JULIO!O220+AGOSTO!O220+SEPTIEMBRE!O220+OCTUBRE!O220+NOVIEMBRE!O220+DICIEMBRE!O220</f>
        <v>0</v>
      </c>
      <c r="P220" s="45">
        <f>+'ENERO '!P220+FEBRERO!P220+'MARZO '!P220+ABRIL!P220+MAYO!P220+JUNIO!P220+JULIO!P220+AGOSTO!P220+SEPTIEMBRE!P220+OCTUBRE!P220+NOVIEMBRE!P220+DICIEMBRE!P220</f>
        <v>0</v>
      </c>
      <c r="Q220" s="75" t="str">
        <f t="shared" si="53"/>
        <v xml:space="preserve"> </v>
      </c>
      <c r="R220" s="75"/>
      <c r="S220" s="75"/>
      <c r="T220" s="75"/>
      <c r="U220" s="75"/>
      <c r="V220" s="75"/>
      <c r="W220" s="75"/>
      <c r="X220" s="75"/>
      <c r="Y220" s="75"/>
      <c r="Z220" s="75"/>
      <c r="AA220" s="75"/>
      <c r="AB220" s="75"/>
      <c r="AC220" s="75"/>
      <c r="AD220" s="75"/>
      <c r="AE220" s="75"/>
      <c r="AF220" s="75"/>
      <c r="AG220" s="75"/>
      <c r="AH220" s="75"/>
      <c r="AI220" s="75"/>
      <c r="AJ220" s="75"/>
      <c r="AK220" s="75"/>
      <c r="AL220" s="75"/>
      <c r="AM220" s="75"/>
      <c r="AN220" s="75"/>
      <c r="AO220" s="75"/>
      <c r="AP220" s="75"/>
      <c r="AQ220" s="75"/>
      <c r="AR220" s="75"/>
      <c r="AS220" s="75"/>
      <c r="AT220" s="75"/>
      <c r="AU220" s="75"/>
      <c r="AV220" s="75"/>
      <c r="AW220" s="75"/>
      <c r="AX220" s="75"/>
      <c r="AY220" s="75"/>
      <c r="AZ220" s="75"/>
      <c r="BA220" s="17" t="str">
        <f t="shared" si="58"/>
        <v/>
      </c>
      <c r="BB220" s="17" t="str">
        <f t="shared" si="54"/>
        <v/>
      </c>
      <c r="BC220" s="10"/>
      <c r="BD220" s="25">
        <f t="shared" si="55"/>
        <v>0</v>
      </c>
      <c r="BE220" s="25">
        <f t="shared" si="56"/>
        <v>0</v>
      </c>
      <c r="BF220" s="10"/>
    </row>
    <row r="221" spans="1:58" ht="12.95" customHeight="1" x14ac:dyDescent="0.15">
      <c r="A221" s="327"/>
      <c r="B221" s="320" t="s">
        <v>141</v>
      </c>
      <c r="C221" s="320"/>
      <c r="D221" s="113">
        <f t="shared" si="57"/>
        <v>0</v>
      </c>
      <c r="E221" s="45">
        <f>+'ENERO '!E221+FEBRERO!E221+'MARZO '!E221+ABRIL!E221+MAYO!E221+JUNIO!E221+JULIO!E221+AGOSTO!E221+SEPTIEMBRE!E221+OCTUBRE!E221+NOVIEMBRE!E221+DICIEMBRE!E221</f>
        <v>0</v>
      </c>
      <c r="F221" s="45">
        <f>+'ENERO '!F221+FEBRERO!F221+'MARZO '!F221+ABRIL!F221+MAYO!F221+JUNIO!F221+JULIO!F221+AGOSTO!F221+SEPTIEMBRE!F221+OCTUBRE!F221+NOVIEMBRE!F221+DICIEMBRE!F221</f>
        <v>0</v>
      </c>
      <c r="G221" s="45">
        <f>+'ENERO '!G221+FEBRERO!G221+'MARZO '!G221+ABRIL!G221+MAYO!G221+JUNIO!G221+JULIO!G221+AGOSTO!G221+SEPTIEMBRE!G221+OCTUBRE!G221+NOVIEMBRE!G221+DICIEMBRE!G221</f>
        <v>0</v>
      </c>
      <c r="H221" s="45">
        <f>+'ENERO '!H221+FEBRERO!H221+'MARZO '!H221+ABRIL!H221+MAYO!H221+JUNIO!H221+JULIO!H221+AGOSTO!H221+SEPTIEMBRE!H221+OCTUBRE!H221+NOVIEMBRE!H221+DICIEMBRE!H221</f>
        <v>0</v>
      </c>
      <c r="I221" s="45">
        <f>+'ENERO '!I221+FEBRERO!I221+'MARZO '!I221+ABRIL!I221+MAYO!I221+JUNIO!I221+JULIO!I221+AGOSTO!I221+SEPTIEMBRE!I221+OCTUBRE!I221+NOVIEMBRE!I221+DICIEMBRE!I221</f>
        <v>0</v>
      </c>
      <c r="J221" s="45">
        <f>+'ENERO '!J221+FEBRERO!J221+'MARZO '!J221+ABRIL!J221+MAYO!J221+JUNIO!J221+JULIO!J221+AGOSTO!J221+SEPTIEMBRE!J221+OCTUBRE!J221+NOVIEMBRE!J221+DICIEMBRE!J221</f>
        <v>0</v>
      </c>
      <c r="K221" s="45">
        <f>+'ENERO '!K221+FEBRERO!K221+'MARZO '!K221+ABRIL!K221+MAYO!K221+JUNIO!K221+JULIO!K221+AGOSTO!K221+SEPTIEMBRE!K221+OCTUBRE!K221+NOVIEMBRE!K221+DICIEMBRE!K221</f>
        <v>0</v>
      </c>
      <c r="L221" s="45">
        <f>+'ENERO '!L221+FEBRERO!L221+'MARZO '!L221+ABRIL!L221+MAYO!L221+JUNIO!L221+JULIO!L221+AGOSTO!L221+SEPTIEMBRE!L221+OCTUBRE!L221+NOVIEMBRE!L221+DICIEMBRE!L221</f>
        <v>0</v>
      </c>
      <c r="M221" s="45">
        <f>+'ENERO '!M221+FEBRERO!M221+'MARZO '!M221+ABRIL!M221+MAYO!M221+JUNIO!M221+JULIO!M221+AGOSTO!M221+SEPTIEMBRE!M221+OCTUBRE!M221+NOVIEMBRE!M221+DICIEMBRE!M221</f>
        <v>0</v>
      </c>
      <c r="N221" s="45">
        <f>+'ENERO '!N221+FEBRERO!N221+'MARZO '!N221+ABRIL!N221+MAYO!N221+JUNIO!N221+JULIO!N221+AGOSTO!N221+SEPTIEMBRE!N221+OCTUBRE!N221+NOVIEMBRE!N221+DICIEMBRE!N221</f>
        <v>0</v>
      </c>
      <c r="O221" s="45">
        <f>+'ENERO '!O221+FEBRERO!O221+'MARZO '!O221+ABRIL!O221+MAYO!O221+JUNIO!O221+JULIO!O221+AGOSTO!O221+SEPTIEMBRE!O221+OCTUBRE!O221+NOVIEMBRE!O221+DICIEMBRE!O221</f>
        <v>0</v>
      </c>
      <c r="P221" s="45">
        <f>+'ENERO '!P221+FEBRERO!P221+'MARZO '!P221+ABRIL!P221+MAYO!P221+JUNIO!P221+JULIO!P221+AGOSTO!P221+SEPTIEMBRE!P221+OCTUBRE!P221+NOVIEMBRE!P221+DICIEMBRE!P221</f>
        <v>0</v>
      </c>
      <c r="Q221" s="75" t="str">
        <f t="shared" si="53"/>
        <v xml:space="preserve"> </v>
      </c>
      <c r="R221" s="75"/>
      <c r="S221" s="75"/>
      <c r="T221" s="75"/>
      <c r="U221" s="75"/>
      <c r="V221" s="75"/>
      <c r="W221" s="75"/>
      <c r="X221" s="75"/>
      <c r="Y221" s="75"/>
      <c r="Z221" s="75"/>
      <c r="AA221" s="75"/>
      <c r="AB221" s="75"/>
      <c r="AC221" s="75"/>
      <c r="AD221" s="75"/>
      <c r="AE221" s="75"/>
      <c r="AF221" s="75"/>
      <c r="AG221" s="75"/>
      <c r="AH221" s="75"/>
      <c r="AI221" s="75"/>
      <c r="AJ221" s="75"/>
      <c r="AK221" s="75"/>
      <c r="AL221" s="75"/>
      <c r="AM221" s="75"/>
      <c r="AN221" s="75"/>
      <c r="AO221" s="75"/>
      <c r="AP221" s="75"/>
      <c r="AQ221" s="75"/>
      <c r="AR221" s="75"/>
      <c r="AS221" s="75"/>
      <c r="AT221" s="75"/>
      <c r="AU221" s="75"/>
      <c r="AV221" s="75"/>
      <c r="AW221" s="75"/>
      <c r="AX221" s="75"/>
      <c r="AY221" s="75"/>
      <c r="AZ221" s="75"/>
      <c r="BA221" s="17" t="str">
        <f t="shared" si="58"/>
        <v/>
      </c>
      <c r="BB221" s="17" t="str">
        <f t="shared" si="54"/>
        <v/>
      </c>
      <c r="BC221" s="10"/>
      <c r="BD221" s="25">
        <f t="shared" si="55"/>
        <v>0</v>
      </c>
      <c r="BE221" s="25">
        <f t="shared" si="56"/>
        <v>0</v>
      </c>
      <c r="BF221" s="10"/>
    </row>
    <row r="222" spans="1:58" ht="12.95" customHeight="1" x14ac:dyDescent="0.15">
      <c r="A222" s="307"/>
      <c r="B222" s="326" t="s">
        <v>142</v>
      </c>
      <c r="C222" s="326"/>
      <c r="D222" s="195">
        <f t="shared" si="57"/>
        <v>0</v>
      </c>
      <c r="E222" s="45">
        <f>+'ENERO '!E222+FEBRERO!E222+'MARZO '!E222+ABRIL!E222+MAYO!E222+JUNIO!E222+JULIO!E222+AGOSTO!E222+SEPTIEMBRE!E222+OCTUBRE!E222+NOVIEMBRE!E222+DICIEMBRE!E222</f>
        <v>0</v>
      </c>
      <c r="F222" s="45">
        <f>+'ENERO '!F222+FEBRERO!F222+'MARZO '!F222+ABRIL!F222+MAYO!F222+JUNIO!F222+JULIO!F222+AGOSTO!F222+SEPTIEMBRE!F222+OCTUBRE!F222+NOVIEMBRE!F222+DICIEMBRE!F222</f>
        <v>0</v>
      </c>
      <c r="G222" s="45">
        <f>+'ENERO '!G222+FEBRERO!G222+'MARZO '!G222+ABRIL!G222+MAYO!G222+JUNIO!G222+JULIO!G222+AGOSTO!G222+SEPTIEMBRE!G222+OCTUBRE!G222+NOVIEMBRE!G222+DICIEMBRE!G222</f>
        <v>0</v>
      </c>
      <c r="H222" s="45">
        <f>+'ENERO '!H222+FEBRERO!H222+'MARZO '!H222+ABRIL!H222+MAYO!H222+JUNIO!H222+JULIO!H222+AGOSTO!H222+SEPTIEMBRE!H222+OCTUBRE!H222+NOVIEMBRE!H222+DICIEMBRE!H222</f>
        <v>0</v>
      </c>
      <c r="I222" s="45">
        <f>+'ENERO '!I222+FEBRERO!I222+'MARZO '!I222+ABRIL!I222+MAYO!I222+JUNIO!I222+JULIO!I222+AGOSTO!I222+SEPTIEMBRE!I222+OCTUBRE!I222+NOVIEMBRE!I222+DICIEMBRE!I222</f>
        <v>0</v>
      </c>
      <c r="J222" s="45">
        <f>+'ENERO '!J222+FEBRERO!J222+'MARZO '!J222+ABRIL!J222+MAYO!J222+JUNIO!J222+JULIO!J222+AGOSTO!J222+SEPTIEMBRE!J222+OCTUBRE!J222+NOVIEMBRE!J222+DICIEMBRE!J222</f>
        <v>0</v>
      </c>
      <c r="K222" s="45">
        <f>+'ENERO '!K222+FEBRERO!K222+'MARZO '!K222+ABRIL!K222+MAYO!K222+JUNIO!K222+JULIO!K222+AGOSTO!K222+SEPTIEMBRE!K222+OCTUBRE!K222+NOVIEMBRE!K222+DICIEMBRE!K222</f>
        <v>0</v>
      </c>
      <c r="L222" s="45">
        <f>+'ENERO '!L222+FEBRERO!L222+'MARZO '!L222+ABRIL!L222+MAYO!L222+JUNIO!L222+JULIO!L222+AGOSTO!L222+SEPTIEMBRE!L222+OCTUBRE!L222+NOVIEMBRE!L222+DICIEMBRE!L222</f>
        <v>0</v>
      </c>
      <c r="M222" s="45">
        <f>+'ENERO '!M222+FEBRERO!M222+'MARZO '!M222+ABRIL!M222+MAYO!M222+JUNIO!M222+JULIO!M222+AGOSTO!M222+SEPTIEMBRE!M222+OCTUBRE!M222+NOVIEMBRE!M222+DICIEMBRE!M222</f>
        <v>0</v>
      </c>
      <c r="N222" s="45">
        <f>+'ENERO '!N222+FEBRERO!N222+'MARZO '!N222+ABRIL!N222+MAYO!N222+JUNIO!N222+JULIO!N222+AGOSTO!N222+SEPTIEMBRE!N222+OCTUBRE!N222+NOVIEMBRE!N222+DICIEMBRE!N222</f>
        <v>0</v>
      </c>
      <c r="O222" s="45">
        <f>+'ENERO '!O222+FEBRERO!O222+'MARZO '!O222+ABRIL!O222+MAYO!O222+JUNIO!O222+JULIO!O222+AGOSTO!O222+SEPTIEMBRE!O222+OCTUBRE!O222+NOVIEMBRE!O222+DICIEMBRE!O222</f>
        <v>0</v>
      </c>
      <c r="P222" s="45">
        <f>+'ENERO '!P222+FEBRERO!P222+'MARZO '!P222+ABRIL!P222+MAYO!P222+JUNIO!P222+JULIO!P222+AGOSTO!P222+SEPTIEMBRE!P222+OCTUBRE!P222+NOVIEMBRE!P222+DICIEMBRE!P222</f>
        <v>0</v>
      </c>
      <c r="Q222" s="75" t="str">
        <f t="shared" si="53"/>
        <v xml:space="preserve"> </v>
      </c>
      <c r="R222" s="75"/>
      <c r="S222" s="75"/>
      <c r="T222" s="75"/>
      <c r="U222" s="75"/>
      <c r="V222" s="75"/>
      <c r="W222" s="75"/>
      <c r="X222" s="75"/>
      <c r="Y222" s="75"/>
      <c r="Z222" s="75"/>
      <c r="AA222" s="75"/>
      <c r="AB222" s="75"/>
      <c r="AC222" s="75"/>
      <c r="AD222" s="75"/>
      <c r="AE222" s="75"/>
      <c r="AF222" s="75"/>
      <c r="AG222" s="75"/>
      <c r="AH222" s="75"/>
      <c r="AI222" s="75"/>
      <c r="AJ222" s="75"/>
      <c r="AK222" s="75"/>
      <c r="AL222" s="75"/>
      <c r="AM222" s="75"/>
      <c r="AN222" s="75"/>
      <c r="AO222" s="75"/>
      <c r="AP222" s="75"/>
      <c r="AQ222" s="75"/>
      <c r="AR222" s="75"/>
      <c r="AS222" s="75"/>
      <c r="AT222" s="75"/>
      <c r="AU222" s="75"/>
      <c r="AV222" s="75"/>
      <c r="AW222" s="75"/>
      <c r="AX222" s="75"/>
      <c r="AY222" s="75"/>
      <c r="AZ222" s="75"/>
      <c r="BA222" s="17" t="str">
        <f t="shared" si="58"/>
        <v/>
      </c>
      <c r="BB222" s="17" t="str">
        <f t="shared" si="54"/>
        <v/>
      </c>
      <c r="BC222" s="10"/>
      <c r="BD222" s="25">
        <f t="shared" si="55"/>
        <v>0</v>
      </c>
      <c r="BE222" s="25">
        <f t="shared" si="56"/>
        <v>0</v>
      </c>
      <c r="BF222" s="10"/>
    </row>
    <row r="223" spans="1:58" ht="12.95" customHeight="1" x14ac:dyDescent="0.15">
      <c r="A223" s="306" t="s">
        <v>222</v>
      </c>
      <c r="B223" s="319" t="s">
        <v>218</v>
      </c>
      <c r="C223" s="319"/>
      <c r="D223" s="229">
        <f t="shared" si="57"/>
        <v>0</v>
      </c>
      <c r="E223" s="45">
        <f>+'ENERO '!E223+FEBRERO!E223+'MARZO '!E223+ABRIL!E223+MAYO!E223+JUNIO!E223+JULIO!E223+AGOSTO!E223+SEPTIEMBRE!E223+OCTUBRE!E223+NOVIEMBRE!E223+DICIEMBRE!E223</f>
        <v>0</v>
      </c>
      <c r="F223" s="45">
        <f>+'ENERO '!F223+FEBRERO!F223+'MARZO '!F223+ABRIL!F223+MAYO!F223+JUNIO!F223+JULIO!F223+AGOSTO!F223+SEPTIEMBRE!F223+OCTUBRE!F223+NOVIEMBRE!F223+DICIEMBRE!F223</f>
        <v>0</v>
      </c>
      <c r="G223" s="45">
        <f>+'ENERO '!G223+FEBRERO!G223+'MARZO '!G223+ABRIL!G223+MAYO!G223+JUNIO!G223+JULIO!G223+AGOSTO!G223+SEPTIEMBRE!G223+OCTUBRE!G223+NOVIEMBRE!G223+DICIEMBRE!G223</f>
        <v>0</v>
      </c>
      <c r="H223" s="45">
        <f>+'ENERO '!H223+FEBRERO!H223+'MARZO '!H223+ABRIL!H223+MAYO!H223+JUNIO!H223+JULIO!H223+AGOSTO!H223+SEPTIEMBRE!H223+OCTUBRE!H223+NOVIEMBRE!H223+DICIEMBRE!H223</f>
        <v>0</v>
      </c>
      <c r="I223" s="45">
        <f>+'ENERO '!I223+FEBRERO!I223+'MARZO '!I223+ABRIL!I223+MAYO!I223+JUNIO!I223+JULIO!I223+AGOSTO!I223+SEPTIEMBRE!I223+OCTUBRE!I223+NOVIEMBRE!I223+DICIEMBRE!I223</f>
        <v>0</v>
      </c>
      <c r="J223" s="45">
        <f>+'ENERO '!J223+FEBRERO!J223+'MARZO '!J223+ABRIL!J223+MAYO!J223+JUNIO!J223+JULIO!J223+AGOSTO!J223+SEPTIEMBRE!J223+OCTUBRE!J223+NOVIEMBRE!J223+DICIEMBRE!J223</f>
        <v>0</v>
      </c>
      <c r="K223" s="45">
        <f>+'ENERO '!K223+FEBRERO!K223+'MARZO '!K223+ABRIL!K223+MAYO!K223+JUNIO!K223+JULIO!K223+AGOSTO!K223+SEPTIEMBRE!K223+OCTUBRE!K223+NOVIEMBRE!K223+DICIEMBRE!K223</f>
        <v>0</v>
      </c>
      <c r="L223" s="45">
        <f>+'ENERO '!L223+FEBRERO!L223+'MARZO '!L223+ABRIL!L223+MAYO!L223+JUNIO!L223+JULIO!L223+AGOSTO!L223+SEPTIEMBRE!L223+OCTUBRE!L223+NOVIEMBRE!L223+DICIEMBRE!L223</f>
        <v>0</v>
      </c>
      <c r="M223" s="45">
        <f>+'ENERO '!M223+FEBRERO!M223+'MARZO '!M223+ABRIL!M223+MAYO!M223+JUNIO!M223+JULIO!M223+AGOSTO!M223+SEPTIEMBRE!M223+OCTUBRE!M223+NOVIEMBRE!M223+DICIEMBRE!M223</f>
        <v>0</v>
      </c>
      <c r="N223" s="45">
        <f>+'ENERO '!N223+FEBRERO!N223+'MARZO '!N223+ABRIL!N223+MAYO!N223+JUNIO!N223+JULIO!N223+AGOSTO!N223+SEPTIEMBRE!N223+OCTUBRE!N223+NOVIEMBRE!N223+DICIEMBRE!N223</f>
        <v>0</v>
      </c>
      <c r="O223" s="45">
        <f>+'ENERO '!O223+FEBRERO!O223+'MARZO '!O223+ABRIL!O223+MAYO!O223+JUNIO!O223+JULIO!O223+AGOSTO!O223+SEPTIEMBRE!O223+OCTUBRE!O223+NOVIEMBRE!O223+DICIEMBRE!O223</f>
        <v>0</v>
      </c>
      <c r="P223" s="45">
        <f>+'ENERO '!P223+FEBRERO!P223+'MARZO '!P223+ABRIL!P223+MAYO!P223+JUNIO!P223+JULIO!P223+AGOSTO!P223+SEPTIEMBRE!P223+OCTUBRE!P223+NOVIEMBRE!P223+DICIEMBRE!P223</f>
        <v>0</v>
      </c>
      <c r="Q223" s="75" t="str">
        <f t="shared" si="53"/>
        <v xml:space="preserve"> </v>
      </c>
      <c r="R223" s="75"/>
      <c r="S223" s="75"/>
      <c r="T223" s="75"/>
      <c r="U223" s="75"/>
      <c r="V223" s="75"/>
      <c r="W223" s="75"/>
      <c r="X223" s="75"/>
      <c r="Y223" s="75"/>
      <c r="Z223" s="75"/>
      <c r="AA223" s="75"/>
      <c r="AB223" s="75"/>
      <c r="AC223" s="75"/>
      <c r="AD223" s="75"/>
      <c r="AE223" s="75"/>
      <c r="AF223" s="75"/>
      <c r="AG223" s="75"/>
      <c r="AH223" s="75"/>
      <c r="AI223" s="75"/>
      <c r="AJ223" s="75"/>
      <c r="AK223" s="75"/>
      <c r="AL223" s="75"/>
      <c r="AM223" s="75"/>
      <c r="AN223" s="75"/>
      <c r="AO223" s="75"/>
      <c r="AP223" s="75"/>
      <c r="AQ223" s="75"/>
      <c r="AR223" s="75"/>
      <c r="AS223" s="75"/>
      <c r="AT223" s="75"/>
      <c r="AU223" s="75"/>
      <c r="AV223" s="75"/>
      <c r="AW223" s="75"/>
      <c r="AX223" s="75"/>
      <c r="AY223" s="75"/>
      <c r="AZ223" s="75"/>
      <c r="BA223" s="17" t="str">
        <f t="shared" si="58"/>
        <v/>
      </c>
      <c r="BB223" s="17" t="str">
        <f t="shared" si="54"/>
        <v/>
      </c>
      <c r="BC223" s="10"/>
      <c r="BD223" s="25">
        <f t="shared" si="55"/>
        <v>0</v>
      </c>
      <c r="BE223" s="25">
        <f t="shared" si="56"/>
        <v>0</v>
      </c>
      <c r="BF223" s="10"/>
    </row>
    <row r="224" spans="1:58" ht="12.95" customHeight="1" x14ac:dyDescent="0.15">
      <c r="A224" s="327"/>
      <c r="B224" s="320" t="s">
        <v>219</v>
      </c>
      <c r="C224" s="320"/>
      <c r="D224" s="113">
        <f t="shared" si="57"/>
        <v>0</v>
      </c>
      <c r="E224" s="45">
        <f>+'ENERO '!E224+FEBRERO!E224+'MARZO '!E224+ABRIL!E224+MAYO!E224+JUNIO!E224+JULIO!E224+AGOSTO!E224+SEPTIEMBRE!E224+OCTUBRE!E224+NOVIEMBRE!E224+DICIEMBRE!E224</f>
        <v>0</v>
      </c>
      <c r="F224" s="45">
        <f>+'ENERO '!F224+FEBRERO!F224+'MARZO '!F224+ABRIL!F224+MAYO!F224+JUNIO!F224+JULIO!F224+AGOSTO!F224+SEPTIEMBRE!F224+OCTUBRE!F224+NOVIEMBRE!F224+DICIEMBRE!F224</f>
        <v>0</v>
      </c>
      <c r="G224" s="45">
        <f>+'ENERO '!G224+FEBRERO!G224+'MARZO '!G224+ABRIL!G224+MAYO!G224+JUNIO!G224+JULIO!G224+AGOSTO!G224+SEPTIEMBRE!G224+OCTUBRE!G224+NOVIEMBRE!G224+DICIEMBRE!G224</f>
        <v>0</v>
      </c>
      <c r="H224" s="45">
        <f>+'ENERO '!H224+FEBRERO!H224+'MARZO '!H224+ABRIL!H224+MAYO!H224+JUNIO!H224+JULIO!H224+AGOSTO!H224+SEPTIEMBRE!H224+OCTUBRE!H224+NOVIEMBRE!H224+DICIEMBRE!H224</f>
        <v>0</v>
      </c>
      <c r="I224" s="45">
        <f>+'ENERO '!I224+FEBRERO!I224+'MARZO '!I224+ABRIL!I224+MAYO!I224+JUNIO!I224+JULIO!I224+AGOSTO!I224+SEPTIEMBRE!I224+OCTUBRE!I224+NOVIEMBRE!I224+DICIEMBRE!I224</f>
        <v>0</v>
      </c>
      <c r="J224" s="45">
        <f>+'ENERO '!J224+FEBRERO!J224+'MARZO '!J224+ABRIL!J224+MAYO!J224+JUNIO!J224+JULIO!J224+AGOSTO!J224+SEPTIEMBRE!J224+OCTUBRE!J224+NOVIEMBRE!J224+DICIEMBRE!J224</f>
        <v>0</v>
      </c>
      <c r="K224" s="45">
        <f>+'ENERO '!K224+FEBRERO!K224+'MARZO '!K224+ABRIL!K224+MAYO!K224+JUNIO!K224+JULIO!K224+AGOSTO!K224+SEPTIEMBRE!K224+OCTUBRE!K224+NOVIEMBRE!K224+DICIEMBRE!K224</f>
        <v>0</v>
      </c>
      <c r="L224" s="45">
        <f>+'ENERO '!L224+FEBRERO!L224+'MARZO '!L224+ABRIL!L224+MAYO!L224+JUNIO!L224+JULIO!L224+AGOSTO!L224+SEPTIEMBRE!L224+OCTUBRE!L224+NOVIEMBRE!L224+DICIEMBRE!L224</f>
        <v>0</v>
      </c>
      <c r="M224" s="45">
        <f>+'ENERO '!M224+FEBRERO!M224+'MARZO '!M224+ABRIL!M224+MAYO!M224+JUNIO!M224+JULIO!M224+AGOSTO!M224+SEPTIEMBRE!M224+OCTUBRE!M224+NOVIEMBRE!M224+DICIEMBRE!M224</f>
        <v>0</v>
      </c>
      <c r="N224" s="45">
        <f>+'ENERO '!N224+FEBRERO!N224+'MARZO '!N224+ABRIL!N224+MAYO!N224+JUNIO!N224+JULIO!N224+AGOSTO!N224+SEPTIEMBRE!N224+OCTUBRE!N224+NOVIEMBRE!N224+DICIEMBRE!N224</f>
        <v>0</v>
      </c>
      <c r="O224" s="45">
        <f>+'ENERO '!O224+FEBRERO!O224+'MARZO '!O224+ABRIL!O224+MAYO!O224+JUNIO!O224+JULIO!O224+AGOSTO!O224+SEPTIEMBRE!O224+OCTUBRE!O224+NOVIEMBRE!O224+DICIEMBRE!O224</f>
        <v>0</v>
      </c>
      <c r="P224" s="45">
        <f>+'ENERO '!P224+FEBRERO!P224+'MARZO '!P224+ABRIL!P224+MAYO!P224+JUNIO!P224+JULIO!P224+AGOSTO!P224+SEPTIEMBRE!P224+OCTUBRE!P224+NOVIEMBRE!P224+DICIEMBRE!P224</f>
        <v>0</v>
      </c>
      <c r="Q224" s="75" t="str">
        <f t="shared" si="53"/>
        <v xml:space="preserve"> </v>
      </c>
      <c r="R224" s="75"/>
      <c r="S224" s="75"/>
      <c r="T224" s="75"/>
      <c r="U224" s="75"/>
      <c r="V224" s="75"/>
      <c r="W224" s="75"/>
      <c r="X224" s="75"/>
      <c r="Y224" s="75"/>
      <c r="Z224" s="75"/>
      <c r="AA224" s="75"/>
      <c r="AB224" s="75"/>
      <c r="AC224" s="75"/>
      <c r="AD224" s="75"/>
      <c r="AE224" s="75"/>
      <c r="AF224" s="75"/>
      <c r="AG224" s="75"/>
      <c r="AH224" s="75"/>
      <c r="AI224" s="75"/>
      <c r="AJ224" s="75"/>
      <c r="AK224" s="75"/>
      <c r="AL224" s="75"/>
      <c r="AM224" s="75"/>
      <c r="AN224" s="75"/>
      <c r="AO224" s="75"/>
      <c r="AP224" s="75"/>
      <c r="AQ224" s="75"/>
      <c r="AR224" s="75"/>
      <c r="AS224" s="75"/>
      <c r="AT224" s="75"/>
      <c r="AU224" s="75"/>
      <c r="AV224" s="75"/>
      <c r="AW224" s="75"/>
      <c r="AX224" s="75"/>
      <c r="AY224" s="75"/>
      <c r="AZ224" s="75"/>
      <c r="BA224" s="17" t="str">
        <f t="shared" si="58"/>
        <v/>
      </c>
      <c r="BB224" s="17" t="str">
        <f t="shared" si="54"/>
        <v/>
      </c>
      <c r="BC224" s="10"/>
      <c r="BD224" s="25">
        <f t="shared" si="55"/>
        <v>0</v>
      </c>
      <c r="BE224" s="25">
        <f t="shared" si="56"/>
        <v>0</v>
      </c>
      <c r="BF224" s="10"/>
    </row>
    <row r="225" spans="1:58" ht="12.95" customHeight="1" x14ac:dyDescent="0.15">
      <c r="A225" s="327"/>
      <c r="B225" s="320" t="s">
        <v>141</v>
      </c>
      <c r="C225" s="320"/>
      <c r="D225" s="113">
        <f t="shared" si="57"/>
        <v>0</v>
      </c>
      <c r="E225" s="45">
        <f>+'ENERO '!E225+FEBRERO!E225+'MARZO '!E225+ABRIL!E225+MAYO!E225+JUNIO!E225+JULIO!E225+AGOSTO!E225+SEPTIEMBRE!E225+OCTUBRE!E225+NOVIEMBRE!E225+DICIEMBRE!E225</f>
        <v>0</v>
      </c>
      <c r="F225" s="45">
        <f>+'ENERO '!F225+FEBRERO!F225+'MARZO '!F225+ABRIL!F225+MAYO!F225+JUNIO!F225+JULIO!F225+AGOSTO!F225+SEPTIEMBRE!F225+OCTUBRE!F225+NOVIEMBRE!F225+DICIEMBRE!F225</f>
        <v>0</v>
      </c>
      <c r="G225" s="45">
        <f>+'ENERO '!G225+FEBRERO!G225+'MARZO '!G225+ABRIL!G225+MAYO!G225+JUNIO!G225+JULIO!G225+AGOSTO!G225+SEPTIEMBRE!G225+OCTUBRE!G225+NOVIEMBRE!G225+DICIEMBRE!G225</f>
        <v>0</v>
      </c>
      <c r="H225" s="45">
        <f>+'ENERO '!H225+FEBRERO!H225+'MARZO '!H225+ABRIL!H225+MAYO!H225+JUNIO!H225+JULIO!H225+AGOSTO!H225+SEPTIEMBRE!H225+OCTUBRE!H225+NOVIEMBRE!H225+DICIEMBRE!H225</f>
        <v>0</v>
      </c>
      <c r="I225" s="45">
        <f>+'ENERO '!I225+FEBRERO!I225+'MARZO '!I225+ABRIL!I225+MAYO!I225+JUNIO!I225+JULIO!I225+AGOSTO!I225+SEPTIEMBRE!I225+OCTUBRE!I225+NOVIEMBRE!I225+DICIEMBRE!I225</f>
        <v>0</v>
      </c>
      <c r="J225" s="45">
        <f>+'ENERO '!J225+FEBRERO!J225+'MARZO '!J225+ABRIL!J225+MAYO!J225+JUNIO!J225+JULIO!J225+AGOSTO!J225+SEPTIEMBRE!J225+OCTUBRE!J225+NOVIEMBRE!J225+DICIEMBRE!J225</f>
        <v>0</v>
      </c>
      <c r="K225" s="45">
        <f>+'ENERO '!K225+FEBRERO!K225+'MARZO '!K225+ABRIL!K225+MAYO!K225+JUNIO!K225+JULIO!K225+AGOSTO!K225+SEPTIEMBRE!K225+OCTUBRE!K225+NOVIEMBRE!K225+DICIEMBRE!K225</f>
        <v>0</v>
      </c>
      <c r="L225" s="45">
        <f>+'ENERO '!L225+FEBRERO!L225+'MARZO '!L225+ABRIL!L225+MAYO!L225+JUNIO!L225+JULIO!L225+AGOSTO!L225+SEPTIEMBRE!L225+OCTUBRE!L225+NOVIEMBRE!L225+DICIEMBRE!L225</f>
        <v>0</v>
      </c>
      <c r="M225" s="45">
        <f>+'ENERO '!M225+FEBRERO!M225+'MARZO '!M225+ABRIL!M225+MAYO!M225+JUNIO!M225+JULIO!M225+AGOSTO!M225+SEPTIEMBRE!M225+OCTUBRE!M225+NOVIEMBRE!M225+DICIEMBRE!M225</f>
        <v>0</v>
      </c>
      <c r="N225" s="45">
        <f>+'ENERO '!N225+FEBRERO!N225+'MARZO '!N225+ABRIL!N225+MAYO!N225+JUNIO!N225+JULIO!N225+AGOSTO!N225+SEPTIEMBRE!N225+OCTUBRE!N225+NOVIEMBRE!N225+DICIEMBRE!N225</f>
        <v>0</v>
      </c>
      <c r="O225" s="45">
        <f>+'ENERO '!O225+FEBRERO!O225+'MARZO '!O225+ABRIL!O225+MAYO!O225+JUNIO!O225+JULIO!O225+AGOSTO!O225+SEPTIEMBRE!O225+OCTUBRE!O225+NOVIEMBRE!O225+DICIEMBRE!O225</f>
        <v>0</v>
      </c>
      <c r="P225" s="45">
        <f>+'ENERO '!P225+FEBRERO!P225+'MARZO '!P225+ABRIL!P225+MAYO!P225+JUNIO!P225+JULIO!P225+AGOSTO!P225+SEPTIEMBRE!P225+OCTUBRE!P225+NOVIEMBRE!P225+DICIEMBRE!P225</f>
        <v>0</v>
      </c>
      <c r="Q225" s="75" t="str">
        <f t="shared" si="53"/>
        <v xml:space="preserve"> </v>
      </c>
      <c r="R225" s="75"/>
      <c r="S225" s="75"/>
      <c r="T225" s="75"/>
      <c r="U225" s="75"/>
      <c r="V225" s="75"/>
      <c r="W225" s="75"/>
      <c r="X225" s="75"/>
      <c r="Y225" s="75"/>
      <c r="Z225" s="75"/>
      <c r="AA225" s="75"/>
      <c r="AB225" s="75"/>
      <c r="AC225" s="75"/>
      <c r="AD225" s="75"/>
      <c r="AE225" s="75"/>
      <c r="AF225" s="75"/>
      <c r="AG225" s="75"/>
      <c r="AH225" s="75"/>
      <c r="AI225" s="75"/>
      <c r="AJ225" s="75"/>
      <c r="AK225" s="75"/>
      <c r="AL225" s="75"/>
      <c r="AM225" s="75"/>
      <c r="AN225" s="75"/>
      <c r="AO225" s="75"/>
      <c r="AP225" s="75"/>
      <c r="AQ225" s="75"/>
      <c r="AR225" s="75"/>
      <c r="AS225" s="75"/>
      <c r="AT225" s="75"/>
      <c r="AU225" s="75"/>
      <c r="AV225" s="75"/>
      <c r="AW225" s="75"/>
      <c r="AX225" s="75"/>
      <c r="AY225" s="75"/>
      <c r="AZ225" s="75"/>
      <c r="BA225" s="17" t="str">
        <f t="shared" si="58"/>
        <v/>
      </c>
      <c r="BB225" s="17" t="str">
        <f t="shared" si="54"/>
        <v/>
      </c>
      <c r="BC225" s="10"/>
      <c r="BD225" s="25">
        <f t="shared" si="55"/>
        <v>0</v>
      </c>
      <c r="BE225" s="25">
        <f t="shared" si="56"/>
        <v>0</v>
      </c>
      <c r="BF225" s="10"/>
    </row>
    <row r="226" spans="1:58" ht="12.95" customHeight="1" x14ac:dyDescent="0.15">
      <c r="A226" s="307"/>
      <c r="B226" s="326" t="s">
        <v>142</v>
      </c>
      <c r="C226" s="326"/>
      <c r="D226" s="195">
        <f t="shared" si="57"/>
        <v>0</v>
      </c>
      <c r="E226" s="45">
        <f>+'ENERO '!E226+FEBRERO!E226+'MARZO '!E226+ABRIL!E226+MAYO!E226+JUNIO!E226+JULIO!E226+AGOSTO!E226+SEPTIEMBRE!E226+OCTUBRE!E226+NOVIEMBRE!E226+DICIEMBRE!E226</f>
        <v>0</v>
      </c>
      <c r="F226" s="45">
        <f>+'ENERO '!F226+FEBRERO!F226+'MARZO '!F226+ABRIL!F226+MAYO!F226+JUNIO!F226+JULIO!F226+AGOSTO!F226+SEPTIEMBRE!F226+OCTUBRE!F226+NOVIEMBRE!F226+DICIEMBRE!F226</f>
        <v>0</v>
      </c>
      <c r="G226" s="45">
        <f>+'ENERO '!G226+FEBRERO!G226+'MARZO '!G226+ABRIL!G226+MAYO!G226+JUNIO!G226+JULIO!G226+AGOSTO!G226+SEPTIEMBRE!G226+OCTUBRE!G226+NOVIEMBRE!G226+DICIEMBRE!G226</f>
        <v>0</v>
      </c>
      <c r="H226" s="45">
        <f>+'ENERO '!H226+FEBRERO!H226+'MARZO '!H226+ABRIL!H226+MAYO!H226+JUNIO!H226+JULIO!H226+AGOSTO!H226+SEPTIEMBRE!H226+OCTUBRE!H226+NOVIEMBRE!H226+DICIEMBRE!H226</f>
        <v>0</v>
      </c>
      <c r="I226" s="45">
        <f>+'ENERO '!I226+FEBRERO!I226+'MARZO '!I226+ABRIL!I226+MAYO!I226+JUNIO!I226+JULIO!I226+AGOSTO!I226+SEPTIEMBRE!I226+OCTUBRE!I226+NOVIEMBRE!I226+DICIEMBRE!I226</f>
        <v>0</v>
      </c>
      <c r="J226" s="45">
        <f>+'ENERO '!J226+FEBRERO!J226+'MARZO '!J226+ABRIL!J226+MAYO!J226+JUNIO!J226+JULIO!J226+AGOSTO!J226+SEPTIEMBRE!J226+OCTUBRE!J226+NOVIEMBRE!J226+DICIEMBRE!J226</f>
        <v>0</v>
      </c>
      <c r="K226" s="45">
        <f>+'ENERO '!K226+FEBRERO!K226+'MARZO '!K226+ABRIL!K226+MAYO!K226+JUNIO!K226+JULIO!K226+AGOSTO!K226+SEPTIEMBRE!K226+OCTUBRE!K226+NOVIEMBRE!K226+DICIEMBRE!K226</f>
        <v>0</v>
      </c>
      <c r="L226" s="45">
        <f>+'ENERO '!L226+FEBRERO!L226+'MARZO '!L226+ABRIL!L226+MAYO!L226+JUNIO!L226+JULIO!L226+AGOSTO!L226+SEPTIEMBRE!L226+OCTUBRE!L226+NOVIEMBRE!L226+DICIEMBRE!L226</f>
        <v>0</v>
      </c>
      <c r="M226" s="45">
        <f>+'ENERO '!M226+FEBRERO!M226+'MARZO '!M226+ABRIL!M226+MAYO!M226+JUNIO!M226+JULIO!M226+AGOSTO!M226+SEPTIEMBRE!M226+OCTUBRE!M226+NOVIEMBRE!M226+DICIEMBRE!M226</f>
        <v>0</v>
      </c>
      <c r="N226" s="45">
        <f>+'ENERO '!N226+FEBRERO!N226+'MARZO '!N226+ABRIL!N226+MAYO!N226+JUNIO!N226+JULIO!N226+AGOSTO!N226+SEPTIEMBRE!N226+OCTUBRE!N226+NOVIEMBRE!N226+DICIEMBRE!N226</f>
        <v>0</v>
      </c>
      <c r="O226" s="45">
        <f>+'ENERO '!O226+FEBRERO!O226+'MARZO '!O226+ABRIL!O226+MAYO!O226+JUNIO!O226+JULIO!O226+AGOSTO!O226+SEPTIEMBRE!O226+OCTUBRE!O226+NOVIEMBRE!O226+DICIEMBRE!O226</f>
        <v>0</v>
      </c>
      <c r="P226" s="45">
        <f>+'ENERO '!P226+FEBRERO!P226+'MARZO '!P226+ABRIL!P226+MAYO!P226+JUNIO!P226+JULIO!P226+AGOSTO!P226+SEPTIEMBRE!P226+OCTUBRE!P226+NOVIEMBRE!P226+DICIEMBRE!P226</f>
        <v>0</v>
      </c>
      <c r="Q226" s="75" t="str">
        <f t="shared" si="53"/>
        <v xml:space="preserve"> </v>
      </c>
      <c r="R226" s="75"/>
      <c r="S226" s="75"/>
      <c r="T226" s="75"/>
      <c r="U226" s="75"/>
      <c r="V226" s="75"/>
      <c r="W226" s="75"/>
      <c r="X226" s="75"/>
      <c r="Y226" s="75"/>
      <c r="Z226" s="75"/>
      <c r="AA226" s="75"/>
      <c r="AB226" s="75"/>
      <c r="AC226" s="75"/>
      <c r="AD226" s="75"/>
      <c r="AE226" s="75"/>
      <c r="AF226" s="75"/>
      <c r="AG226" s="75"/>
      <c r="AH226" s="75"/>
      <c r="AI226" s="75"/>
      <c r="AJ226" s="75"/>
      <c r="AK226" s="75"/>
      <c r="AL226" s="75"/>
      <c r="AM226" s="75"/>
      <c r="AN226" s="75"/>
      <c r="AO226" s="75"/>
      <c r="AP226" s="75"/>
      <c r="AQ226" s="75"/>
      <c r="AR226" s="75"/>
      <c r="AS226" s="75"/>
      <c r="AT226" s="75"/>
      <c r="AU226" s="75"/>
      <c r="AV226" s="75"/>
      <c r="AW226" s="75"/>
      <c r="AX226" s="75"/>
      <c r="AY226" s="75"/>
      <c r="AZ226" s="75"/>
      <c r="BA226" s="17" t="str">
        <f t="shared" si="58"/>
        <v/>
      </c>
      <c r="BB226" s="17" t="str">
        <f t="shared" si="54"/>
        <v/>
      </c>
      <c r="BC226" s="10"/>
      <c r="BD226" s="25">
        <f t="shared" si="55"/>
        <v>0</v>
      </c>
      <c r="BE226" s="25">
        <f t="shared" si="56"/>
        <v>0</v>
      </c>
      <c r="BF226" s="10"/>
    </row>
    <row r="227" spans="1:58" ht="12.95" customHeight="1" x14ac:dyDescent="0.15">
      <c r="A227" s="306" t="s">
        <v>147</v>
      </c>
      <c r="B227" s="319" t="s">
        <v>218</v>
      </c>
      <c r="C227" s="319"/>
      <c r="D227" s="229">
        <f t="shared" si="57"/>
        <v>0</v>
      </c>
      <c r="E227" s="45">
        <f>+'ENERO '!E227+FEBRERO!E227+'MARZO '!E227+ABRIL!E227+MAYO!E227+JUNIO!E227+JULIO!E227+AGOSTO!E227+SEPTIEMBRE!E227+OCTUBRE!E227+NOVIEMBRE!E227+DICIEMBRE!E227</f>
        <v>0</v>
      </c>
      <c r="F227" s="45">
        <f>+'ENERO '!F227+FEBRERO!F227+'MARZO '!F227+ABRIL!F227+MAYO!F227+JUNIO!F227+JULIO!F227+AGOSTO!F227+SEPTIEMBRE!F227+OCTUBRE!F227+NOVIEMBRE!F227+DICIEMBRE!F227</f>
        <v>0</v>
      </c>
      <c r="G227" s="45">
        <f>+'ENERO '!G227+FEBRERO!G227+'MARZO '!G227+ABRIL!G227+MAYO!G227+JUNIO!G227+JULIO!G227+AGOSTO!G227+SEPTIEMBRE!G227+OCTUBRE!G227+NOVIEMBRE!G227+DICIEMBRE!G227</f>
        <v>0</v>
      </c>
      <c r="H227" s="45">
        <f>+'ENERO '!H227+FEBRERO!H227+'MARZO '!H227+ABRIL!H227+MAYO!H227+JUNIO!H227+JULIO!H227+AGOSTO!H227+SEPTIEMBRE!H227+OCTUBRE!H227+NOVIEMBRE!H227+DICIEMBRE!H227</f>
        <v>0</v>
      </c>
      <c r="I227" s="45">
        <f>+'ENERO '!I227+FEBRERO!I227+'MARZO '!I227+ABRIL!I227+MAYO!I227+JUNIO!I227+JULIO!I227+AGOSTO!I227+SEPTIEMBRE!I227+OCTUBRE!I227+NOVIEMBRE!I227+DICIEMBRE!I227</f>
        <v>0</v>
      </c>
      <c r="J227" s="45">
        <f>+'ENERO '!J227+FEBRERO!J227+'MARZO '!J227+ABRIL!J227+MAYO!J227+JUNIO!J227+JULIO!J227+AGOSTO!J227+SEPTIEMBRE!J227+OCTUBRE!J227+NOVIEMBRE!J227+DICIEMBRE!J227</f>
        <v>0</v>
      </c>
      <c r="K227" s="45">
        <f>+'ENERO '!K227+FEBRERO!K227+'MARZO '!K227+ABRIL!K227+MAYO!K227+JUNIO!K227+JULIO!K227+AGOSTO!K227+SEPTIEMBRE!K227+OCTUBRE!K227+NOVIEMBRE!K227+DICIEMBRE!K227</f>
        <v>0</v>
      </c>
      <c r="L227" s="45">
        <f>+'ENERO '!L227+FEBRERO!L227+'MARZO '!L227+ABRIL!L227+MAYO!L227+JUNIO!L227+JULIO!L227+AGOSTO!L227+SEPTIEMBRE!L227+OCTUBRE!L227+NOVIEMBRE!L227+DICIEMBRE!L227</f>
        <v>0</v>
      </c>
      <c r="M227" s="45">
        <f>+'ENERO '!M227+FEBRERO!M227+'MARZO '!M227+ABRIL!M227+MAYO!M227+JUNIO!M227+JULIO!M227+AGOSTO!M227+SEPTIEMBRE!M227+OCTUBRE!M227+NOVIEMBRE!M227+DICIEMBRE!M227</f>
        <v>0</v>
      </c>
      <c r="N227" s="45">
        <f>+'ENERO '!N227+FEBRERO!N227+'MARZO '!N227+ABRIL!N227+MAYO!N227+JUNIO!N227+JULIO!N227+AGOSTO!N227+SEPTIEMBRE!N227+OCTUBRE!N227+NOVIEMBRE!N227+DICIEMBRE!N227</f>
        <v>0</v>
      </c>
      <c r="O227" s="45">
        <f>+'ENERO '!O227+FEBRERO!O227+'MARZO '!O227+ABRIL!O227+MAYO!O227+JUNIO!O227+JULIO!O227+AGOSTO!O227+SEPTIEMBRE!O227+OCTUBRE!O227+NOVIEMBRE!O227+DICIEMBRE!O227</f>
        <v>0</v>
      </c>
      <c r="P227" s="45">
        <f>+'ENERO '!P227+FEBRERO!P227+'MARZO '!P227+ABRIL!P227+MAYO!P227+JUNIO!P227+JULIO!P227+AGOSTO!P227+SEPTIEMBRE!P227+OCTUBRE!P227+NOVIEMBRE!P227+DICIEMBRE!P227</f>
        <v>0</v>
      </c>
      <c r="Q227" s="75" t="str">
        <f t="shared" si="53"/>
        <v xml:space="preserve"> </v>
      </c>
      <c r="R227" s="75"/>
      <c r="S227" s="75"/>
      <c r="T227" s="75"/>
      <c r="U227" s="75"/>
      <c r="V227" s="75"/>
      <c r="W227" s="75"/>
      <c r="X227" s="75"/>
      <c r="Y227" s="75"/>
      <c r="Z227" s="75"/>
      <c r="AA227" s="75"/>
      <c r="AB227" s="75"/>
      <c r="AC227" s="75"/>
      <c r="AD227" s="75"/>
      <c r="AE227" s="75"/>
      <c r="AF227" s="75"/>
      <c r="AG227" s="75"/>
      <c r="AH227" s="75"/>
      <c r="AI227" s="75"/>
      <c r="AJ227" s="75"/>
      <c r="AK227" s="75"/>
      <c r="AL227" s="75"/>
      <c r="AM227" s="75"/>
      <c r="AN227" s="75"/>
      <c r="AO227" s="75"/>
      <c r="AP227" s="75"/>
      <c r="AQ227" s="75"/>
      <c r="AR227" s="75"/>
      <c r="AS227" s="75"/>
      <c r="AT227" s="75"/>
      <c r="AU227" s="75"/>
      <c r="AV227" s="75"/>
      <c r="AW227" s="75"/>
      <c r="AX227" s="75"/>
      <c r="AY227" s="75"/>
      <c r="AZ227" s="75"/>
      <c r="BA227" s="17" t="str">
        <f t="shared" si="58"/>
        <v/>
      </c>
      <c r="BB227" s="17" t="str">
        <f t="shared" si="54"/>
        <v/>
      </c>
      <c r="BC227" s="10"/>
      <c r="BD227" s="25">
        <f t="shared" si="55"/>
        <v>0</v>
      </c>
      <c r="BE227" s="25">
        <f t="shared" si="56"/>
        <v>0</v>
      </c>
      <c r="BF227" s="10"/>
    </row>
    <row r="228" spans="1:58" ht="12.95" customHeight="1" x14ac:dyDescent="0.15">
      <c r="A228" s="327"/>
      <c r="B228" s="320" t="s">
        <v>219</v>
      </c>
      <c r="C228" s="320"/>
      <c r="D228" s="113">
        <f t="shared" si="57"/>
        <v>0</v>
      </c>
      <c r="E228" s="45">
        <f>+'ENERO '!E228+FEBRERO!E228+'MARZO '!E228+ABRIL!E228+MAYO!E228+JUNIO!E228+JULIO!E228+AGOSTO!E228+SEPTIEMBRE!E228+OCTUBRE!E228+NOVIEMBRE!E228+DICIEMBRE!E228</f>
        <v>0</v>
      </c>
      <c r="F228" s="45">
        <f>+'ENERO '!F228+FEBRERO!F228+'MARZO '!F228+ABRIL!F228+MAYO!F228+JUNIO!F228+JULIO!F228+AGOSTO!F228+SEPTIEMBRE!F228+OCTUBRE!F228+NOVIEMBRE!F228+DICIEMBRE!F228</f>
        <v>0</v>
      </c>
      <c r="G228" s="45">
        <f>+'ENERO '!G228+FEBRERO!G228+'MARZO '!G228+ABRIL!G228+MAYO!G228+JUNIO!G228+JULIO!G228+AGOSTO!G228+SEPTIEMBRE!G228+OCTUBRE!G228+NOVIEMBRE!G228+DICIEMBRE!G228</f>
        <v>0</v>
      </c>
      <c r="H228" s="45">
        <f>+'ENERO '!H228+FEBRERO!H228+'MARZO '!H228+ABRIL!H228+MAYO!H228+JUNIO!H228+JULIO!H228+AGOSTO!H228+SEPTIEMBRE!H228+OCTUBRE!H228+NOVIEMBRE!H228+DICIEMBRE!H228</f>
        <v>0</v>
      </c>
      <c r="I228" s="45">
        <f>+'ENERO '!I228+FEBRERO!I228+'MARZO '!I228+ABRIL!I228+MAYO!I228+JUNIO!I228+JULIO!I228+AGOSTO!I228+SEPTIEMBRE!I228+OCTUBRE!I228+NOVIEMBRE!I228+DICIEMBRE!I228</f>
        <v>0</v>
      </c>
      <c r="J228" s="45">
        <f>+'ENERO '!J228+FEBRERO!J228+'MARZO '!J228+ABRIL!J228+MAYO!J228+JUNIO!J228+JULIO!J228+AGOSTO!J228+SEPTIEMBRE!J228+OCTUBRE!J228+NOVIEMBRE!J228+DICIEMBRE!J228</f>
        <v>0</v>
      </c>
      <c r="K228" s="45">
        <f>+'ENERO '!K228+FEBRERO!K228+'MARZO '!K228+ABRIL!K228+MAYO!K228+JUNIO!K228+JULIO!K228+AGOSTO!K228+SEPTIEMBRE!K228+OCTUBRE!K228+NOVIEMBRE!K228+DICIEMBRE!K228</f>
        <v>0</v>
      </c>
      <c r="L228" s="45">
        <f>+'ENERO '!L228+FEBRERO!L228+'MARZO '!L228+ABRIL!L228+MAYO!L228+JUNIO!L228+JULIO!L228+AGOSTO!L228+SEPTIEMBRE!L228+OCTUBRE!L228+NOVIEMBRE!L228+DICIEMBRE!L228</f>
        <v>0</v>
      </c>
      <c r="M228" s="45">
        <f>+'ENERO '!M228+FEBRERO!M228+'MARZO '!M228+ABRIL!M228+MAYO!M228+JUNIO!M228+JULIO!M228+AGOSTO!M228+SEPTIEMBRE!M228+OCTUBRE!M228+NOVIEMBRE!M228+DICIEMBRE!M228</f>
        <v>0</v>
      </c>
      <c r="N228" s="45">
        <f>+'ENERO '!N228+FEBRERO!N228+'MARZO '!N228+ABRIL!N228+MAYO!N228+JUNIO!N228+JULIO!N228+AGOSTO!N228+SEPTIEMBRE!N228+OCTUBRE!N228+NOVIEMBRE!N228+DICIEMBRE!N228</f>
        <v>0</v>
      </c>
      <c r="O228" s="45">
        <f>+'ENERO '!O228+FEBRERO!O228+'MARZO '!O228+ABRIL!O228+MAYO!O228+JUNIO!O228+JULIO!O228+AGOSTO!O228+SEPTIEMBRE!O228+OCTUBRE!O228+NOVIEMBRE!O228+DICIEMBRE!O228</f>
        <v>0</v>
      </c>
      <c r="P228" s="45">
        <f>+'ENERO '!P228+FEBRERO!P228+'MARZO '!P228+ABRIL!P228+MAYO!P228+JUNIO!P228+JULIO!P228+AGOSTO!P228+SEPTIEMBRE!P228+OCTUBRE!P228+NOVIEMBRE!P228+DICIEMBRE!P228</f>
        <v>0</v>
      </c>
      <c r="Q228" s="75" t="str">
        <f t="shared" si="53"/>
        <v xml:space="preserve"> </v>
      </c>
      <c r="R228" s="75"/>
      <c r="S228" s="75"/>
      <c r="T228" s="75"/>
      <c r="U228" s="75"/>
      <c r="V228" s="75"/>
      <c r="W228" s="75"/>
      <c r="X228" s="75"/>
      <c r="Y228" s="75"/>
      <c r="Z228" s="75"/>
      <c r="AA228" s="75"/>
      <c r="AB228" s="75"/>
      <c r="AC228" s="75"/>
      <c r="AD228" s="75"/>
      <c r="AE228" s="75"/>
      <c r="AF228" s="75"/>
      <c r="AG228" s="75"/>
      <c r="AH228" s="75"/>
      <c r="AI228" s="75"/>
      <c r="AJ228" s="75"/>
      <c r="AK228" s="75"/>
      <c r="AL228" s="75"/>
      <c r="AM228" s="75"/>
      <c r="AN228" s="75"/>
      <c r="AO228" s="75"/>
      <c r="AP228" s="75"/>
      <c r="AQ228" s="75"/>
      <c r="AR228" s="75"/>
      <c r="AS228" s="75"/>
      <c r="AT228" s="75"/>
      <c r="AU228" s="75"/>
      <c r="AV228" s="75"/>
      <c r="AW228" s="75"/>
      <c r="AX228" s="75"/>
      <c r="AY228" s="75"/>
      <c r="AZ228" s="75"/>
      <c r="BA228" s="17" t="str">
        <f t="shared" si="58"/>
        <v/>
      </c>
      <c r="BB228" s="17" t="str">
        <f t="shared" si="54"/>
        <v/>
      </c>
      <c r="BC228" s="10"/>
      <c r="BD228" s="25">
        <f t="shared" si="55"/>
        <v>0</v>
      </c>
      <c r="BE228" s="25">
        <f t="shared" si="56"/>
        <v>0</v>
      </c>
      <c r="BF228" s="10"/>
    </row>
    <row r="229" spans="1:58" ht="12.95" customHeight="1" x14ac:dyDescent="0.15">
      <c r="A229" s="327"/>
      <c r="B229" s="320" t="s">
        <v>141</v>
      </c>
      <c r="C229" s="320"/>
      <c r="D229" s="113">
        <f t="shared" si="57"/>
        <v>0</v>
      </c>
      <c r="E229" s="45">
        <f>+'ENERO '!E229+FEBRERO!E229+'MARZO '!E229+ABRIL!E229+MAYO!E229+JUNIO!E229+JULIO!E229+AGOSTO!E229+SEPTIEMBRE!E229+OCTUBRE!E229+NOVIEMBRE!E229+DICIEMBRE!E229</f>
        <v>0</v>
      </c>
      <c r="F229" s="45">
        <f>+'ENERO '!F229+FEBRERO!F229+'MARZO '!F229+ABRIL!F229+MAYO!F229+JUNIO!F229+JULIO!F229+AGOSTO!F229+SEPTIEMBRE!F229+OCTUBRE!F229+NOVIEMBRE!F229+DICIEMBRE!F229</f>
        <v>0</v>
      </c>
      <c r="G229" s="45">
        <f>+'ENERO '!G229+FEBRERO!G229+'MARZO '!G229+ABRIL!G229+MAYO!G229+JUNIO!G229+JULIO!G229+AGOSTO!G229+SEPTIEMBRE!G229+OCTUBRE!G229+NOVIEMBRE!G229+DICIEMBRE!G229</f>
        <v>0</v>
      </c>
      <c r="H229" s="45">
        <f>+'ENERO '!H229+FEBRERO!H229+'MARZO '!H229+ABRIL!H229+MAYO!H229+JUNIO!H229+JULIO!H229+AGOSTO!H229+SEPTIEMBRE!H229+OCTUBRE!H229+NOVIEMBRE!H229+DICIEMBRE!H229</f>
        <v>0</v>
      </c>
      <c r="I229" s="45">
        <f>+'ENERO '!I229+FEBRERO!I229+'MARZO '!I229+ABRIL!I229+MAYO!I229+JUNIO!I229+JULIO!I229+AGOSTO!I229+SEPTIEMBRE!I229+OCTUBRE!I229+NOVIEMBRE!I229+DICIEMBRE!I229</f>
        <v>0</v>
      </c>
      <c r="J229" s="45">
        <f>+'ENERO '!J229+FEBRERO!J229+'MARZO '!J229+ABRIL!J229+MAYO!J229+JUNIO!J229+JULIO!J229+AGOSTO!J229+SEPTIEMBRE!J229+OCTUBRE!J229+NOVIEMBRE!J229+DICIEMBRE!J229</f>
        <v>0</v>
      </c>
      <c r="K229" s="45">
        <f>+'ENERO '!K229+FEBRERO!K229+'MARZO '!K229+ABRIL!K229+MAYO!K229+JUNIO!K229+JULIO!K229+AGOSTO!K229+SEPTIEMBRE!K229+OCTUBRE!K229+NOVIEMBRE!K229+DICIEMBRE!K229</f>
        <v>0</v>
      </c>
      <c r="L229" s="45">
        <f>+'ENERO '!L229+FEBRERO!L229+'MARZO '!L229+ABRIL!L229+MAYO!L229+JUNIO!L229+JULIO!L229+AGOSTO!L229+SEPTIEMBRE!L229+OCTUBRE!L229+NOVIEMBRE!L229+DICIEMBRE!L229</f>
        <v>0</v>
      </c>
      <c r="M229" s="45">
        <f>+'ENERO '!M229+FEBRERO!M229+'MARZO '!M229+ABRIL!M229+MAYO!M229+JUNIO!M229+JULIO!M229+AGOSTO!M229+SEPTIEMBRE!M229+OCTUBRE!M229+NOVIEMBRE!M229+DICIEMBRE!M229</f>
        <v>0</v>
      </c>
      <c r="N229" s="45">
        <f>+'ENERO '!N229+FEBRERO!N229+'MARZO '!N229+ABRIL!N229+MAYO!N229+JUNIO!N229+JULIO!N229+AGOSTO!N229+SEPTIEMBRE!N229+OCTUBRE!N229+NOVIEMBRE!N229+DICIEMBRE!N229</f>
        <v>0</v>
      </c>
      <c r="O229" s="45">
        <f>+'ENERO '!O229+FEBRERO!O229+'MARZO '!O229+ABRIL!O229+MAYO!O229+JUNIO!O229+JULIO!O229+AGOSTO!O229+SEPTIEMBRE!O229+OCTUBRE!O229+NOVIEMBRE!O229+DICIEMBRE!O229</f>
        <v>0</v>
      </c>
      <c r="P229" s="45">
        <f>+'ENERO '!P229+FEBRERO!P229+'MARZO '!P229+ABRIL!P229+MAYO!P229+JUNIO!P229+JULIO!P229+AGOSTO!P229+SEPTIEMBRE!P229+OCTUBRE!P229+NOVIEMBRE!P229+DICIEMBRE!P229</f>
        <v>0</v>
      </c>
      <c r="Q229" s="75" t="str">
        <f t="shared" si="53"/>
        <v xml:space="preserve"> </v>
      </c>
      <c r="R229" s="75"/>
      <c r="S229" s="75"/>
      <c r="T229" s="75"/>
      <c r="U229" s="75"/>
      <c r="V229" s="75"/>
      <c r="W229" s="75"/>
      <c r="X229" s="75"/>
      <c r="Y229" s="75"/>
      <c r="Z229" s="75"/>
      <c r="AA229" s="75"/>
      <c r="AB229" s="75"/>
      <c r="AC229" s="75"/>
      <c r="AD229" s="75"/>
      <c r="AE229" s="75"/>
      <c r="AF229" s="75"/>
      <c r="AG229" s="75"/>
      <c r="AH229" s="75"/>
      <c r="AI229" s="75"/>
      <c r="AJ229" s="75"/>
      <c r="AK229" s="75"/>
      <c r="AL229" s="75"/>
      <c r="AM229" s="75"/>
      <c r="AN229" s="75"/>
      <c r="AO229" s="75"/>
      <c r="AP229" s="75"/>
      <c r="AQ229" s="75"/>
      <c r="AR229" s="75"/>
      <c r="AS229" s="75"/>
      <c r="AT229" s="75"/>
      <c r="AU229" s="75"/>
      <c r="AV229" s="75"/>
      <c r="AW229" s="75"/>
      <c r="AX229" s="75"/>
      <c r="AY229" s="75"/>
      <c r="AZ229" s="75"/>
      <c r="BA229" s="17" t="str">
        <f t="shared" si="58"/>
        <v/>
      </c>
      <c r="BB229" s="17" t="str">
        <f t="shared" si="54"/>
        <v/>
      </c>
      <c r="BC229" s="10"/>
      <c r="BD229" s="25">
        <f t="shared" si="55"/>
        <v>0</v>
      </c>
      <c r="BE229" s="25">
        <f t="shared" si="56"/>
        <v>0</v>
      </c>
      <c r="BF229" s="10"/>
    </row>
    <row r="230" spans="1:58" ht="12.95" customHeight="1" x14ac:dyDescent="0.15">
      <c r="A230" s="307"/>
      <c r="B230" s="326" t="s">
        <v>142</v>
      </c>
      <c r="C230" s="326"/>
      <c r="D230" s="195">
        <f t="shared" si="57"/>
        <v>0</v>
      </c>
      <c r="E230" s="45">
        <f>+'ENERO '!E230+FEBRERO!E230+'MARZO '!E230+ABRIL!E230+MAYO!E230+JUNIO!E230+JULIO!E230+AGOSTO!E230+SEPTIEMBRE!E230+OCTUBRE!E230+NOVIEMBRE!E230+DICIEMBRE!E230</f>
        <v>0</v>
      </c>
      <c r="F230" s="45">
        <f>+'ENERO '!F230+FEBRERO!F230+'MARZO '!F230+ABRIL!F230+MAYO!F230+JUNIO!F230+JULIO!F230+AGOSTO!F230+SEPTIEMBRE!F230+OCTUBRE!F230+NOVIEMBRE!F230+DICIEMBRE!F230</f>
        <v>0</v>
      </c>
      <c r="G230" s="45">
        <f>+'ENERO '!G230+FEBRERO!G230+'MARZO '!G230+ABRIL!G230+MAYO!G230+JUNIO!G230+JULIO!G230+AGOSTO!G230+SEPTIEMBRE!G230+OCTUBRE!G230+NOVIEMBRE!G230+DICIEMBRE!G230</f>
        <v>0</v>
      </c>
      <c r="H230" s="45">
        <f>+'ENERO '!H230+FEBRERO!H230+'MARZO '!H230+ABRIL!H230+MAYO!H230+JUNIO!H230+JULIO!H230+AGOSTO!H230+SEPTIEMBRE!H230+OCTUBRE!H230+NOVIEMBRE!H230+DICIEMBRE!H230</f>
        <v>0</v>
      </c>
      <c r="I230" s="45">
        <f>+'ENERO '!I230+FEBRERO!I230+'MARZO '!I230+ABRIL!I230+MAYO!I230+JUNIO!I230+JULIO!I230+AGOSTO!I230+SEPTIEMBRE!I230+OCTUBRE!I230+NOVIEMBRE!I230+DICIEMBRE!I230</f>
        <v>0</v>
      </c>
      <c r="J230" s="45">
        <f>+'ENERO '!J230+FEBRERO!J230+'MARZO '!J230+ABRIL!J230+MAYO!J230+JUNIO!J230+JULIO!J230+AGOSTO!J230+SEPTIEMBRE!J230+OCTUBRE!J230+NOVIEMBRE!J230+DICIEMBRE!J230</f>
        <v>0</v>
      </c>
      <c r="K230" s="45">
        <f>+'ENERO '!K230+FEBRERO!K230+'MARZO '!K230+ABRIL!K230+MAYO!K230+JUNIO!K230+JULIO!K230+AGOSTO!K230+SEPTIEMBRE!K230+OCTUBRE!K230+NOVIEMBRE!K230+DICIEMBRE!K230</f>
        <v>0</v>
      </c>
      <c r="L230" s="45">
        <f>+'ENERO '!L230+FEBRERO!L230+'MARZO '!L230+ABRIL!L230+MAYO!L230+JUNIO!L230+JULIO!L230+AGOSTO!L230+SEPTIEMBRE!L230+OCTUBRE!L230+NOVIEMBRE!L230+DICIEMBRE!L230</f>
        <v>0</v>
      </c>
      <c r="M230" s="45">
        <f>+'ENERO '!M230+FEBRERO!M230+'MARZO '!M230+ABRIL!M230+MAYO!M230+JUNIO!M230+JULIO!M230+AGOSTO!M230+SEPTIEMBRE!M230+OCTUBRE!M230+NOVIEMBRE!M230+DICIEMBRE!M230</f>
        <v>0</v>
      </c>
      <c r="N230" s="45">
        <f>+'ENERO '!N230+FEBRERO!N230+'MARZO '!N230+ABRIL!N230+MAYO!N230+JUNIO!N230+JULIO!N230+AGOSTO!N230+SEPTIEMBRE!N230+OCTUBRE!N230+NOVIEMBRE!N230+DICIEMBRE!N230</f>
        <v>0</v>
      </c>
      <c r="O230" s="45">
        <f>+'ENERO '!O230+FEBRERO!O230+'MARZO '!O230+ABRIL!O230+MAYO!O230+JUNIO!O230+JULIO!O230+AGOSTO!O230+SEPTIEMBRE!O230+OCTUBRE!O230+NOVIEMBRE!O230+DICIEMBRE!O230</f>
        <v>0</v>
      </c>
      <c r="P230" s="45">
        <f>+'ENERO '!P230+FEBRERO!P230+'MARZO '!P230+ABRIL!P230+MAYO!P230+JUNIO!P230+JULIO!P230+AGOSTO!P230+SEPTIEMBRE!P230+OCTUBRE!P230+NOVIEMBRE!P230+DICIEMBRE!P230</f>
        <v>0</v>
      </c>
      <c r="Q230" s="75" t="str">
        <f t="shared" si="53"/>
        <v xml:space="preserve"> </v>
      </c>
      <c r="R230" s="75"/>
      <c r="S230" s="75"/>
      <c r="T230" s="75"/>
      <c r="U230" s="75"/>
      <c r="V230" s="75"/>
      <c r="W230" s="75"/>
      <c r="X230" s="75"/>
      <c r="Y230" s="75"/>
      <c r="Z230" s="75"/>
      <c r="AA230" s="75"/>
      <c r="AB230" s="75"/>
      <c r="AC230" s="75"/>
      <c r="AD230" s="75"/>
      <c r="AE230" s="75"/>
      <c r="AF230" s="75"/>
      <c r="AG230" s="75"/>
      <c r="AH230" s="75"/>
      <c r="AI230" s="75"/>
      <c r="AJ230" s="75"/>
      <c r="AK230" s="75"/>
      <c r="AL230" s="75"/>
      <c r="AM230" s="75"/>
      <c r="AN230" s="75"/>
      <c r="AO230" s="75"/>
      <c r="AP230" s="75"/>
      <c r="AQ230" s="75"/>
      <c r="AR230" s="75"/>
      <c r="AS230" s="75"/>
      <c r="AT230" s="75"/>
      <c r="AU230" s="75"/>
      <c r="AV230" s="75"/>
      <c r="AW230" s="75"/>
      <c r="AX230" s="75"/>
      <c r="AY230" s="75"/>
      <c r="AZ230" s="75"/>
      <c r="BA230" s="17" t="str">
        <f t="shared" si="58"/>
        <v/>
      </c>
      <c r="BB230" s="17" t="str">
        <f t="shared" si="54"/>
        <v/>
      </c>
      <c r="BC230" s="10"/>
      <c r="BD230" s="25">
        <f t="shared" si="55"/>
        <v>0</v>
      </c>
      <c r="BE230" s="25">
        <f t="shared" si="56"/>
        <v>0</v>
      </c>
      <c r="BF230" s="10"/>
    </row>
    <row r="231" spans="1:58" ht="12.95" customHeight="1" x14ac:dyDescent="0.15">
      <c r="A231" s="317" t="s">
        <v>223</v>
      </c>
      <c r="B231" s="319" t="s">
        <v>218</v>
      </c>
      <c r="C231" s="319"/>
      <c r="D231" s="229">
        <f t="shared" si="57"/>
        <v>0</v>
      </c>
      <c r="E231" s="45">
        <f>+'ENERO '!E231+FEBRERO!E231+'MARZO '!E231+ABRIL!E231+MAYO!E231+JUNIO!E231+JULIO!E231+AGOSTO!E231+SEPTIEMBRE!E231+OCTUBRE!E231+NOVIEMBRE!E231+DICIEMBRE!E231</f>
        <v>0</v>
      </c>
      <c r="F231" s="45">
        <f>+'ENERO '!F231+FEBRERO!F231+'MARZO '!F231+ABRIL!F231+MAYO!F231+JUNIO!F231+JULIO!F231+AGOSTO!F231+SEPTIEMBRE!F231+OCTUBRE!F231+NOVIEMBRE!F231+DICIEMBRE!F231</f>
        <v>0</v>
      </c>
      <c r="G231" s="45">
        <f>+'ENERO '!G231+FEBRERO!G231+'MARZO '!G231+ABRIL!G231+MAYO!G231+JUNIO!G231+JULIO!G231+AGOSTO!G231+SEPTIEMBRE!G231+OCTUBRE!G231+NOVIEMBRE!G231+DICIEMBRE!G231</f>
        <v>0</v>
      </c>
      <c r="H231" s="45">
        <f>+'ENERO '!H231+FEBRERO!H231+'MARZO '!H231+ABRIL!H231+MAYO!H231+JUNIO!H231+JULIO!H231+AGOSTO!H231+SEPTIEMBRE!H231+OCTUBRE!H231+NOVIEMBRE!H231+DICIEMBRE!H231</f>
        <v>0</v>
      </c>
      <c r="I231" s="45">
        <f>+'ENERO '!I231+FEBRERO!I231+'MARZO '!I231+ABRIL!I231+MAYO!I231+JUNIO!I231+JULIO!I231+AGOSTO!I231+SEPTIEMBRE!I231+OCTUBRE!I231+NOVIEMBRE!I231+DICIEMBRE!I231</f>
        <v>0</v>
      </c>
      <c r="J231" s="45">
        <f>+'ENERO '!J231+FEBRERO!J231+'MARZO '!J231+ABRIL!J231+MAYO!J231+JUNIO!J231+JULIO!J231+AGOSTO!J231+SEPTIEMBRE!J231+OCTUBRE!J231+NOVIEMBRE!J231+DICIEMBRE!J231</f>
        <v>0</v>
      </c>
      <c r="K231" s="45">
        <f>+'ENERO '!K231+FEBRERO!K231+'MARZO '!K231+ABRIL!K231+MAYO!K231+JUNIO!K231+JULIO!K231+AGOSTO!K231+SEPTIEMBRE!K231+OCTUBRE!K231+NOVIEMBRE!K231+DICIEMBRE!K231</f>
        <v>0</v>
      </c>
      <c r="L231" s="45">
        <f>+'ENERO '!L231+FEBRERO!L231+'MARZO '!L231+ABRIL!L231+MAYO!L231+JUNIO!L231+JULIO!L231+AGOSTO!L231+SEPTIEMBRE!L231+OCTUBRE!L231+NOVIEMBRE!L231+DICIEMBRE!L231</f>
        <v>0</v>
      </c>
      <c r="M231" s="45">
        <f>+'ENERO '!M231+FEBRERO!M231+'MARZO '!M231+ABRIL!M231+MAYO!M231+JUNIO!M231+JULIO!M231+AGOSTO!M231+SEPTIEMBRE!M231+OCTUBRE!M231+NOVIEMBRE!M231+DICIEMBRE!M231</f>
        <v>0</v>
      </c>
      <c r="N231" s="45">
        <f>+'ENERO '!N231+FEBRERO!N231+'MARZO '!N231+ABRIL!N231+MAYO!N231+JUNIO!N231+JULIO!N231+AGOSTO!N231+SEPTIEMBRE!N231+OCTUBRE!N231+NOVIEMBRE!N231+DICIEMBRE!N231</f>
        <v>0</v>
      </c>
      <c r="O231" s="45">
        <f>+'ENERO '!O231+FEBRERO!O231+'MARZO '!O231+ABRIL!O231+MAYO!O231+JUNIO!O231+JULIO!O231+AGOSTO!O231+SEPTIEMBRE!O231+OCTUBRE!O231+NOVIEMBRE!O231+DICIEMBRE!O231</f>
        <v>0</v>
      </c>
      <c r="P231" s="45">
        <f>+'ENERO '!P231+FEBRERO!P231+'MARZO '!P231+ABRIL!P231+MAYO!P231+JUNIO!P231+JULIO!P231+AGOSTO!P231+SEPTIEMBRE!P231+OCTUBRE!P231+NOVIEMBRE!P231+DICIEMBRE!P231</f>
        <v>0</v>
      </c>
      <c r="Q231" s="75" t="str">
        <f t="shared" si="53"/>
        <v xml:space="preserve"> </v>
      </c>
      <c r="R231" s="75"/>
      <c r="S231" s="75"/>
      <c r="T231" s="75"/>
      <c r="U231" s="75"/>
      <c r="V231" s="75"/>
      <c r="W231" s="75"/>
      <c r="X231" s="75"/>
      <c r="Y231" s="75"/>
      <c r="Z231" s="75"/>
      <c r="AA231" s="75"/>
      <c r="AB231" s="75"/>
      <c r="AC231" s="75"/>
      <c r="AD231" s="75"/>
      <c r="AE231" s="75"/>
      <c r="AF231" s="75"/>
      <c r="AG231" s="75"/>
      <c r="AH231" s="75"/>
      <c r="AI231" s="75"/>
      <c r="AJ231" s="75"/>
      <c r="AK231" s="75"/>
      <c r="AL231" s="75"/>
      <c r="AM231" s="75"/>
      <c r="AN231" s="75"/>
      <c r="AO231" s="75"/>
      <c r="AP231" s="75"/>
      <c r="AQ231" s="75"/>
      <c r="AR231" s="75"/>
      <c r="AS231" s="75"/>
      <c r="AT231" s="75"/>
      <c r="AU231" s="75"/>
      <c r="AV231" s="75"/>
      <c r="AW231" s="75"/>
      <c r="AX231" s="75"/>
      <c r="AY231" s="75"/>
      <c r="AZ231" s="75"/>
      <c r="BA231" s="17" t="str">
        <f t="shared" si="58"/>
        <v/>
      </c>
      <c r="BB231" s="17" t="str">
        <f t="shared" si="54"/>
        <v/>
      </c>
      <c r="BC231" s="10"/>
      <c r="BD231" s="25">
        <f t="shared" si="55"/>
        <v>0</v>
      </c>
      <c r="BE231" s="25">
        <f t="shared" si="56"/>
        <v>0</v>
      </c>
      <c r="BF231" s="10"/>
    </row>
    <row r="232" spans="1:58" ht="12.95" customHeight="1" x14ac:dyDescent="0.15">
      <c r="A232" s="318"/>
      <c r="B232" s="320" t="s">
        <v>219</v>
      </c>
      <c r="C232" s="320"/>
      <c r="D232" s="113">
        <f t="shared" si="57"/>
        <v>0</v>
      </c>
      <c r="E232" s="45">
        <f>+'ENERO '!E232+FEBRERO!E232+'MARZO '!E232+ABRIL!E232+MAYO!E232+JUNIO!E232+JULIO!E232+AGOSTO!E232+SEPTIEMBRE!E232+OCTUBRE!E232+NOVIEMBRE!E232+DICIEMBRE!E232</f>
        <v>0</v>
      </c>
      <c r="F232" s="45">
        <f>+'ENERO '!F232+FEBRERO!F232+'MARZO '!F232+ABRIL!F232+MAYO!F232+JUNIO!F232+JULIO!F232+AGOSTO!F232+SEPTIEMBRE!F232+OCTUBRE!F232+NOVIEMBRE!F232+DICIEMBRE!F232</f>
        <v>0</v>
      </c>
      <c r="G232" s="45">
        <f>+'ENERO '!G232+FEBRERO!G232+'MARZO '!G232+ABRIL!G232+MAYO!G232+JUNIO!G232+JULIO!G232+AGOSTO!G232+SEPTIEMBRE!G232+OCTUBRE!G232+NOVIEMBRE!G232+DICIEMBRE!G232</f>
        <v>0</v>
      </c>
      <c r="H232" s="45">
        <f>+'ENERO '!H232+FEBRERO!H232+'MARZO '!H232+ABRIL!H232+MAYO!H232+JUNIO!H232+JULIO!H232+AGOSTO!H232+SEPTIEMBRE!H232+OCTUBRE!H232+NOVIEMBRE!H232+DICIEMBRE!H232</f>
        <v>0</v>
      </c>
      <c r="I232" s="45">
        <f>+'ENERO '!I232+FEBRERO!I232+'MARZO '!I232+ABRIL!I232+MAYO!I232+JUNIO!I232+JULIO!I232+AGOSTO!I232+SEPTIEMBRE!I232+OCTUBRE!I232+NOVIEMBRE!I232+DICIEMBRE!I232</f>
        <v>0</v>
      </c>
      <c r="J232" s="45">
        <f>+'ENERO '!J232+FEBRERO!J232+'MARZO '!J232+ABRIL!J232+MAYO!J232+JUNIO!J232+JULIO!J232+AGOSTO!J232+SEPTIEMBRE!J232+OCTUBRE!J232+NOVIEMBRE!J232+DICIEMBRE!J232</f>
        <v>0</v>
      </c>
      <c r="K232" s="45">
        <f>+'ENERO '!K232+FEBRERO!K232+'MARZO '!K232+ABRIL!K232+MAYO!K232+JUNIO!K232+JULIO!K232+AGOSTO!K232+SEPTIEMBRE!K232+OCTUBRE!K232+NOVIEMBRE!K232+DICIEMBRE!K232</f>
        <v>0</v>
      </c>
      <c r="L232" s="45">
        <f>+'ENERO '!L232+FEBRERO!L232+'MARZO '!L232+ABRIL!L232+MAYO!L232+JUNIO!L232+JULIO!L232+AGOSTO!L232+SEPTIEMBRE!L232+OCTUBRE!L232+NOVIEMBRE!L232+DICIEMBRE!L232</f>
        <v>0</v>
      </c>
      <c r="M232" s="45">
        <f>+'ENERO '!M232+FEBRERO!M232+'MARZO '!M232+ABRIL!M232+MAYO!M232+JUNIO!M232+JULIO!M232+AGOSTO!M232+SEPTIEMBRE!M232+OCTUBRE!M232+NOVIEMBRE!M232+DICIEMBRE!M232</f>
        <v>0</v>
      </c>
      <c r="N232" s="45">
        <f>+'ENERO '!N232+FEBRERO!N232+'MARZO '!N232+ABRIL!N232+MAYO!N232+JUNIO!N232+JULIO!N232+AGOSTO!N232+SEPTIEMBRE!N232+OCTUBRE!N232+NOVIEMBRE!N232+DICIEMBRE!N232</f>
        <v>0</v>
      </c>
      <c r="O232" s="45">
        <f>+'ENERO '!O232+FEBRERO!O232+'MARZO '!O232+ABRIL!O232+MAYO!O232+JUNIO!O232+JULIO!O232+AGOSTO!O232+SEPTIEMBRE!O232+OCTUBRE!O232+NOVIEMBRE!O232+DICIEMBRE!O232</f>
        <v>0</v>
      </c>
      <c r="P232" s="45">
        <f>+'ENERO '!P232+FEBRERO!P232+'MARZO '!P232+ABRIL!P232+MAYO!P232+JUNIO!P232+JULIO!P232+AGOSTO!P232+SEPTIEMBRE!P232+OCTUBRE!P232+NOVIEMBRE!P232+DICIEMBRE!P232</f>
        <v>0</v>
      </c>
      <c r="Q232" s="75" t="str">
        <f t="shared" si="53"/>
        <v xml:space="preserve"> </v>
      </c>
      <c r="R232" s="75"/>
      <c r="S232" s="75"/>
      <c r="T232" s="75"/>
      <c r="U232" s="75"/>
      <c r="V232" s="75"/>
      <c r="W232" s="75"/>
      <c r="X232" s="75"/>
      <c r="Y232" s="75"/>
      <c r="Z232" s="75"/>
      <c r="AA232" s="75"/>
      <c r="AB232" s="75"/>
      <c r="AC232" s="75"/>
      <c r="AD232" s="75"/>
      <c r="AE232" s="75"/>
      <c r="AF232" s="75"/>
      <c r="AG232" s="75"/>
      <c r="AH232" s="75"/>
      <c r="AI232" s="75"/>
      <c r="AJ232" s="75"/>
      <c r="AK232" s="75"/>
      <c r="AL232" s="75"/>
      <c r="AM232" s="75"/>
      <c r="AN232" s="75"/>
      <c r="AO232" s="75"/>
      <c r="AP232" s="75"/>
      <c r="AQ232" s="75"/>
      <c r="AR232" s="75"/>
      <c r="AS232" s="75"/>
      <c r="AT232" s="75"/>
      <c r="AU232" s="75"/>
      <c r="AV232" s="75"/>
      <c r="AW232" s="75"/>
      <c r="AX232" s="75"/>
      <c r="AY232" s="75"/>
      <c r="AZ232" s="75"/>
      <c r="BA232" s="17" t="str">
        <f t="shared" si="58"/>
        <v/>
      </c>
      <c r="BB232" s="17" t="str">
        <f t="shared" si="54"/>
        <v/>
      </c>
      <c r="BC232" s="10"/>
      <c r="BD232" s="25">
        <f t="shared" si="55"/>
        <v>0</v>
      </c>
      <c r="BE232" s="25">
        <f t="shared" si="56"/>
        <v>0</v>
      </c>
      <c r="BF232" s="10"/>
    </row>
    <row r="233" spans="1:58" ht="12.95" customHeight="1" x14ac:dyDescent="0.15">
      <c r="A233" s="318"/>
      <c r="B233" s="320" t="s">
        <v>141</v>
      </c>
      <c r="C233" s="320"/>
      <c r="D233" s="113">
        <f t="shared" si="57"/>
        <v>0</v>
      </c>
      <c r="E233" s="45">
        <f>+'ENERO '!E233+FEBRERO!E233+'MARZO '!E233+ABRIL!E233+MAYO!E233+JUNIO!E233+JULIO!E233+AGOSTO!E233+SEPTIEMBRE!E233+OCTUBRE!E233+NOVIEMBRE!E233+DICIEMBRE!E233</f>
        <v>0</v>
      </c>
      <c r="F233" s="45">
        <f>+'ENERO '!F233+FEBRERO!F233+'MARZO '!F233+ABRIL!F233+MAYO!F233+JUNIO!F233+JULIO!F233+AGOSTO!F233+SEPTIEMBRE!F233+OCTUBRE!F233+NOVIEMBRE!F233+DICIEMBRE!F233</f>
        <v>0</v>
      </c>
      <c r="G233" s="45">
        <f>+'ENERO '!G233+FEBRERO!G233+'MARZO '!G233+ABRIL!G233+MAYO!G233+JUNIO!G233+JULIO!G233+AGOSTO!G233+SEPTIEMBRE!G233+OCTUBRE!G233+NOVIEMBRE!G233+DICIEMBRE!G233</f>
        <v>0</v>
      </c>
      <c r="H233" s="45">
        <f>+'ENERO '!H233+FEBRERO!H233+'MARZO '!H233+ABRIL!H233+MAYO!H233+JUNIO!H233+JULIO!H233+AGOSTO!H233+SEPTIEMBRE!H233+OCTUBRE!H233+NOVIEMBRE!H233+DICIEMBRE!H233</f>
        <v>0</v>
      </c>
      <c r="I233" s="45">
        <f>+'ENERO '!I233+FEBRERO!I233+'MARZO '!I233+ABRIL!I233+MAYO!I233+JUNIO!I233+JULIO!I233+AGOSTO!I233+SEPTIEMBRE!I233+OCTUBRE!I233+NOVIEMBRE!I233+DICIEMBRE!I233</f>
        <v>0</v>
      </c>
      <c r="J233" s="45">
        <f>+'ENERO '!J233+FEBRERO!J233+'MARZO '!J233+ABRIL!J233+MAYO!J233+JUNIO!J233+JULIO!J233+AGOSTO!J233+SEPTIEMBRE!J233+OCTUBRE!J233+NOVIEMBRE!J233+DICIEMBRE!J233</f>
        <v>0</v>
      </c>
      <c r="K233" s="45">
        <f>+'ENERO '!K233+FEBRERO!K233+'MARZO '!K233+ABRIL!K233+MAYO!K233+JUNIO!K233+JULIO!K233+AGOSTO!K233+SEPTIEMBRE!K233+OCTUBRE!K233+NOVIEMBRE!K233+DICIEMBRE!K233</f>
        <v>0</v>
      </c>
      <c r="L233" s="45">
        <f>+'ENERO '!L233+FEBRERO!L233+'MARZO '!L233+ABRIL!L233+MAYO!L233+JUNIO!L233+JULIO!L233+AGOSTO!L233+SEPTIEMBRE!L233+OCTUBRE!L233+NOVIEMBRE!L233+DICIEMBRE!L233</f>
        <v>0</v>
      </c>
      <c r="M233" s="45">
        <f>+'ENERO '!M233+FEBRERO!M233+'MARZO '!M233+ABRIL!M233+MAYO!M233+JUNIO!M233+JULIO!M233+AGOSTO!M233+SEPTIEMBRE!M233+OCTUBRE!M233+NOVIEMBRE!M233+DICIEMBRE!M233</f>
        <v>0</v>
      </c>
      <c r="N233" s="45">
        <f>+'ENERO '!N233+FEBRERO!N233+'MARZO '!N233+ABRIL!N233+MAYO!N233+JUNIO!N233+JULIO!N233+AGOSTO!N233+SEPTIEMBRE!N233+OCTUBRE!N233+NOVIEMBRE!N233+DICIEMBRE!N233</f>
        <v>0</v>
      </c>
      <c r="O233" s="45">
        <f>+'ENERO '!O233+FEBRERO!O233+'MARZO '!O233+ABRIL!O233+MAYO!O233+JUNIO!O233+JULIO!O233+AGOSTO!O233+SEPTIEMBRE!O233+OCTUBRE!O233+NOVIEMBRE!O233+DICIEMBRE!O233</f>
        <v>0</v>
      </c>
      <c r="P233" s="45">
        <f>+'ENERO '!P233+FEBRERO!P233+'MARZO '!P233+ABRIL!P233+MAYO!P233+JUNIO!P233+JULIO!P233+AGOSTO!P233+SEPTIEMBRE!P233+OCTUBRE!P233+NOVIEMBRE!P233+DICIEMBRE!P233</f>
        <v>0</v>
      </c>
      <c r="Q233" s="75" t="str">
        <f t="shared" si="53"/>
        <v xml:space="preserve"> </v>
      </c>
      <c r="R233" s="75"/>
      <c r="S233" s="75"/>
      <c r="T233" s="75"/>
      <c r="U233" s="75"/>
      <c r="V233" s="75"/>
      <c r="W233" s="75"/>
      <c r="X233" s="75"/>
      <c r="Y233" s="75"/>
      <c r="Z233" s="75"/>
      <c r="AA233" s="75"/>
      <c r="AB233" s="75"/>
      <c r="AC233" s="75"/>
      <c r="AD233" s="75"/>
      <c r="AE233" s="75"/>
      <c r="AF233" s="75"/>
      <c r="AG233" s="75"/>
      <c r="AH233" s="75"/>
      <c r="AI233" s="75"/>
      <c r="AJ233" s="75"/>
      <c r="AK233" s="75"/>
      <c r="AL233" s="75"/>
      <c r="AM233" s="75"/>
      <c r="AN233" s="75"/>
      <c r="AO233" s="75"/>
      <c r="AP233" s="75"/>
      <c r="AQ233" s="75"/>
      <c r="AR233" s="75"/>
      <c r="AS233" s="75"/>
      <c r="AT233" s="75"/>
      <c r="AU233" s="75"/>
      <c r="AV233" s="75"/>
      <c r="AW233" s="75"/>
      <c r="AX233" s="75"/>
      <c r="AY233" s="75"/>
      <c r="AZ233" s="75"/>
      <c r="BA233" s="17" t="str">
        <f t="shared" si="58"/>
        <v/>
      </c>
      <c r="BB233" s="17" t="str">
        <f t="shared" si="54"/>
        <v/>
      </c>
      <c r="BC233" s="10"/>
      <c r="BD233" s="25">
        <f t="shared" si="55"/>
        <v>0</v>
      </c>
      <c r="BE233" s="25">
        <f t="shared" si="56"/>
        <v>0</v>
      </c>
      <c r="BF233" s="10"/>
    </row>
    <row r="234" spans="1:58" ht="12.95" customHeight="1" thickBot="1" x14ac:dyDescent="0.2">
      <c r="A234" s="318"/>
      <c r="B234" s="321" t="s">
        <v>142</v>
      </c>
      <c r="C234" s="321"/>
      <c r="D234" s="191">
        <f t="shared" si="57"/>
        <v>0</v>
      </c>
      <c r="E234" s="45">
        <f>+'ENERO '!E234+FEBRERO!E234+'MARZO '!E234+ABRIL!E234+MAYO!E234+JUNIO!E234+JULIO!E234+AGOSTO!E234+SEPTIEMBRE!E234+OCTUBRE!E234+NOVIEMBRE!E234+DICIEMBRE!E234</f>
        <v>0</v>
      </c>
      <c r="F234" s="45">
        <f>+'ENERO '!F234+FEBRERO!F234+'MARZO '!F234+ABRIL!F234+MAYO!F234+JUNIO!F234+JULIO!F234+AGOSTO!F234+SEPTIEMBRE!F234+OCTUBRE!F234+NOVIEMBRE!F234+DICIEMBRE!F234</f>
        <v>0</v>
      </c>
      <c r="G234" s="45">
        <f>+'ENERO '!G234+FEBRERO!G234+'MARZO '!G234+ABRIL!G234+MAYO!G234+JUNIO!G234+JULIO!G234+AGOSTO!G234+SEPTIEMBRE!G234+OCTUBRE!G234+NOVIEMBRE!G234+DICIEMBRE!G234</f>
        <v>0</v>
      </c>
      <c r="H234" s="45">
        <f>+'ENERO '!H234+FEBRERO!H234+'MARZO '!H234+ABRIL!H234+MAYO!H234+JUNIO!H234+JULIO!H234+AGOSTO!H234+SEPTIEMBRE!H234+OCTUBRE!H234+NOVIEMBRE!H234+DICIEMBRE!H234</f>
        <v>0</v>
      </c>
      <c r="I234" s="45">
        <f>+'ENERO '!I234+FEBRERO!I234+'MARZO '!I234+ABRIL!I234+MAYO!I234+JUNIO!I234+JULIO!I234+AGOSTO!I234+SEPTIEMBRE!I234+OCTUBRE!I234+NOVIEMBRE!I234+DICIEMBRE!I234</f>
        <v>0</v>
      </c>
      <c r="J234" s="45">
        <f>+'ENERO '!J234+FEBRERO!J234+'MARZO '!J234+ABRIL!J234+MAYO!J234+JUNIO!J234+JULIO!J234+AGOSTO!J234+SEPTIEMBRE!J234+OCTUBRE!J234+NOVIEMBRE!J234+DICIEMBRE!J234</f>
        <v>0</v>
      </c>
      <c r="K234" s="45">
        <f>+'ENERO '!K234+FEBRERO!K234+'MARZO '!K234+ABRIL!K234+MAYO!K234+JUNIO!K234+JULIO!K234+AGOSTO!K234+SEPTIEMBRE!K234+OCTUBRE!K234+NOVIEMBRE!K234+DICIEMBRE!K234</f>
        <v>0</v>
      </c>
      <c r="L234" s="45">
        <f>+'ENERO '!L234+FEBRERO!L234+'MARZO '!L234+ABRIL!L234+MAYO!L234+JUNIO!L234+JULIO!L234+AGOSTO!L234+SEPTIEMBRE!L234+OCTUBRE!L234+NOVIEMBRE!L234+DICIEMBRE!L234</f>
        <v>0</v>
      </c>
      <c r="M234" s="45">
        <f>+'ENERO '!M234+FEBRERO!M234+'MARZO '!M234+ABRIL!M234+MAYO!M234+JUNIO!M234+JULIO!M234+AGOSTO!M234+SEPTIEMBRE!M234+OCTUBRE!M234+NOVIEMBRE!M234+DICIEMBRE!M234</f>
        <v>0</v>
      </c>
      <c r="N234" s="45">
        <f>+'ENERO '!N234+FEBRERO!N234+'MARZO '!N234+ABRIL!N234+MAYO!N234+JUNIO!N234+JULIO!N234+AGOSTO!N234+SEPTIEMBRE!N234+OCTUBRE!N234+NOVIEMBRE!N234+DICIEMBRE!N234</f>
        <v>0</v>
      </c>
      <c r="O234" s="45">
        <f>+'ENERO '!O234+FEBRERO!O234+'MARZO '!O234+ABRIL!O234+MAYO!O234+JUNIO!O234+JULIO!O234+AGOSTO!O234+SEPTIEMBRE!O234+OCTUBRE!O234+NOVIEMBRE!O234+DICIEMBRE!O234</f>
        <v>0</v>
      </c>
      <c r="P234" s="45">
        <f>+'ENERO '!P234+FEBRERO!P234+'MARZO '!P234+ABRIL!P234+MAYO!P234+JUNIO!P234+JULIO!P234+AGOSTO!P234+SEPTIEMBRE!P234+OCTUBRE!P234+NOVIEMBRE!P234+DICIEMBRE!P234</f>
        <v>0</v>
      </c>
      <c r="Q234" s="75" t="str">
        <f t="shared" si="53"/>
        <v xml:space="preserve"> </v>
      </c>
      <c r="R234" s="75"/>
      <c r="S234" s="75"/>
      <c r="T234" s="75"/>
      <c r="U234" s="75"/>
      <c r="V234" s="75"/>
      <c r="W234" s="75"/>
      <c r="X234" s="75"/>
      <c r="Y234" s="75"/>
      <c r="Z234" s="75"/>
      <c r="AA234" s="75"/>
      <c r="AB234" s="75"/>
      <c r="AC234" s="75"/>
      <c r="AD234" s="75"/>
      <c r="AE234" s="75"/>
      <c r="AF234" s="75"/>
      <c r="AG234" s="75"/>
      <c r="AH234" s="75"/>
      <c r="AI234" s="75"/>
      <c r="AJ234" s="75"/>
      <c r="AK234" s="75"/>
      <c r="AL234" s="75"/>
      <c r="AM234" s="75"/>
      <c r="AN234" s="75"/>
      <c r="AO234" s="75"/>
      <c r="AP234" s="75"/>
      <c r="AQ234" s="75"/>
      <c r="AR234" s="75"/>
      <c r="AS234" s="75"/>
      <c r="AT234" s="75"/>
      <c r="AU234" s="75"/>
      <c r="AV234" s="75"/>
      <c r="AW234" s="75"/>
      <c r="AX234" s="75"/>
      <c r="AY234" s="75"/>
      <c r="AZ234" s="75"/>
      <c r="BA234" s="17" t="str">
        <f t="shared" si="58"/>
        <v/>
      </c>
      <c r="BB234" s="17" t="str">
        <f t="shared" si="54"/>
        <v/>
      </c>
      <c r="BC234" s="10"/>
      <c r="BD234" s="25">
        <f t="shared" si="55"/>
        <v>0</v>
      </c>
      <c r="BE234" s="25">
        <f t="shared" si="56"/>
        <v>0</v>
      </c>
      <c r="BF234" s="10"/>
    </row>
    <row r="235" spans="1:58" ht="12.95" customHeight="1" thickTop="1" x14ac:dyDescent="0.15">
      <c r="A235" s="322" t="s">
        <v>4</v>
      </c>
      <c r="B235" s="325" t="s">
        <v>218</v>
      </c>
      <c r="C235" s="325"/>
      <c r="D235" s="234">
        <f t="shared" si="57"/>
        <v>2741</v>
      </c>
      <c r="E235" s="235">
        <f t="shared" ref="E235:G238" si="60">+E183+E187+E191+E195+E199+E203+E207+E219+E223+E227+E231</f>
        <v>180</v>
      </c>
      <c r="F235" s="236">
        <f t="shared" si="60"/>
        <v>51</v>
      </c>
      <c r="G235" s="236">
        <f t="shared" si="60"/>
        <v>55</v>
      </c>
      <c r="H235" s="236">
        <f t="shared" ref="H235:J238" si="61">+H183+H187+H191+H195+H199+H203+H207+H211+H219+H223+H227+H231+H215</f>
        <v>70</v>
      </c>
      <c r="I235" s="236">
        <f t="shared" si="61"/>
        <v>326</v>
      </c>
      <c r="J235" s="236">
        <f t="shared" si="61"/>
        <v>458</v>
      </c>
      <c r="K235" s="236">
        <f>+K183+K187+K191+K199+K203+K207+K211+K219+K223+K227+K231+K215</f>
        <v>1131</v>
      </c>
      <c r="L235" s="236">
        <f t="shared" ref="L235:M238" si="62">+L183+L187+L191+L199+L207+L211+L219+L223+L227+L231+L215</f>
        <v>232</v>
      </c>
      <c r="M235" s="237">
        <f t="shared" si="62"/>
        <v>238</v>
      </c>
      <c r="N235" s="234">
        <f t="shared" ref="N235:O238" si="63">+N183+N187+N191+N195+N199+N203+N207+N211+N219+N223+N227+N231+N215</f>
        <v>912</v>
      </c>
      <c r="O235" s="234">
        <f t="shared" si="63"/>
        <v>1829</v>
      </c>
      <c r="P235" s="234">
        <f>+P183+P187+P191+P199+P207+P211+P219+P223+P227+P231+P215</f>
        <v>12</v>
      </c>
      <c r="Q235" s="75" t="str">
        <f t="shared" si="53"/>
        <v xml:space="preserve"> </v>
      </c>
      <c r="R235" s="75"/>
      <c r="S235" s="75"/>
      <c r="T235" s="75"/>
      <c r="U235" s="75"/>
      <c r="V235" s="75"/>
      <c r="W235" s="75"/>
      <c r="X235" s="75"/>
      <c r="Y235" s="75"/>
      <c r="Z235" s="75"/>
      <c r="AA235" s="75"/>
      <c r="AB235" s="75"/>
      <c r="AC235" s="75"/>
      <c r="AD235" s="75"/>
      <c r="AE235" s="75"/>
      <c r="AF235" s="75"/>
      <c r="AG235" s="75"/>
      <c r="AH235" s="75"/>
      <c r="AI235" s="75"/>
      <c r="AJ235" s="75"/>
      <c r="AK235" s="75"/>
      <c r="AL235" s="75"/>
      <c r="AM235" s="75"/>
      <c r="AN235" s="75"/>
      <c r="AO235" s="75"/>
      <c r="AP235" s="75"/>
      <c r="AQ235" s="75"/>
      <c r="AR235" s="75"/>
      <c r="AS235" s="75"/>
      <c r="AT235" s="75"/>
      <c r="AU235" s="75"/>
      <c r="AV235" s="75"/>
      <c r="AW235" s="75"/>
      <c r="AX235" s="75"/>
      <c r="AY235" s="75"/>
      <c r="AZ235" s="75"/>
      <c r="BA235" s="17" t="str">
        <f t="shared" si="58"/>
        <v/>
      </c>
      <c r="BB235" s="17" t="str">
        <f t="shared" si="54"/>
        <v/>
      </c>
      <c r="BC235" s="10"/>
      <c r="BD235" s="25">
        <f t="shared" si="55"/>
        <v>0</v>
      </c>
      <c r="BE235" s="25">
        <f t="shared" si="56"/>
        <v>0</v>
      </c>
      <c r="BF235" s="10"/>
    </row>
    <row r="236" spans="1:58" ht="12.95" customHeight="1" x14ac:dyDescent="0.15">
      <c r="A236" s="323"/>
      <c r="B236" s="320" t="s">
        <v>219</v>
      </c>
      <c r="C236" s="320"/>
      <c r="D236" s="113">
        <f t="shared" si="57"/>
        <v>7801</v>
      </c>
      <c r="E236" s="238">
        <f t="shared" si="60"/>
        <v>651</v>
      </c>
      <c r="F236" s="239">
        <f t="shared" si="60"/>
        <v>138</v>
      </c>
      <c r="G236" s="239">
        <f t="shared" si="60"/>
        <v>207</v>
      </c>
      <c r="H236" s="239">
        <f t="shared" si="61"/>
        <v>196</v>
      </c>
      <c r="I236" s="239">
        <f t="shared" si="61"/>
        <v>1107</v>
      </c>
      <c r="J236" s="239">
        <f t="shared" si="61"/>
        <v>1330</v>
      </c>
      <c r="K236" s="239">
        <f>+K184+K188+K192+K200+K204+K208+K212+K220+K224+K228+K232+K216</f>
        <v>2937</v>
      </c>
      <c r="L236" s="239">
        <f t="shared" si="62"/>
        <v>637</v>
      </c>
      <c r="M236" s="240">
        <f t="shared" si="62"/>
        <v>598</v>
      </c>
      <c r="N236" s="113">
        <f t="shared" si="63"/>
        <v>2690</v>
      </c>
      <c r="O236" s="113">
        <f t="shared" si="63"/>
        <v>5111</v>
      </c>
      <c r="P236" s="113">
        <f>+P184+P188+P192+P200+P208+P212+P220+P224+P228+P232+P216</f>
        <v>46</v>
      </c>
      <c r="Q236" s="75" t="str">
        <f t="shared" si="53"/>
        <v xml:space="preserve"> </v>
      </c>
      <c r="R236" s="75"/>
      <c r="S236" s="75"/>
      <c r="T236" s="75"/>
      <c r="U236" s="75"/>
      <c r="V236" s="75"/>
      <c r="W236" s="75"/>
      <c r="X236" s="75"/>
      <c r="Y236" s="75"/>
      <c r="Z236" s="75"/>
      <c r="AA236" s="75"/>
      <c r="AB236" s="75"/>
      <c r="AC236" s="75"/>
      <c r="AD236" s="75"/>
      <c r="AE236" s="75"/>
      <c r="AF236" s="75"/>
      <c r="AG236" s="75"/>
      <c r="AH236" s="75"/>
      <c r="AI236" s="75"/>
      <c r="AJ236" s="75"/>
      <c r="AK236" s="75"/>
      <c r="AL236" s="75"/>
      <c r="AM236" s="75"/>
      <c r="AN236" s="75"/>
      <c r="AO236" s="75"/>
      <c r="AP236" s="75"/>
      <c r="AQ236" s="75"/>
      <c r="AR236" s="75"/>
      <c r="AS236" s="75"/>
      <c r="AT236" s="75"/>
      <c r="AU236" s="75"/>
      <c r="AV236" s="75"/>
      <c r="AW236" s="75"/>
      <c r="AX236" s="75"/>
      <c r="AY236" s="75"/>
      <c r="AZ236" s="75"/>
      <c r="BA236" s="17" t="str">
        <f t="shared" si="58"/>
        <v/>
      </c>
      <c r="BB236" s="17" t="str">
        <f t="shared" si="54"/>
        <v/>
      </c>
      <c r="BC236" s="10"/>
      <c r="BD236" s="25">
        <f t="shared" si="55"/>
        <v>0</v>
      </c>
      <c r="BE236" s="25">
        <f t="shared" si="56"/>
        <v>0</v>
      </c>
      <c r="BF236" s="10"/>
    </row>
    <row r="237" spans="1:58" ht="12.95" customHeight="1" x14ac:dyDescent="0.15">
      <c r="A237" s="323"/>
      <c r="B237" s="320" t="s">
        <v>141</v>
      </c>
      <c r="C237" s="320"/>
      <c r="D237" s="113">
        <f t="shared" si="57"/>
        <v>2078</v>
      </c>
      <c r="E237" s="238">
        <f t="shared" si="60"/>
        <v>148</v>
      </c>
      <c r="F237" s="239">
        <f t="shared" si="60"/>
        <v>50</v>
      </c>
      <c r="G237" s="239">
        <f t="shared" si="60"/>
        <v>58</v>
      </c>
      <c r="H237" s="239">
        <f t="shared" si="61"/>
        <v>42</v>
      </c>
      <c r="I237" s="239">
        <f t="shared" si="61"/>
        <v>226</v>
      </c>
      <c r="J237" s="239">
        <f t="shared" si="61"/>
        <v>338</v>
      </c>
      <c r="K237" s="239">
        <f>+K185+K189+K193+K201+K205+K209+K213+K221+K225+K229+K233+K217</f>
        <v>824</v>
      </c>
      <c r="L237" s="239">
        <f t="shared" si="62"/>
        <v>165</v>
      </c>
      <c r="M237" s="240">
        <f t="shared" si="62"/>
        <v>227</v>
      </c>
      <c r="N237" s="113">
        <f t="shared" si="63"/>
        <v>708</v>
      </c>
      <c r="O237" s="113">
        <f t="shared" si="63"/>
        <v>1370</v>
      </c>
      <c r="P237" s="113">
        <f>+P185+P189+P193+P201+P209+P213+P221+P225+P229+P233+P217</f>
        <v>8</v>
      </c>
      <c r="Q237" s="75" t="str">
        <f t="shared" si="53"/>
        <v xml:space="preserve"> </v>
      </c>
      <c r="R237" s="75"/>
      <c r="S237" s="75"/>
      <c r="T237" s="75"/>
      <c r="U237" s="75"/>
      <c r="V237" s="75"/>
      <c r="W237" s="75"/>
      <c r="X237" s="75"/>
      <c r="Y237" s="75"/>
      <c r="Z237" s="75"/>
      <c r="AA237" s="75"/>
      <c r="AB237" s="75"/>
      <c r="AC237" s="75"/>
      <c r="AD237" s="75"/>
      <c r="AE237" s="75"/>
      <c r="AF237" s="75"/>
      <c r="AG237" s="75"/>
      <c r="AH237" s="75"/>
      <c r="AI237" s="75"/>
      <c r="AJ237" s="75"/>
      <c r="AK237" s="75"/>
      <c r="AL237" s="75"/>
      <c r="AM237" s="75"/>
      <c r="AN237" s="75"/>
      <c r="AO237" s="75"/>
      <c r="AP237" s="75"/>
      <c r="AQ237" s="75"/>
      <c r="AR237" s="75"/>
      <c r="AS237" s="75"/>
      <c r="AT237" s="75"/>
      <c r="AU237" s="75"/>
      <c r="AV237" s="75"/>
      <c r="AW237" s="75"/>
      <c r="AX237" s="75"/>
      <c r="AY237" s="75"/>
      <c r="AZ237" s="75"/>
      <c r="BA237" s="17" t="str">
        <f t="shared" si="58"/>
        <v/>
      </c>
      <c r="BB237" s="17" t="str">
        <f t="shared" si="54"/>
        <v/>
      </c>
      <c r="BC237" s="10"/>
      <c r="BD237" s="25">
        <f t="shared" si="55"/>
        <v>0</v>
      </c>
      <c r="BE237" s="25">
        <f t="shared" si="56"/>
        <v>0</v>
      </c>
      <c r="BF237" s="10"/>
    </row>
    <row r="238" spans="1:58" ht="12.95" customHeight="1" x14ac:dyDescent="0.15">
      <c r="A238" s="324"/>
      <c r="B238" s="326" t="s">
        <v>142</v>
      </c>
      <c r="C238" s="326"/>
      <c r="D238" s="195">
        <f t="shared" si="57"/>
        <v>1584</v>
      </c>
      <c r="E238" s="241">
        <f t="shared" si="60"/>
        <v>88</v>
      </c>
      <c r="F238" s="242">
        <f t="shared" si="60"/>
        <v>26</v>
      </c>
      <c r="G238" s="242">
        <f t="shared" si="60"/>
        <v>45</v>
      </c>
      <c r="H238" s="242">
        <f t="shared" si="61"/>
        <v>24</v>
      </c>
      <c r="I238" s="242">
        <f t="shared" si="61"/>
        <v>157</v>
      </c>
      <c r="J238" s="242">
        <f t="shared" si="61"/>
        <v>248</v>
      </c>
      <c r="K238" s="242">
        <f>+K186+K190+K194+K202+K206+K210+K214+K222+K226+K230+K234+K218</f>
        <v>614</v>
      </c>
      <c r="L238" s="242">
        <f t="shared" si="62"/>
        <v>153</v>
      </c>
      <c r="M238" s="243">
        <f t="shared" si="62"/>
        <v>229</v>
      </c>
      <c r="N238" s="195">
        <f t="shared" si="63"/>
        <v>501</v>
      </c>
      <c r="O238" s="195">
        <f t="shared" si="63"/>
        <v>1083</v>
      </c>
      <c r="P238" s="195">
        <f>+P186+P190+P194+P202+P210+P214+P222+P226+P230+P234+P218</f>
        <v>6</v>
      </c>
      <c r="Q238" s="75" t="str">
        <f t="shared" si="53"/>
        <v xml:space="preserve"> </v>
      </c>
      <c r="R238" s="75"/>
      <c r="S238" s="75"/>
      <c r="T238" s="75"/>
      <c r="U238" s="75"/>
      <c r="V238" s="75"/>
      <c r="W238" s="75"/>
      <c r="X238" s="75"/>
      <c r="Y238" s="75"/>
      <c r="Z238" s="75"/>
      <c r="AA238" s="75"/>
      <c r="AB238" s="75"/>
      <c r="AC238" s="75"/>
      <c r="AD238" s="75"/>
      <c r="AE238" s="75"/>
      <c r="AF238" s="75"/>
      <c r="AG238" s="75"/>
      <c r="AH238" s="75"/>
      <c r="AI238" s="75"/>
      <c r="AJ238" s="75"/>
      <c r="AK238" s="75"/>
      <c r="AL238" s="75"/>
      <c r="AM238" s="75"/>
      <c r="AN238" s="75"/>
      <c r="AO238" s="75"/>
      <c r="AP238" s="75"/>
      <c r="AQ238" s="75"/>
      <c r="AR238" s="75"/>
      <c r="AS238" s="75"/>
      <c r="AT238" s="75"/>
      <c r="AU238" s="75"/>
      <c r="AV238" s="75"/>
      <c r="AW238" s="75"/>
      <c r="AX238" s="75"/>
      <c r="AY238" s="75"/>
      <c r="AZ238" s="75"/>
      <c r="BA238" s="17" t="str">
        <f t="shared" si="58"/>
        <v/>
      </c>
      <c r="BB238" s="17" t="str">
        <f t="shared" si="54"/>
        <v/>
      </c>
      <c r="BC238" s="10"/>
      <c r="BD238" s="25">
        <f t="shared" si="55"/>
        <v>0</v>
      </c>
      <c r="BE238" s="25">
        <f t="shared" si="56"/>
        <v>0</v>
      </c>
      <c r="BF238" s="10"/>
    </row>
    <row r="239" spans="1:58" ht="21.75" customHeight="1" x14ac:dyDescent="0.15">
      <c r="A239" s="109" t="s">
        <v>148</v>
      </c>
      <c r="B239" s="137"/>
      <c r="C239" s="137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BA239" s="10"/>
      <c r="BB239" s="10"/>
      <c r="BC239" s="10"/>
      <c r="BD239" s="10"/>
      <c r="BE239" s="10"/>
      <c r="BF239" s="10"/>
    </row>
    <row r="240" spans="1:58" ht="27.75" customHeight="1" x14ac:dyDescent="0.15">
      <c r="A240" s="295" t="s">
        <v>31</v>
      </c>
      <c r="B240" s="296"/>
      <c r="C240" s="297"/>
      <c r="D240" s="301" t="s">
        <v>4</v>
      </c>
      <c r="E240" s="303" t="s">
        <v>7</v>
      </c>
      <c r="F240" s="304"/>
      <c r="G240" s="304"/>
      <c r="H240" s="304"/>
      <c r="I240" s="304"/>
      <c r="J240" s="304"/>
      <c r="K240" s="304"/>
      <c r="L240" s="304"/>
      <c r="M240" s="305"/>
      <c r="N240" s="306" t="s">
        <v>9</v>
      </c>
      <c r="BA240" s="10"/>
      <c r="BB240" s="10"/>
      <c r="BC240" s="10"/>
      <c r="BD240" s="10"/>
      <c r="BE240" s="10"/>
      <c r="BF240" s="10"/>
    </row>
    <row r="241" spans="1:58" ht="48" customHeight="1" x14ac:dyDescent="0.15">
      <c r="A241" s="298"/>
      <c r="B241" s="299"/>
      <c r="C241" s="300"/>
      <c r="D241" s="302"/>
      <c r="E241" s="37" t="s">
        <v>133</v>
      </c>
      <c r="F241" s="38" t="s">
        <v>14</v>
      </c>
      <c r="G241" s="38" t="s">
        <v>138</v>
      </c>
      <c r="H241" s="38" t="s">
        <v>67</v>
      </c>
      <c r="I241" s="38" t="s">
        <v>139</v>
      </c>
      <c r="J241" s="38" t="s">
        <v>149</v>
      </c>
      <c r="K241" s="38" t="s">
        <v>18</v>
      </c>
      <c r="L241" s="38" t="s">
        <v>19</v>
      </c>
      <c r="M241" s="39" t="s">
        <v>20</v>
      </c>
      <c r="N241" s="307"/>
      <c r="BA241" s="10"/>
      <c r="BB241" s="10"/>
      <c r="BC241" s="10"/>
      <c r="BD241" s="10"/>
      <c r="BE241" s="10"/>
      <c r="BF241" s="10"/>
    </row>
    <row r="242" spans="1:58" ht="15.75" customHeight="1" x14ac:dyDescent="0.15">
      <c r="A242" s="308" t="s">
        <v>150</v>
      </c>
      <c r="B242" s="309"/>
      <c r="C242" s="310"/>
      <c r="D242" s="44">
        <f t="shared" ref="D242:D247" si="64">+SUM(E242:M242)</f>
        <v>0</v>
      </c>
      <c r="E242" s="45">
        <f>+'ENERO '!E242+FEBRERO!E242+'MARZO '!E242+ABRIL!E242+MAYO!E242+JUNIO!E242+JULIO!E242+AGOSTO!E242+SEPTIEMBRE!E242+OCTUBRE!E242+NOVIEMBRE!E242+DICIEMBRE!E242</f>
        <v>0</v>
      </c>
      <c r="F242" s="45">
        <f>+'ENERO '!F242+FEBRERO!F242+'MARZO '!F242+ABRIL!F242+MAYO!F242+JUNIO!F242+JULIO!F242+AGOSTO!F242+SEPTIEMBRE!F242+OCTUBRE!F242+NOVIEMBRE!F242+DICIEMBRE!F242</f>
        <v>0</v>
      </c>
      <c r="G242" s="45">
        <f>+'ENERO '!G242+FEBRERO!G242+'MARZO '!G242+ABRIL!G242+MAYO!G242+JUNIO!G242+JULIO!G242+AGOSTO!G242+SEPTIEMBRE!G242+OCTUBRE!G242+NOVIEMBRE!G242+DICIEMBRE!G242</f>
        <v>0</v>
      </c>
      <c r="H242" s="45">
        <f>+'ENERO '!H242+FEBRERO!H242+'MARZO '!H242+ABRIL!H242+MAYO!H242+JUNIO!H242+JULIO!H242+AGOSTO!H242+SEPTIEMBRE!H242+OCTUBRE!H242+NOVIEMBRE!H242+DICIEMBRE!H242</f>
        <v>0</v>
      </c>
      <c r="I242" s="45">
        <f>+'ENERO '!I242+FEBRERO!I242+'MARZO '!I242+ABRIL!I242+MAYO!I242+JUNIO!I242+JULIO!I242+AGOSTO!I242+SEPTIEMBRE!I242+OCTUBRE!I242+NOVIEMBRE!I242+DICIEMBRE!I242</f>
        <v>0</v>
      </c>
      <c r="J242" s="45">
        <f>+'ENERO '!J242+FEBRERO!J242+'MARZO '!J242+ABRIL!J242+MAYO!J242+JUNIO!J242+JULIO!J242+AGOSTO!J242+SEPTIEMBRE!J242+OCTUBRE!J242+NOVIEMBRE!J242+DICIEMBRE!J242</f>
        <v>0</v>
      </c>
      <c r="K242" s="45">
        <f>+'ENERO '!K242+FEBRERO!K242+'MARZO '!K242+ABRIL!K242+MAYO!K242+JUNIO!K242+JULIO!K242+AGOSTO!K242+SEPTIEMBRE!K242+OCTUBRE!K242+NOVIEMBRE!K242+DICIEMBRE!K242</f>
        <v>0</v>
      </c>
      <c r="L242" s="45">
        <f>+'ENERO '!L242+FEBRERO!L242+'MARZO '!L242+ABRIL!L242+MAYO!L242+JUNIO!L242+JULIO!L242+AGOSTO!L242+SEPTIEMBRE!L242+OCTUBRE!L242+NOVIEMBRE!L242+DICIEMBRE!L242</f>
        <v>0</v>
      </c>
      <c r="M242" s="45">
        <f>+'ENERO '!M242+FEBRERO!M242+'MARZO '!M242+ABRIL!M242+MAYO!M242+JUNIO!M242+JULIO!M242+AGOSTO!M242+SEPTIEMBRE!M242+OCTUBRE!M242+NOVIEMBRE!M242+DICIEMBRE!M242</f>
        <v>0</v>
      </c>
      <c r="N242" s="45">
        <f>+'ENERO '!N242+FEBRERO!N242+'MARZO '!N242+ABRIL!N242+MAYO!N242+JUNIO!N242+JULIO!N242+AGOSTO!N242+SEPTIEMBRE!N242+OCTUBRE!N242+NOVIEMBRE!N242+DICIEMBRE!N242</f>
        <v>0</v>
      </c>
      <c r="O242" s="75" t="str">
        <f t="shared" ref="O242:O247" si="65">$BA242&amp;" "&amp;$BB242</f>
        <v xml:space="preserve"> </v>
      </c>
      <c r="BA242" s="17"/>
      <c r="BB242" s="17" t="str">
        <f t="shared" ref="BB242:BB247" si="66">IF($K242&lt;$N242," El número altas de pacientes 60 años NO puede ser mayor que el de 20-64 años.","")</f>
        <v/>
      </c>
      <c r="BC242" s="10"/>
      <c r="BD242" s="25"/>
      <c r="BE242" s="25">
        <f t="shared" ref="BE242:BE247" si="67">IF($D242&lt;$N242,1,0)</f>
        <v>0</v>
      </c>
      <c r="BF242" s="10"/>
    </row>
    <row r="243" spans="1:58" ht="15.75" customHeight="1" x14ac:dyDescent="0.15">
      <c r="A243" s="311" t="s">
        <v>151</v>
      </c>
      <c r="B243" s="312"/>
      <c r="C243" s="313"/>
      <c r="D243" s="76">
        <f t="shared" si="64"/>
        <v>0</v>
      </c>
      <c r="E243" s="45">
        <f>+'ENERO '!E243+FEBRERO!E243+'MARZO '!E243+ABRIL!E243+MAYO!E243+JUNIO!E243+JULIO!E243+AGOSTO!E243+SEPTIEMBRE!E243+OCTUBRE!E243+NOVIEMBRE!E243+DICIEMBRE!E243</f>
        <v>0</v>
      </c>
      <c r="F243" s="45">
        <f>+'ENERO '!F243+FEBRERO!F243+'MARZO '!F243+ABRIL!F243+MAYO!F243+JUNIO!F243+JULIO!F243+AGOSTO!F243+SEPTIEMBRE!F243+OCTUBRE!F243+NOVIEMBRE!F243+DICIEMBRE!F243</f>
        <v>0</v>
      </c>
      <c r="G243" s="45">
        <f>+'ENERO '!G243+FEBRERO!G243+'MARZO '!G243+ABRIL!G243+MAYO!G243+JUNIO!G243+JULIO!G243+AGOSTO!G243+SEPTIEMBRE!G243+OCTUBRE!G243+NOVIEMBRE!G243+DICIEMBRE!G243</f>
        <v>0</v>
      </c>
      <c r="H243" s="45">
        <f>+'ENERO '!H243+FEBRERO!H243+'MARZO '!H243+ABRIL!H243+MAYO!H243+JUNIO!H243+JULIO!H243+AGOSTO!H243+SEPTIEMBRE!H243+OCTUBRE!H243+NOVIEMBRE!H243+DICIEMBRE!H243</f>
        <v>0</v>
      </c>
      <c r="I243" s="45">
        <f>+'ENERO '!I243+FEBRERO!I243+'MARZO '!I243+ABRIL!I243+MAYO!I243+JUNIO!I243+JULIO!I243+AGOSTO!I243+SEPTIEMBRE!I243+OCTUBRE!I243+NOVIEMBRE!I243+DICIEMBRE!I243</f>
        <v>0</v>
      </c>
      <c r="J243" s="45">
        <f>+'ENERO '!J243+FEBRERO!J243+'MARZO '!J243+ABRIL!J243+MAYO!J243+JUNIO!J243+JULIO!J243+AGOSTO!J243+SEPTIEMBRE!J243+OCTUBRE!J243+NOVIEMBRE!J243+DICIEMBRE!J243</f>
        <v>0</v>
      </c>
      <c r="K243" s="45">
        <f>+'ENERO '!K243+FEBRERO!K243+'MARZO '!K243+ABRIL!K243+MAYO!K243+JUNIO!K243+JULIO!K243+AGOSTO!K243+SEPTIEMBRE!K243+OCTUBRE!K243+NOVIEMBRE!K243+DICIEMBRE!K243</f>
        <v>0</v>
      </c>
      <c r="L243" s="45">
        <f>+'ENERO '!L243+FEBRERO!L243+'MARZO '!L243+ABRIL!L243+MAYO!L243+JUNIO!L243+JULIO!L243+AGOSTO!L243+SEPTIEMBRE!L243+OCTUBRE!L243+NOVIEMBRE!L243+DICIEMBRE!L243</f>
        <v>0</v>
      </c>
      <c r="M243" s="45">
        <f>+'ENERO '!M243+FEBRERO!M243+'MARZO '!M243+ABRIL!M243+MAYO!M243+JUNIO!M243+JULIO!M243+AGOSTO!M243+SEPTIEMBRE!M243+OCTUBRE!M243+NOVIEMBRE!M243+DICIEMBRE!M243</f>
        <v>0</v>
      </c>
      <c r="N243" s="45">
        <f>+'ENERO '!N243+FEBRERO!N243+'MARZO '!N243+ABRIL!N243+MAYO!N243+JUNIO!N243+JULIO!N243+AGOSTO!N243+SEPTIEMBRE!N243+OCTUBRE!N243+NOVIEMBRE!N243+DICIEMBRE!N243</f>
        <v>0</v>
      </c>
      <c r="O243" s="75" t="str">
        <f t="shared" si="65"/>
        <v xml:space="preserve"> </v>
      </c>
      <c r="BA243" s="17"/>
      <c r="BB243" s="17" t="str">
        <f t="shared" si="66"/>
        <v/>
      </c>
      <c r="BC243" s="10"/>
      <c r="BD243" s="25"/>
      <c r="BE243" s="25">
        <f t="shared" si="67"/>
        <v>0</v>
      </c>
      <c r="BF243" s="10"/>
    </row>
    <row r="244" spans="1:58" ht="15.75" customHeight="1" x14ac:dyDescent="0.15">
      <c r="A244" s="311" t="s">
        <v>152</v>
      </c>
      <c r="B244" s="312"/>
      <c r="C244" s="313"/>
      <c r="D244" s="76">
        <f t="shared" si="64"/>
        <v>0</v>
      </c>
      <c r="E244" s="45">
        <f>+'ENERO '!E244+FEBRERO!E244+'MARZO '!E244+ABRIL!E244+MAYO!E244+JUNIO!E244+JULIO!E244+AGOSTO!E244+SEPTIEMBRE!E244+OCTUBRE!E244+NOVIEMBRE!E244+DICIEMBRE!E244</f>
        <v>0</v>
      </c>
      <c r="F244" s="45">
        <f>+'ENERO '!F244+FEBRERO!F244+'MARZO '!F244+ABRIL!F244+MAYO!F244+JUNIO!F244+JULIO!F244+AGOSTO!F244+SEPTIEMBRE!F244+OCTUBRE!F244+NOVIEMBRE!F244+DICIEMBRE!F244</f>
        <v>0</v>
      </c>
      <c r="G244" s="45">
        <f>+'ENERO '!G244+FEBRERO!G244+'MARZO '!G244+ABRIL!G244+MAYO!G244+JUNIO!G244+JULIO!G244+AGOSTO!G244+SEPTIEMBRE!G244+OCTUBRE!G244+NOVIEMBRE!G244+DICIEMBRE!G244</f>
        <v>0</v>
      </c>
      <c r="H244" s="45">
        <f>+'ENERO '!H244+FEBRERO!H244+'MARZO '!H244+ABRIL!H244+MAYO!H244+JUNIO!H244+JULIO!H244+AGOSTO!H244+SEPTIEMBRE!H244+OCTUBRE!H244+NOVIEMBRE!H244+DICIEMBRE!H244</f>
        <v>0</v>
      </c>
      <c r="I244" s="45">
        <f>+'ENERO '!I244+FEBRERO!I244+'MARZO '!I244+ABRIL!I244+MAYO!I244+JUNIO!I244+JULIO!I244+AGOSTO!I244+SEPTIEMBRE!I244+OCTUBRE!I244+NOVIEMBRE!I244+DICIEMBRE!I244</f>
        <v>0</v>
      </c>
      <c r="J244" s="45">
        <f>+'ENERO '!J244+FEBRERO!J244+'MARZO '!J244+ABRIL!J244+MAYO!J244+JUNIO!J244+JULIO!J244+AGOSTO!J244+SEPTIEMBRE!J244+OCTUBRE!J244+NOVIEMBRE!J244+DICIEMBRE!J244</f>
        <v>0</v>
      </c>
      <c r="K244" s="45">
        <f>+'ENERO '!K244+FEBRERO!K244+'MARZO '!K244+ABRIL!K244+MAYO!K244+JUNIO!K244+JULIO!K244+AGOSTO!K244+SEPTIEMBRE!K244+OCTUBRE!K244+NOVIEMBRE!K244+DICIEMBRE!K244</f>
        <v>0</v>
      </c>
      <c r="L244" s="45">
        <f>+'ENERO '!L244+FEBRERO!L244+'MARZO '!L244+ABRIL!L244+MAYO!L244+JUNIO!L244+JULIO!L244+AGOSTO!L244+SEPTIEMBRE!L244+OCTUBRE!L244+NOVIEMBRE!L244+DICIEMBRE!L244</f>
        <v>0</v>
      </c>
      <c r="M244" s="45">
        <f>+'ENERO '!M244+FEBRERO!M244+'MARZO '!M244+ABRIL!M244+MAYO!M244+JUNIO!M244+JULIO!M244+AGOSTO!M244+SEPTIEMBRE!M244+OCTUBRE!M244+NOVIEMBRE!M244+DICIEMBRE!M244</f>
        <v>0</v>
      </c>
      <c r="N244" s="45">
        <f>+'ENERO '!N244+FEBRERO!N244+'MARZO '!N244+ABRIL!N244+MAYO!N244+JUNIO!N244+JULIO!N244+AGOSTO!N244+SEPTIEMBRE!N244+OCTUBRE!N244+NOVIEMBRE!N244+DICIEMBRE!N244</f>
        <v>0</v>
      </c>
      <c r="O244" s="75" t="str">
        <f t="shared" si="65"/>
        <v xml:space="preserve"> </v>
      </c>
      <c r="BA244" s="17"/>
      <c r="BB244" s="17" t="str">
        <f t="shared" si="66"/>
        <v/>
      </c>
      <c r="BC244" s="10"/>
      <c r="BD244" s="25"/>
      <c r="BE244" s="25">
        <f t="shared" si="67"/>
        <v>0</v>
      </c>
      <c r="BF244" s="10"/>
    </row>
    <row r="245" spans="1:58" ht="15.75" customHeight="1" x14ac:dyDescent="0.15">
      <c r="A245" s="311" t="s">
        <v>153</v>
      </c>
      <c r="B245" s="312"/>
      <c r="C245" s="313"/>
      <c r="D245" s="76">
        <f t="shared" si="64"/>
        <v>0</v>
      </c>
      <c r="E245" s="45">
        <f>+'ENERO '!E245+FEBRERO!E245+'MARZO '!E245+ABRIL!E245+MAYO!E245+JUNIO!E245+JULIO!E245+AGOSTO!E245+SEPTIEMBRE!E245+OCTUBRE!E245+NOVIEMBRE!E245+DICIEMBRE!E245</f>
        <v>0</v>
      </c>
      <c r="F245" s="45">
        <f>+'ENERO '!F245+FEBRERO!F245+'MARZO '!F245+ABRIL!F245+MAYO!F245+JUNIO!F245+JULIO!F245+AGOSTO!F245+SEPTIEMBRE!F245+OCTUBRE!F245+NOVIEMBRE!F245+DICIEMBRE!F245</f>
        <v>0</v>
      </c>
      <c r="G245" s="45">
        <f>+'ENERO '!G245+FEBRERO!G245+'MARZO '!G245+ABRIL!G245+MAYO!G245+JUNIO!G245+JULIO!G245+AGOSTO!G245+SEPTIEMBRE!G245+OCTUBRE!G245+NOVIEMBRE!G245+DICIEMBRE!G245</f>
        <v>0</v>
      </c>
      <c r="H245" s="45">
        <f>+'ENERO '!H245+FEBRERO!H245+'MARZO '!H245+ABRIL!H245+MAYO!H245+JUNIO!H245+JULIO!H245+AGOSTO!H245+SEPTIEMBRE!H245+OCTUBRE!H245+NOVIEMBRE!H245+DICIEMBRE!H245</f>
        <v>0</v>
      </c>
      <c r="I245" s="45">
        <f>+'ENERO '!I245+FEBRERO!I245+'MARZO '!I245+ABRIL!I245+MAYO!I245+JUNIO!I245+JULIO!I245+AGOSTO!I245+SEPTIEMBRE!I245+OCTUBRE!I245+NOVIEMBRE!I245+DICIEMBRE!I245</f>
        <v>0</v>
      </c>
      <c r="J245" s="45">
        <f>+'ENERO '!J245+FEBRERO!J245+'MARZO '!J245+ABRIL!J245+MAYO!J245+JUNIO!J245+JULIO!J245+AGOSTO!J245+SEPTIEMBRE!J245+OCTUBRE!J245+NOVIEMBRE!J245+DICIEMBRE!J245</f>
        <v>0</v>
      </c>
      <c r="K245" s="45">
        <f>+'ENERO '!K245+FEBRERO!K245+'MARZO '!K245+ABRIL!K245+MAYO!K245+JUNIO!K245+JULIO!K245+AGOSTO!K245+SEPTIEMBRE!K245+OCTUBRE!K245+NOVIEMBRE!K245+DICIEMBRE!K245</f>
        <v>0</v>
      </c>
      <c r="L245" s="45">
        <f>+'ENERO '!L245+FEBRERO!L245+'MARZO '!L245+ABRIL!L245+MAYO!L245+JUNIO!L245+JULIO!L245+AGOSTO!L245+SEPTIEMBRE!L245+OCTUBRE!L245+NOVIEMBRE!L245+DICIEMBRE!L245</f>
        <v>0</v>
      </c>
      <c r="M245" s="45">
        <f>+'ENERO '!M245+FEBRERO!M245+'MARZO '!M245+ABRIL!M245+MAYO!M245+JUNIO!M245+JULIO!M245+AGOSTO!M245+SEPTIEMBRE!M245+OCTUBRE!M245+NOVIEMBRE!M245+DICIEMBRE!M245</f>
        <v>0</v>
      </c>
      <c r="N245" s="45">
        <f>+'ENERO '!N245+FEBRERO!N245+'MARZO '!N245+ABRIL!N245+MAYO!N245+JUNIO!N245+JULIO!N245+AGOSTO!N245+SEPTIEMBRE!N245+OCTUBRE!N245+NOVIEMBRE!N245+DICIEMBRE!N245</f>
        <v>0</v>
      </c>
      <c r="O245" s="75" t="str">
        <f t="shared" si="65"/>
        <v xml:space="preserve"> </v>
      </c>
      <c r="BA245" s="17"/>
      <c r="BB245" s="17" t="str">
        <f t="shared" si="66"/>
        <v/>
      </c>
      <c r="BC245" s="10"/>
      <c r="BD245" s="25"/>
      <c r="BE245" s="25">
        <f t="shared" si="67"/>
        <v>0</v>
      </c>
      <c r="BF245" s="10"/>
    </row>
    <row r="246" spans="1:58" ht="15.75" customHeight="1" x14ac:dyDescent="0.15">
      <c r="A246" s="314" t="s">
        <v>224</v>
      </c>
      <c r="B246" s="315"/>
      <c r="C246" s="316"/>
      <c r="D246" s="191">
        <f t="shared" si="64"/>
        <v>0</v>
      </c>
      <c r="E246" s="45">
        <f>+'ENERO '!E246+FEBRERO!E246+'MARZO '!E246+ABRIL!E246+MAYO!E246+JUNIO!E246+JULIO!E246+AGOSTO!E246+SEPTIEMBRE!E246+OCTUBRE!E246+NOVIEMBRE!E246+DICIEMBRE!E246</f>
        <v>0</v>
      </c>
      <c r="F246" s="45">
        <f>+'ENERO '!F246+FEBRERO!F246+'MARZO '!F246+ABRIL!F246+MAYO!F246+JUNIO!F246+JULIO!F246+AGOSTO!F246+SEPTIEMBRE!F246+OCTUBRE!F246+NOVIEMBRE!F246+DICIEMBRE!F246</f>
        <v>0</v>
      </c>
      <c r="G246" s="45">
        <f>+'ENERO '!G246+FEBRERO!G246+'MARZO '!G246+ABRIL!G246+MAYO!G246+JUNIO!G246+JULIO!G246+AGOSTO!G246+SEPTIEMBRE!G246+OCTUBRE!G246+NOVIEMBRE!G246+DICIEMBRE!G246</f>
        <v>0</v>
      </c>
      <c r="H246" s="45">
        <f>+'ENERO '!H246+FEBRERO!H246+'MARZO '!H246+ABRIL!H246+MAYO!H246+JUNIO!H246+JULIO!H246+AGOSTO!H246+SEPTIEMBRE!H246+OCTUBRE!H246+NOVIEMBRE!H246+DICIEMBRE!H246</f>
        <v>0</v>
      </c>
      <c r="I246" s="45">
        <f>+'ENERO '!I246+FEBRERO!I246+'MARZO '!I246+ABRIL!I246+MAYO!I246+JUNIO!I246+JULIO!I246+AGOSTO!I246+SEPTIEMBRE!I246+OCTUBRE!I246+NOVIEMBRE!I246+DICIEMBRE!I246</f>
        <v>0</v>
      </c>
      <c r="J246" s="45">
        <f>+'ENERO '!J246+FEBRERO!J246+'MARZO '!J246+ABRIL!J246+MAYO!J246+JUNIO!J246+JULIO!J246+AGOSTO!J246+SEPTIEMBRE!J246+OCTUBRE!J246+NOVIEMBRE!J246+DICIEMBRE!J246</f>
        <v>0</v>
      </c>
      <c r="K246" s="45">
        <f>+'ENERO '!K246+FEBRERO!K246+'MARZO '!K246+ABRIL!K246+MAYO!K246+JUNIO!K246+JULIO!K246+AGOSTO!K246+SEPTIEMBRE!K246+OCTUBRE!K246+NOVIEMBRE!K246+DICIEMBRE!K246</f>
        <v>0</v>
      </c>
      <c r="L246" s="45">
        <f>+'ENERO '!L246+FEBRERO!L246+'MARZO '!L246+ABRIL!L246+MAYO!L246+JUNIO!L246+JULIO!L246+AGOSTO!L246+SEPTIEMBRE!L246+OCTUBRE!L246+NOVIEMBRE!L246+DICIEMBRE!L246</f>
        <v>0</v>
      </c>
      <c r="M246" s="45">
        <f>+'ENERO '!M246+FEBRERO!M246+'MARZO '!M246+ABRIL!M246+MAYO!M246+JUNIO!M246+JULIO!M246+AGOSTO!M246+SEPTIEMBRE!M246+OCTUBRE!M246+NOVIEMBRE!M246+DICIEMBRE!M246</f>
        <v>0</v>
      </c>
      <c r="N246" s="45">
        <f>+'ENERO '!N246+FEBRERO!N246+'MARZO '!N246+ABRIL!N246+MAYO!N246+JUNIO!N246+JULIO!N246+AGOSTO!N246+SEPTIEMBRE!N246+OCTUBRE!N246+NOVIEMBRE!N246+DICIEMBRE!N246</f>
        <v>0</v>
      </c>
      <c r="O246" s="75" t="str">
        <f t="shared" si="65"/>
        <v xml:space="preserve"> </v>
      </c>
      <c r="BA246" s="17"/>
      <c r="BB246" s="17" t="str">
        <f t="shared" si="66"/>
        <v/>
      </c>
      <c r="BC246" s="10"/>
      <c r="BD246" s="25"/>
      <c r="BE246" s="25">
        <f t="shared" si="67"/>
        <v>0</v>
      </c>
      <c r="BF246" s="10"/>
    </row>
    <row r="247" spans="1:58" ht="15.75" customHeight="1" x14ac:dyDescent="0.15">
      <c r="A247" s="292" t="s">
        <v>154</v>
      </c>
      <c r="B247" s="293"/>
      <c r="C247" s="294"/>
      <c r="D247" s="246">
        <f t="shared" si="64"/>
        <v>0</v>
      </c>
      <c r="E247" s="45">
        <f>+'ENERO '!E247+FEBRERO!E247+'MARZO '!E247+ABRIL!E247+MAYO!E247+JUNIO!E247+JULIO!E247+AGOSTO!E247+SEPTIEMBRE!E247+OCTUBRE!E247+NOVIEMBRE!E247+DICIEMBRE!E247</f>
        <v>0</v>
      </c>
      <c r="F247" s="45">
        <f>+'ENERO '!F247+FEBRERO!F247+'MARZO '!F247+ABRIL!F247+MAYO!F247+JUNIO!F247+JULIO!F247+AGOSTO!F247+SEPTIEMBRE!F247+OCTUBRE!F247+NOVIEMBRE!F247+DICIEMBRE!F247</f>
        <v>0</v>
      </c>
      <c r="G247" s="45">
        <f>+'ENERO '!G247+FEBRERO!G247+'MARZO '!G247+ABRIL!G247+MAYO!G247+JUNIO!G247+JULIO!G247+AGOSTO!G247+SEPTIEMBRE!G247+OCTUBRE!G247+NOVIEMBRE!G247+DICIEMBRE!G247</f>
        <v>0</v>
      </c>
      <c r="H247" s="45">
        <f>+'ENERO '!H247+FEBRERO!H247+'MARZO '!H247+ABRIL!H247+MAYO!H247+JUNIO!H247+JULIO!H247+AGOSTO!H247+SEPTIEMBRE!H247+OCTUBRE!H247+NOVIEMBRE!H247+DICIEMBRE!H247</f>
        <v>0</v>
      </c>
      <c r="I247" s="45">
        <f>+'ENERO '!I247+FEBRERO!I247+'MARZO '!I247+ABRIL!I247+MAYO!I247+JUNIO!I247+JULIO!I247+AGOSTO!I247+SEPTIEMBRE!I247+OCTUBRE!I247+NOVIEMBRE!I247+DICIEMBRE!I247</f>
        <v>0</v>
      </c>
      <c r="J247" s="45">
        <f>+'ENERO '!J247+FEBRERO!J247+'MARZO '!J247+ABRIL!J247+MAYO!J247+JUNIO!J247+JULIO!J247+AGOSTO!J247+SEPTIEMBRE!J247+OCTUBRE!J247+NOVIEMBRE!J247+DICIEMBRE!J247</f>
        <v>0</v>
      </c>
      <c r="K247" s="45">
        <f>+'ENERO '!K247+FEBRERO!K247+'MARZO '!K247+ABRIL!K247+MAYO!K247+JUNIO!K247+JULIO!K247+AGOSTO!K247+SEPTIEMBRE!K247+OCTUBRE!K247+NOVIEMBRE!K247+DICIEMBRE!K247</f>
        <v>0</v>
      </c>
      <c r="L247" s="45">
        <f>+'ENERO '!L247+FEBRERO!L247+'MARZO '!L247+ABRIL!L247+MAYO!L247+JUNIO!L247+JULIO!L247+AGOSTO!L247+SEPTIEMBRE!L247+OCTUBRE!L247+NOVIEMBRE!L247+DICIEMBRE!L247</f>
        <v>0</v>
      </c>
      <c r="M247" s="45">
        <f>+'ENERO '!M247+FEBRERO!M247+'MARZO '!M247+ABRIL!M247+MAYO!M247+JUNIO!M247+JULIO!M247+AGOSTO!M247+SEPTIEMBRE!M247+OCTUBRE!M247+NOVIEMBRE!M247+DICIEMBRE!M247</f>
        <v>0</v>
      </c>
      <c r="N247" s="45">
        <f>+'ENERO '!N247+FEBRERO!N247+'MARZO '!N247+ABRIL!N247+MAYO!N247+JUNIO!N247+JULIO!N247+AGOSTO!N247+SEPTIEMBRE!N247+OCTUBRE!N247+NOVIEMBRE!N247+DICIEMBRE!N247</f>
        <v>0</v>
      </c>
      <c r="O247" s="75" t="str">
        <f t="shared" si="65"/>
        <v xml:space="preserve"> </v>
      </c>
      <c r="BA247" s="17"/>
      <c r="BB247" s="17" t="str">
        <f t="shared" si="66"/>
        <v/>
      </c>
      <c r="BC247" s="10"/>
      <c r="BD247" s="25"/>
      <c r="BE247" s="25">
        <f t="shared" si="67"/>
        <v>0</v>
      </c>
      <c r="BF247" s="10"/>
    </row>
    <row r="248" spans="1:58" ht="12.95" customHeight="1" x14ac:dyDescent="0.15">
      <c r="I248" s="247"/>
      <c r="J248" s="247"/>
      <c r="K248" s="247"/>
      <c r="L248" s="247"/>
      <c r="M248" s="247"/>
      <c r="N248" s="247"/>
      <c r="O248" s="247"/>
      <c r="P248" s="247"/>
      <c r="Q248" s="247"/>
      <c r="R248" s="67"/>
      <c r="BB248" s="8"/>
    </row>
    <row r="249" spans="1:58" ht="12.95" customHeight="1" x14ac:dyDescent="0.15">
      <c r="A249" s="247"/>
      <c r="B249" s="94"/>
      <c r="C249" s="94"/>
      <c r="D249" s="247"/>
      <c r="E249" s="247"/>
      <c r="F249" s="247"/>
      <c r="G249" s="247"/>
      <c r="H249" s="247"/>
      <c r="I249" s="247"/>
      <c r="J249" s="247"/>
      <c r="K249" s="247"/>
      <c r="L249" s="247"/>
      <c r="M249" s="247"/>
      <c r="N249" s="247"/>
      <c r="O249" s="247"/>
      <c r="P249" s="247"/>
      <c r="Q249" s="247"/>
      <c r="R249" s="67"/>
      <c r="BB249" s="8"/>
    </row>
    <row r="250" spans="1:58" ht="12.95" customHeight="1" x14ac:dyDescent="0.15">
      <c r="A250" s="247"/>
      <c r="B250" s="94"/>
      <c r="C250" s="94"/>
      <c r="D250" s="247"/>
      <c r="E250" s="247"/>
      <c r="F250" s="247"/>
      <c r="G250" s="247"/>
      <c r="H250" s="247"/>
      <c r="I250" s="247"/>
      <c r="J250" s="247"/>
      <c r="K250" s="247"/>
      <c r="L250" s="247"/>
      <c r="M250" s="247"/>
      <c r="N250" s="247"/>
      <c r="O250" s="247"/>
      <c r="P250" s="247"/>
      <c r="Q250" s="247"/>
      <c r="R250" s="67"/>
      <c r="BB250" s="8"/>
    </row>
    <row r="251" spans="1:58" ht="12.95" customHeight="1" x14ac:dyDescent="0.15">
      <c r="A251" s="247"/>
      <c r="B251" s="94"/>
      <c r="C251" s="94"/>
      <c r="D251" s="247"/>
      <c r="E251" s="247"/>
      <c r="F251" s="247"/>
      <c r="G251" s="247"/>
      <c r="H251" s="247"/>
      <c r="I251" s="247"/>
      <c r="J251" s="247"/>
      <c r="K251" s="247"/>
      <c r="L251" s="247"/>
      <c r="M251" s="247"/>
      <c r="N251" s="247"/>
      <c r="O251" s="247"/>
      <c r="P251" s="247"/>
      <c r="Q251" s="247"/>
      <c r="R251" s="67"/>
    </row>
    <row r="252" spans="1:58" ht="12.95" customHeight="1" x14ac:dyDescent="0.15">
      <c r="A252" s="247"/>
      <c r="B252" s="94"/>
      <c r="C252" s="94"/>
      <c r="D252" s="247"/>
      <c r="E252" s="247"/>
      <c r="F252" s="247"/>
      <c r="G252" s="247"/>
      <c r="H252" s="247"/>
      <c r="I252" s="247"/>
      <c r="J252" s="247"/>
      <c r="K252" s="247"/>
      <c r="L252" s="247"/>
      <c r="M252" s="247"/>
      <c r="N252" s="247"/>
      <c r="O252" s="247"/>
      <c r="P252" s="247"/>
      <c r="Q252" s="247"/>
      <c r="R252" s="67"/>
    </row>
    <row r="253" spans="1:58" ht="12.95" customHeight="1" x14ac:dyDescent="0.15">
      <c r="A253" s="247"/>
      <c r="B253" s="94"/>
      <c r="C253" s="94"/>
      <c r="D253" s="247"/>
      <c r="E253" s="247"/>
      <c r="F253" s="247"/>
      <c r="G253" s="247"/>
      <c r="H253" s="247"/>
      <c r="I253" s="247"/>
      <c r="J253" s="247"/>
      <c r="K253" s="247"/>
      <c r="L253" s="247"/>
      <c r="M253" s="247"/>
      <c r="N253" s="247"/>
      <c r="O253" s="247"/>
      <c r="P253" s="247"/>
      <c r="Q253" s="247"/>
      <c r="R253" s="67"/>
    </row>
    <row r="254" spans="1:58" ht="12.95" customHeight="1" x14ac:dyDescent="0.15">
      <c r="A254" s="247"/>
      <c r="B254" s="94"/>
      <c r="C254" s="94"/>
      <c r="D254" s="247"/>
      <c r="E254" s="247"/>
      <c r="F254" s="247"/>
      <c r="G254" s="247"/>
      <c r="H254" s="247"/>
      <c r="I254" s="247"/>
      <c r="J254" s="247"/>
      <c r="K254" s="247"/>
      <c r="L254" s="247"/>
      <c r="M254" s="247"/>
      <c r="N254" s="247"/>
      <c r="O254" s="247"/>
      <c r="P254" s="247"/>
      <c r="Q254" s="247"/>
      <c r="R254" s="67"/>
    </row>
    <row r="255" spans="1:58" ht="12.95" customHeight="1" x14ac:dyDescent="0.15">
      <c r="A255" s="247"/>
      <c r="B255" s="94"/>
      <c r="C255" s="94"/>
      <c r="D255" s="247"/>
      <c r="E255" s="247"/>
      <c r="F255" s="247"/>
      <c r="G255" s="247"/>
      <c r="H255" s="247"/>
      <c r="I255" s="247"/>
      <c r="J255" s="247"/>
      <c r="K255" s="247"/>
      <c r="L255" s="247"/>
      <c r="M255" s="247"/>
      <c r="N255" s="247"/>
      <c r="O255" s="247"/>
      <c r="P255" s="247"/>
      <c r="Q255" s="247"/>
      <c r="R255" s="67"/>
    </row>
    <row r="256" spans="1:58" ht="12.95" customHeight="1" x14ac:dyDescent="0.15">
      <c r="A256" s="247"/>
      <c r="B256" s="94"/>
      <c r="C256" s="94"/>
      <c r="D256" s="247"/>
      <c r="E256" s="247"/>
      <c r="F256" s="247"/>
      <c r="G256" s="247"/>
      <c r="H256" s="247"/>
      <c r="I256" s="247"/>
      <c r="J256" s="247"/>
      <c r="K256" s="247"/>
      <c r="L256" s="247"/>
      <c r="M256" s="247"/>
      <c r="N256" s="247"/>
      <c r="O256" s="247"/>
      <c r="P256" s="247"/>
      <c r="Q256" s="247"/>
      <c r="R256" s="67"/>
    </row>
    <row r="257" spans="1:56" x14ac:dyDescent="0.15">
      <c r="A257" s="248"/>
      <c r="B257" s="94"/>
      <c r="C257" s="94"/>
      <c r="D257" s="247"/>
      <c r="E257" s="247"/>
      <c r="F257" s="247"/>
      <c r="G257" s="247"/>
      <c r="H257" s="247"/>
      <c r="I257" s="247"/>
      <c r="J257" s="247"/>
      <c r="K257" s="247"/>
      <c r="L257" s="247"/>
      <c r="M257" s="247"/>
      <c r="N257" s="247"/>
      <c r="O257" s="247"/>
      <c r="P257" s="247"/>
      <c r="Q257" s="247"/>
      <c r="R257" s="67"/>
    </row>
    <row r="258" spans="1:56" x14ac:dyDescent="0.15">
      <c r="A258" s="247"/>
      <c r="B258" s="94"/>
      <c r="C258" s="94"/>
      <c r="D258" s="247"/>
      <c r="E258" s="247"/>
      <c r="F258" s="247"/>
      <c r="G258" s="247"/>
      <c r="H258" s="247"/>
      <c r="I258" s="247"/>
      <c r="J258" s="247"/>
      <c r="K258" s="247"/>
      <c r="L258" s="247"/>
      <c r="M258" s="247"/>
      <c r="N258" s="247"/>
      <c r="O258" s="247"/>
      <c r="P258" s="247"/>
      <c r="Q258" s="247"/>
      <c r="R258" s="67"/>
    </row>
    <row r="259" spans="1:56" x14ac:dyDescent="0.15">
      <c r="A259" s="247"/>
      <c r="B259" s="94"/>
      <c r="C259" s="94"/>
      <c r="D259" s="247"/>
      <c r="E259" s="247"/>
      <c r="F259" s="247"/>
      <c r="G259" s="247"/>
      <c r="H259" s="247"/>
      <c r="I259" s="247"/>
      <c r="J259" s="247"/>
      <c r="K259" s="247"/>
      <c r="L259" s="247"/>
      <c r="M259" s="247"/>
      <c r="N259" s="247"/>
      <c r="O259" s="247"/>
      <c r="P259" s="247"/>
      <c r="Q259" s="247"/>
      <c r="R259" s="67"/>
    </row>
    <row r="260" spans="1:56" x14ac:dyDescent="0.15">
      <c r="A260" s="247"/>
      <c r="B260" s="94"/>
      <c r="C260" s="94"/>
      <c r="D260" s="247"/>
      <c r="E260" s="247"/>
      <c r="F260" s="247"/>
      <c r="G260" s="247"/>
      <c r="H260" s="247"/>
      <c r="I260" s="247"/>
      <c r="J260" s="247"/>
      <c r="K260" s="247"/>
      <c r="L260" s="247"/>
      <c r="M260" s="247"/>
      <c r="N260" s="247"/>
      <c r="O260" s="247"/>
      <c r="P260" s="247"/>
      <c r="Q260" s="247"/>
      <c r="R260" s="67"/>
    </row>
    <row r="267" spans="1:56" hidden="1" x14ac:dyDescent="0.15"/>
    <row r="268" spans="1:56" hidden="1" x14ac:dyDescent="0.15"/>
    <row r="269" spans="1:56" ht="12.95" hidden="1" customHeight="1" x14ac:dyDescent="0.15">
      <c r="A269" s="249">
        <f>SUM(D8:S247)</f>
        <v>211941</v>
      </c>
      <c r="BD269" s="250">
        <v>0</v>
      </c>
    </row>
    <row r="270" spans="1:56" hidden="1" x14ac:dyDescent="0.15"/>
    <row r="271" spans="1:56" hidden="1" x14ac:dyDescent="0.15"/>
    <row r="306" spans="56:56" x14ac:dyDescent="0.15">
      <c r="BD306" s="28">
        <v>0</v>
      </c>
    </row>
    <row r="323" ht="12.95" customHeight="1" x14ac:dyDescent="0.15"/>
  </sheetData>
  <mergeCells count="257">
    <mergeCell ref="D38:D39"/>
    <mergeCell ref="P8:Q8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C15"/>
    <mergeCell ref="A16:C16"/>
    <mergeCell ref="A18:C19"/>
    <mergeCell ref="D18:D19"/>
    <mergeCell ref="E18:O18"/>
    <mergeCell ref="P18:P19"/>
    <mergeCell ref="Q18:Q19"/>
    <mergeCell ref="R18:R19"/>
    <mergeCell ref="A21:C21"/>
    <mergeCell ref="A22:C22"/>
    <mergeCell ref="A23:C23"/>
    <mergeCell ref="A24:C24"/>
    <mergeCell ref="E38:O38"/>
    <mergeCell ref="A57:C57"/>
    <mergeCell ref="A58:C58"/>
    <mergeCell ref="A59:C59"/>
    <mergeCell ref="A61:C61"/>
    <mergeCell ref="A26:C26"/>
    <mergeCell ref="A27:C27"/>
    <mergeCell ref="A45:C45"/>
    <mergeCell ref="A46:C46"/>
    <mergeCell ref="A28:C28"/>
    <mergeCell ref="A30:C30"/>
    <mergeCell ref="A31:C31"/>
    <mergeCell ref="A32:C32"/>
    <mergeCell ref="A37:C37"/>
    <mergeCell ref="A41:C41"/>
    <mergeCell ref="A42:C42"/>
    <mergeCell ref="A43:C43"/>
    <mergeCell ref="A44:C44"/>
    <mergeCell ref="A29:C29"/>
    <mergeCell ref="A33:A36"/>
    <mergeCell ref="B33:C33"/>
    <mergeCell ref="B34:C34"/>
    <mergeCell ref="B35:C35"/>
    <mergeCell ref="B36:C36"/>
    <mergeCell ref="A72:C72"/>
    <mergeCell ref="A73:C73"/>
    <mergeCell ref="A74:C74"/>
    <mergeCell ref="A75:C75"/>
    <mergeCell ref="A76:C76"/>
    <mergeCell ref="A77:C77"/>
    <mergeCell ref="A78:C78"/>
    <mergeCell ref="A79:C79"/>
    <mergeCell ref="A62:C62"/>
    <mergeCell ref="A63:C63"/>
    <mergeCell ref="A116:C116"/>
    <mergeCell ref="A117:C117"/>
    <mergeCell ref="A118:C118"/>
    <mergeCell ref="A110:C110"/>
    <mergeCell ref="A101:C101"/>
    <mergeCell ref="A98:C98"/>
    <mergeCell ref="A99:C99"/>
    <mergeCell ref="A100:C100"/>
    <mergeCell ref="A103:C104"/>
    <mergeCell ref="B170:C170"/>
    <mergeCell ref="A166:A169"/>
    <mergeCell ref="B166:B167"/>
    <mergeCell ref="B168:B169"/>
    <mergeCell ref="A170:A174"/>
    <mergeCell ref="B171:B172"/>
    <mergeCell ref="B173:B174"/>
    <mergeCell ref="B151:B152"/>
    <mergeCell ref="A137:C137"/>
    <mergeCell ref="A138:C138"/>
    <mergeCell ref="A139:C139"/>
    <mergeCell ref="A140:C140"/>
    <mergeCell ref="A141:C141"/>
    <mergeCell ref="A142:C142"/>
    <mergeCell ref="A143:C143"/>
    <mergeCell ref="A144:C144"/>
    <mergeCell ref="A145:C145"/>
    <mergeCell ref="A146:C146"/>
    <mergeCell ref="A147:C147"/>
    <mergeCell ref="A149:C150"/>
    <mergeCell ref="A158:A165"/>
    <mergeCell ref="B161:B165"/>
    <mergeCell ref="A183:A186"/>
    <mergeCell ref="B183:C183"/>
    <mergeCell ref="B184:C184"/>
    <mergeCell ref="B185:C185"/>
    <mergeCell ref="B186:C186"/>
    <mergeCell ref="A187:A190"/>
    <mergeCell ref="B187:C187"/>
    <mergeCell ref="B188:C188"/>
    <mergeCell ref="A176:C177"/>
    <mergeCell ref="B189:C189"/>
    <mergeCell ref="B190:C190"/>
    <mergeCell ref="P38:P39"/>
    <mergeCell ref="Q38:Q39"/>
    <mergeCell ref="R38:R39"/>
    <mergeCell ref="A40:C40"/>
    <mergeCell ref="A60:C60"/>
    <mergeCell ref="A64:C64"/>
    <mergeCell ref="A66:C66"/>
    <mergeCell ref="A70:C71"/>
    <mergeCell ref="D70:D71"/>
    <mergeCell ref="E70:O70"/>
    <mergeCell ref="P70:Q70"/>
    <mergeCell ref="R70:R71"/>
    <mergeCell ref="A67:C67"/>
    <mergeCell ref="A68:C68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80:C80"/>
    <mergeCell ref="A82:B88"/>
    <mergeCell ref="A92:A93"/>
    <mergeCell ref="B92:C92"/>
    <mergeCell ref="B93:C93"/>
    <mergeCell ref="A94:C94"/>
    <mergeCell ref="A95:C95"/>
    <mergeCell ref="A96:C96"/>
    <mergeCell ref="A97:C97"/>
    <mergeCell ref="A91:C91"/>
    <mergeCell ref="A90:C90"/>
    <mergeCell ref="G103:G104"/>
    <mergeCell ref="A105:A106"/>
    <mergeCell ref="B105:C105"/>
    <mergeCell ref="B106:C106"/>
    <mergeCell ref="A108:C109"/>
    <mergeCell ref="D108:D109"/>
    <mergeCell ref="E108:M108"/>
    <mergeCell ref="N108:N109"/>
    <mergeCell ref="O108:O109"/>
    <mergeCell ref="D103:F103"/>
    <mergeCell ref="P108:P109"/>
    <mergeCell ref="A129:C129"/>
    <mergeCell ref="A130:C130"/>
    <mergeCell ref="A131:C131"/>
    <mergeCell ref="A132:C132"/>
    <mergeCell ref="A133:C133"/>
    <mergeCell ref="A134:C134"/>
    <mergeCell ref="A135:C135"/>
    <mergeCell ref="A136:C136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11:C111"/>
    <mergeCell ref="A112:C112"/>
    <mergeCell ref="A113:C113"/>
    <mergeCell ref="A114:C114"/>
    <mergeCell ref="A115:C115"/>
    <mergeCell ref="D149:D150"/>
    <mergeCell ref="E149:M149"/>
    <mergeCell ref="N149:O149"/>
    <mergeCell ref="P149:P150"/>
    <mergeCell ref="Q149:Q150"/>
    <mergeCell ref="A151:A154"/>
    <mergeCell ref="B153:B154"/>
    <mergeCell ref="A155:A157"/>
    <mergeCell ref="B155:C155"/>
    <mergeCell ref="B156:B157"/>
    <mergeCell ref="D176:D177"/>
    <mergeCell ref="E176:H176"/>
    <mergeCell ref="A178:C178"/>
    <mergeCell ref="A179:C179"/>
    <mergeCell ref="A181:C182"/>
    <mergeCell ref="D181:D182"/>
    <mergeCell ref="E181:M181"/>
    <mergeCell ref="N181:O181"/>
    <mergeCell ref="P181:P182"/>
    <mergeCell ref="B191:C191"/>
    <mergeCell ref="B192:C192"/>
    <mergeCell ref="B193:C193"/>
    <mergeCell ref="B194:C194"/>
    <mergeCell ref="A195:A198"/>
    <mergeCell ref="B195:C195"/>
    <mergeCell ref="B196:C196"/>
    <mergeCell ref="B197:C197"/>
    <mergeCell ref="B198:C198"/>
    <mergeCell ref="A191:A194"/>
    <mergeCell ref="A199:A202"/>
    <mergeCell ref="B199:C199"/>
    <mergeCell ref="B200:C200"/>
    <mergeCell ref="B201:C201"/>
    <mergeCell ref="B202:C202"/>
    <mergeCell ref="A203:A206"/>
    <mergeCell ref="B203:C203"/>
    <mergeCell ref="B204:C204"/>
    <mergeCell ref="B205:C205"/>
    <mergeCell ref="B206:C206"/>
    <mergeCell ref="A207:A210"/>
    <mergeCell ref="B207:C207"/>
    <mergeCell ref="B208:C208"/>
    <mergeCell ref="B209:C209"/>
    <mergeCell ref="B210:C210"/>
    <mergeCell ref="A211:A214"/>
    <mergeCell ref="B211:C211"/>
    <mergeCell ref="B212:C212"/>
    <mergeCell ref="B213:C213"/>
    <mergeCell ref="B214:C214"/>
    <mergeCell ref="A215:A218"/>
    <mergeCell ref="B215:C215"/>
    <mergeCell ref="B216:C216"/>
    <mergeCell ref="B217:C217"/>
    <mergeCell ref="B218:C218"/>
    <mergeCell ref="A219:A222"/>
    <mergeCell ref="B219:C219"/>
    <mergeCell ref="B220:C220"/>
    <mergeCell ref="B221:C221"/>
    <mergeCell ref="B222:C222"/>
    <mergeCell ref="A223:A226"/>
    <mergeCell ref="B223:C223"/>
    <mergeCell ref="B224:C224"/>
    <mergeCell ref="B225:C225"/>
    <mergeCell ref="B226:C226"/>
    <mergeCell ref="A227:A230"/>
    <mergeCell ref="B227:C227"/>
    <mergeCell ref="B228:C228"/>
    <mergeCell ref="B229:C229"/>
    <mergeCell ref="B230:C230"/>
    <mergeCell ref="A231:A234"/>
    <mergeCell ref="B231:C231"/>
    <mergeCell ref="B232:C232"/>
    <mergeCell ref="B233:C233"/>
    <mergeCell ref="B234:C234"/>
    <mergeCell ref="A235:A238"/>
    <mergeCell ref="B235:C235"/>
    <mergeCell ref="B236:C236"/>
    <mergeCell ref="B237:C237"/>
    <mergeCell ref="B238:C238"/>
    <mergeCell ref="A247:C247"/>
    <mergeCell ref="A240:C241"/>
    <mergeCell ref="D240:D241"/>
    <mergeCell ref="E240:M240"/>
    <mergeCell ref="N240:N241"/>
    <mergeCell ref="A242:C242"/>
    <mergeCell ref="A243:C243"/>
    <mergeCell ref="A244:C244"/>
    <mergeCell ref="A245:C245"/>
    <mergeCell ref="A246:C246"/>
  </mergeCells>
  <printOptions horizontalCentered="1" verticalCentered="1"/>
  <pageMargins left="0" right="0.19685039370078741" top="0.35433070866141736" bottom="0.35433070866141736" header="0.31496062992125984" footer="0.31496062992125984"/>
  <pageSetup paperSize="7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323"/>
  <sheetViews>
    <sheetView workbookViewId="0">
      <selection activeCell="A23" sqref="A23:C23"/>
    </sheetView>
  </sheetViews>
  <sheetFormatPr baseColWidth="10" defaultRowHeight="11.25" x14ac:dyDescent="0.15"/>
  <cols>
    <col min="1" max="1" width="41" style="30" customWidth="1"/>
    <col min="2" max="2" width="14" style="30" customWidth="1"/>
    <col min="3" max="3" width="22.140625" style="30" customWidth="1"/>
    <col min="4" max="4" width="11" style="30" customWidth="1"/>
    <col min="5" max="5" width="12.5703125" style="30" customWidth="1"/>
    <col min="6" max="6" width="11" style="30" customWidth="1"/>
    <col min="7" max="7" width="12.5703125" style="30" customWidth="1"/>
    <col min="8" max="15" width="11" style="30" customWidth="1"/>
    <col min="16" max="16" width="14.7109375" style="30" customWidth="1"/>
    <col min="17" max="17" width="11" style="30" customWidth="1"/>
    <col min="18" max="18" width="14.140625" style="30" customWidth="1"/>
    <col min="19" max="22" width="11.42578125" style="30"/>
    <col min="23" max="33" width="10" style="30" customWidth="1"/>
    <col min="34" max="39" width="11.5703125" style="30" customWidth="1"/>
    <col min="40" max="42" width="15.5703125" style="30" customWidth="1"/>
    <col min="43" max="52" width="15.5703125" style="30" hidden="1" customWidth="1"/>
    <col min="53" max="58" width="15.5703125" style="1" hidden="1" customWidth="1"/>
    <col min="59" max="60" width="15.5703125" style="30" hidden="1" customWidth="1"/>
    <col min="61" max="79" width="15.5703125" style="31" hidden="1" customWidth="1"/>
    <col min="80" max="81" width="14.85546875" style="31" hidden="1" customWidth="1"/>
    <col min="82" max="89" width="14.85546875" style="31" customWidth="1"/>
    <col min="90" max="91" width="10.85546875" style="31" customWidth="1"/>
    <col min="92" max="103" width="11.42578125" style="31"/>
    <col min="104" max="106" width="11.85546875" style="31" customWidth="1"/>
    <col min="107" max="256" width="11.42578125" style="31"/>
    <col min="257" max="257" width="41" style="31" customWidth="1"/>
    <col min="258" max="258" width="14" style="31" customWidth="1"/>
    <col min="259" max="259" width="22.140625" style="31" customWidth="1"/>
    <col min="260" max="260" width="11" style="31" customWidth="1"/>
    <col min="261" max="261" width="12.5703125" style="31" customWidth="1"/>
    <col min="262" max="262" width="11" style="31" customWidth="1"/>
    <col min="263" max="263" width="12.5703125" style="31" customWidth="1"/>
    <col min="264" max="271" width="11" style="31" customWidth="1"/>
    <col min="272" max="272" width="14.7109375" style="31" customWidth="1"/>
    <col min="273" max="273" width="11" style="31" customWidth="1"/>
    <col min="274" max="274" width="14.140625" style="31" customWidth="1"/>
    <col min="275" max="278" width="11.42578125" style="31"/>
    <col min="279" max="289" width="10" style="31" customWidth="1"/>
    <col min="290" max="295" width="11.5703125" style="31" customWidth="1"/>
    <col min="296" max="298" width="15.5703125" style="31" customWidth="1"/>
    <col min="299" max="337" width="0" style="31" hidden="1" customWidth="1"/>
    <col min="338" max="345" width="14.85546875" style="31" customWidth="1"/>
    <col min="346" max="347" width="10.85546875" style="31" customWidth="1"/>
    <col min="348" max="359" width="11.42578125" style="31"/>
    <col min="360" max="362" width="11.85546875" style="31" customWidth="1"/>
    <col min="363" max="512" width="11.42578125" style="31"/>
    <col min="513" max="513" width="41" style="31" customWidth="1"/>
    <col min="514" max="514" width="14" style="31" customWidth="1"/>
    <col min="515" max="515" width="22.140625" style="31" customWidth="1"/>
    <col min="516" max="516" width="11" style="31" customWidth="1"/>
    <col min="517" max="517" width="12.5703125" style="31" customWidth="1"/>
    <col min="518" max="518" width="11" style="31" customWidth="1"/>
    <col min="519" max="519" width="12.5703125" style="31" customWidth="1"/>
    <col min="520" max="527" width="11" style="31" customWidth="1"/>
    <col min="528" max="528" width="14.7109375" style="31" customWidth="1"/>
    <col min="529" max="529" width="11" style="31" customWidth="1"/>
    <col min="530" max="530" width="14.140625" style="31" customWidth="1"/>
    <col min="531" max="534" width="11.42578125" style="31"/>
    <col min="535" max="545" width="10" style="31" customWidth="1"/>
    <col min="546" max="551" width="11.5703125" style="31" customWidth="1"/>
    <col min="552" max="554" width="15.5703125" style="31" customWidth="1"/>
    <col min="555" max="593" width="0" style="31" hidden="1" customWidth="1"/>
    <col min="594" max="601" width="14.85546875" style="31" customWidth="1"/>
    <col min="602" max="603" width="10.85546875" style="31" customWidth="1"/>
    <col min="604" max="615" width="11.42578125" style="31"/>
    <col min="616" max="618" width="11.85546875" style="31" customWidth="1"/>
    <col min="619" max="768" width="11.42578125" style="31"/>
    <col min="769" max="769" width="41" style="31" customWidth="1"/>
    <col min="770" max="770" width="14" style="31" customWidth="1"/>
    <col min="771" max="771" width="22.140625" style="31" customWidth="1"/>
    <col min="772" max="772" width="11" style="31" customWidth="1"/>
    <col min="773" max="773" width="12.5703125" style="31" customWidth="1"/>
    <col min="774" max="774" width="11" style="31" customWidth="1"/>
    <col min="775" max="775" width="12.5703125" style="31" customWidth="1"/>
    <col min="776" max="783" width="11" style="31" customWidth="1"/>
    <col min="784" max="784" width="14.7109375" style="31" customWidth="1"/>
    <col min="785" max="785" width="11" style="31" customWidth="1"/>
    <col min="786" max="786" width="14.140625" style="31" customWidth="1"/>
    <col min="787" max="790" width="11.42578125" style="31"/>
    <col min="791" max="801" width="10" style="31" customWidth="1"/>
    <col min="802" max="807" width="11.5703125" style="31" customWidth="1"/>
    <col min="808" max="810" width="15.5703125" style="31" customWidth="1"/>
    <col min="811" max="849" width="0" style="31" hidden="1" customWidth="1"/>
    <col min="850" max="857" width="14.85546875" style="31" customWidth="1"/>
    <col min="858" max="859" width="10.85546875" style="31" customWidth="1"/>
    <col min="860" max="871" width="11.42578125" style="31"/>
    <col min="872" max="874" width="11.85546875" style="31" customWidth="1"/>
    <col min="875" max="1024" width="11.42578125" style="31"/>
    <col min="1025" max="1025" width="41" style="31" customWidth="1"/>
    <col min="1026" max="1026" width="14" style="31" customWidth="1"/>
    <col min="1027" max="1027" width="22.140625" style="31" customWidth="1"/>
    <col min="1028" max="1028" width="11" style="31" customWidth="1"/>
    <col min="1029" max="1029" width="12.5703125" style="31" customWidth="1"/>
    <col min="1030" max="1030" width="11" style="31" customWidth="1"/>
    <col min="1031" max="1031" width="12.5703125" style="31" customWidth="1"/>
    <col min="1032" max="1039" width="11" style="31" customWidth="1"/>
    <col min="1040" max="1040" width="14.7109375" style="31" customWidth="1"/>
    <col min="1041" max="1041" width="11" style="31" customWidth="1"/>
    <col min="1042" max="1042" width="14.140625" style="31" customWidth="1"/>
    <col min="1043" max="1046" width="11.42578125" style="31"/>
    <col min="1047" max="1057" width="10" style="31" customWidth="1"/>
    <col min="1058" max="1063" width="11.5703125" style="31" customWidth="1"/>
    <col min="1064" max="1066" width="15.5703125" style="31" customWidth="1"/>
    <col min="1067" max="1105" width="0" style="31" hidden="1" customWidth="1"/>
    <col min="1106" max="1113" width="14.85546875" style="31" customWidth="1"/>
    <col min="1114" max="1115" width="10.85546875" style="31" customWidth="1"/>
    <col min="1116" max="1127" width="11.42578125" style="31"/>
    <col min="1128" max="1130" width="11.85546875" style="31" customWidth="1"/>
    <col min="1131" max="1280" width="11.42578125" style="31"/>
    <col min="1281" max="1281" width="41" style="31" customWidth="1"/>
    <col min="1282" max="1282" width="14" style="31" customWidth="1"/>
    <col min="1283" max="1283" width="22.140625" style="31" customWidth="1"/>
    <col min="1284" max="1284" width="11" style="31" customWidth="1"/>
    <col min="1285" max="1285" width="12.5703125" style="31" customWidth="1"/>
    <col min="1286" max="1286" width="11" style="31" customWidth="1"/>
    <col min="1287" max="1287" width="12.5703125" style="31" customWidth="1"/>
    <col min="1288" max="1295" width="11" style="31" customWidth="1"/>
    <col min="1296" max="1296" width="14.7109375" style="31" customWidth="1"/>
    <col min="1297" max="1297" width="11" style="31" customWidth="1"/>
    <col min="1298" max="1298" width="14.140625" style="31" customWidth="1"/>
    <col min="1299" max="1302" width="11.42578125" style="31"/>
    <col min="1303" max="1313" width="10" style="31" customWidth="1"/>
    <col min="1314" max="1319" width="11.5703125" style="31" customWidth="1"/>
    <col min="1320" max="1322" width="15.5703125" style="31" customWidth="1"/>
    <col min="1323" max="1361" width="0" style="31" hidden="1" customWidth="1"/>
    <col min="1362" max="1369" width="14.85546875" style="31" customWidth="1"/>
    <col min="1370" max="1371" width="10.85546875" style="31" customWidth="1"/>
    <col min="1372" max="1383" width="11.42578125" style="31"/>
    <col min="1384" max="1386" width="11.85546875" style="31" customWidth="1"/>
    <col min="1387" max="1536" width="11.42578125" style="31"/>
    <col min="1537" max="1537" width="41" style="31" customWidth="1"/>
    <col min="1538" max="1538" width="14" style="31" customWidth="1"/>
    <col min="1539" max="1539" width="22.140625" style="31" customWidth="1"/>
    <col min="1540" max="1540" width="11" style="31" customWidth="1"/>
    <col min="1541" max="1541" width="12.5703125" style="31" customWidth="1"/>
    <col min="1542" max="1542" width="11" style="31" customWidth="1"/>
    <col min="1543" max="1543" width="12.5703125" style="31" customWidth="1"/>
    <col min="1544" max="1551" width="11" style="31" customWidth="1"/>
    <col min="1552" max="1552" width="14.7109375" style="31" customWidth="1"/>
    <col min="1553" max="1553" width="11" style="31" customWidth="1"/>
    <col min="1554" max="1554" width="14.140625" style="31" customWidth="1"/>
    <col min="1555" max="1558" width="11.42578125" style="31"/>
    <col min="1559" max="1569" width="10" style="31" customWidth="1"/>
    <col min="1570" max="1575" width="11.5703125" style="31" customWidth="1"/>
    <col min="1576" max="1578" width="15.5703125" style="31" customWidth="1"/>
    <col min="1579" max="1617" width="0" style="31" hidden="1" customWidth="1"/>
    <col min="1618" max="1625" width="14.85546875" style="31" customWidth="1"/>
    <col min="1626" max="1627" width="10.85546875" style="31" customWidth="1"/>
    <col min="1628" max="1639" width="11.42578125" style="31"/>
    <col min="1640" max="1642" width="11.85546875" style="31" customWidth="1"/>
    <col min="1643" max="1792" width="11.42578125" style="31"/>
    <col min="1793" max="1793" width="41" style="31" customWidth="1"/>
    <col min="1794" max="1794" width="14" style="31" customWidth="1"/>
    <col min="1795" max="1795" width="22.140625" style="31" customWidth="1"/>
    <col min="1796" max="1796" width="11" style="31" customWidth="1"/>
    <col min="1797" max="1797" width="12.5703125" style="31" customWidth="1"/>
    <col min="1798" max="1798" width="11" style="31" customWidth="1"/>
    <col min="1799" max="1799" width="12.5703125" style="31" customWidth="1"/>
    <col min="1800" max="1807" width="11" style="31" customWidth="1"/>
    <col min="1808" max="1808" width="14.7109375" style="31" customWidth="1"/>
    <col min="1809" max="1809" width="11" style="31" customWidth="1"/>
    <col min="1810" max="1810" width="14.140625" style="31" customWidth="1"/>
    <col min="1811" max="1814" width="11.42578125" style="31"/>
    <col min="1815" max="1825" width="10" style="31" customWidth="1"/>
    <col min="1826" max="1831" width="11.5703125" style="31" customWidth="1"/>
    <col min="1832" max="1834" width="15.5703125" style="31" customWidth="1"/>
    <col min="1835" max="1873" width="0" style="31" hidden="1" customWidth="1"/>
    <col min="1874" max="1881" width="14.85546875" style="31" customWidth="1"/>
    <col min="1882" max="1883" width="10.85546875" style="31" customWidth="1"/>
    <col min="1884" max="1895" width="11.42578125" style="31"/>
    <col min="1896" max="1898" width="11.85546875" style="31" customWidth="1"/>
    <col min="1899" max="2048" width="11.42578125" style="31"/>
    <col min="2049" max="2049" width="41" style="31" customWidth="1"/>
    <col min="2050" max="2050" width="14" style="31" customWidth="1"/>
    <col min="2051" max="2051" width="22.140625" style="31" customWidth="1"/>
    <col min="2052" max="2052" width="11" style="31" customWidth="1"/>
    <col min="2053" max="2053" width="12.5703125" style="31" customWidth="1"/>
    <col min="2054" max="2054" width="11" style="31" customWidth="1"/>
    <col min="2055" max="2055" width="12.5703125" style="31" customWidth="1"/>
    <col min="2056" max="2063" width="11" style="31" customWidth="1"/>
    <col min="2064" max="2064" width="14.7109375" style="31" customWidth="1"/>
    <col min="2065" max="2065" width="11" style="31" customWidth="1"/>
    <col min="2066" max="2066" width="14.140625" style="31" customWidth="1"/>
    <col min="2067" max="2070" width="11.42578125" style="31"/>
    <col min="2071" max="2081" width="10" style="31" customWidth="1"/>
    <col min="2082" max="2087" width="11.5703125" style="31" customWidth="1"/>
    <col min="2088" max="2090" width="15.5703125" style="31" customWidth="1"/>
    <col min="2091" max="2129" width="0" style="31" hidden="1" customWidth="1"/>
    <col min="2130" max="2137" width="14.85546875" style="31" customWidth="1"/>
    <col min="2138" max="2139" width="10.85546875" style="31" customWidth="1"/>
    <col min="2140" max="2151" width="11.42578125" style="31"/>
    <col min="2152" max="2154" width="11.85546875" style="31" customWidth="1"/>
    <col min="2155" max="2304" width="11.42578125" style="31"/>
    <col min="2305" max="2305" width="41" style="31" customWidth="1"/>
    <col min="2306" max="2306" width="14" style="31" customWidth="1"/>
    <col min="2307" max="2307" width="22.140625" style="31" customWidth="1"/>
    <col min="2308" max="2308" width="11" style="31" customWidth="1"/>
    <col min="2309" max="2309" width="12.5703125" style="31" customWidth="1"/>
    <col min="2310" max="2310" width="11" style="31" customWidth="1"/>
    <col min="2311" max="2311" width="12.5703125" style="31" customWidth="1"/>
    <col min="2312" max="2319" width="11" style="31" customWidth="1"/>
    <col min="2320" max="2320" width="14.7109375" style="31" customWidth="1"/>
    <col min="2321" max="2321" width="11" style="31" customWidth="1"/>
    <col min="2322" max="2322" width="14.140625" style="31" customWidth="1"/>
    <col min="2323" max="2326" width="11.42578125" style="31"/>
    <col min="2327" max="2337" width="10" style="31" customWidth="1"/>
    <col min="2338" max="2343" width="11.5703125" style="31" customWidth="1"/>
    <col min="2344" max="2346" width="15.5703125" style="31" customWidth="1"/>
    <col min="2347" max="2385" width="0" style="31" hidden="1" customWidth="1"/>
    <col min="2386" max="2393" width="14.85546875" style="31" customWidth="1"/>
    <col min="2394" max="2395" width="10.85546875" style="31" customWidth="1"/>
    <col min="2396" max="2407" width="11.42578125" style="31"/>
    <col min="2408" max="2410" width="11.85546875" style="31" customWidth="1"/>
    <col min="2411" max="2560" width="11.42578125" style="31"/>
    <col min="2561" max="2561" width="41" style="31" customWidth="1"/>
    <col min="2562" max="2562" width="14" style="31" customWidth="1"/>
    <col min="2563" max="2563" width="22.140625" style="31" customWidth="1"/>
    <col min="2564" max="2564" width="11" style="31" customWidth="1"/>
    <col min="2565" max="2565" width="12.5703125" style="31" customWidth="1"/>
    <col min="2566" max="2566" width="11" style="31" customWidth="1"/>
    <col min="2567" max="2567" width="12.5703125" style="31" customWidth="1"/>
    <col min="2568" max="2575" width="11" style="31" customWidth="1"/>
    <col min="2576" max="2576" width="14.7109375" style="31" customWidth="1"/>
    <col min="2577" max="2577" width="11" style="31" customWidth="1"/>
    <col min="2578" max="2578" width="14.140625" style="31" customWidth="1"/>
    <col min="2579" max="2582" width="11.42578125" style="31"/>
    <col min="2583" max="2593" width="10" style="31" customWidth="1"/>
    <col min="2594" max="2599" width="11.5703125" style="31" customWidth="1"/>
    <col min="2600" max="2602" width="15.5703125" style="31" customWidth="1"/>
    <col min="2603" max="2641" width="0" style="31" hidden="1" customWidth="1"/>
    <col min="2642" max="2649" width="14.85546875" style="31" customWidth="1"/>
    <col min="2650" max="2651" width="10.85546875" style="31" customWidth="1"/>
    <col min="2652" max="2663" width="11.42578125" style="31"/>
    <col min="2664" max="2666" width="11.85546875" style="31" customWidth="1"/>
    <col min="2667" max="2816" width="11.42578125" style="31"/>
    <col min="2817" max="2817" width="41" style="31" customWidth="1"/>
    <col min="2818" max="2818" width="14" style="31" customWidth="1"/>
    <col min="2819" max="2819" width="22.140625" style="31" customWidth="1"/>
    <col min="2820" max="2820" width="11" style="31" customWidth="1"/>
    <col min="2821" max="2821" width="12.5703125" style="31" customWidth="1"/>
    <col min="2822" max="2822" width="11" style="31" customWidth="1"/>
    <col min="2823" max="2823" width="12.5703125" style="31" customWidth="1"/>
    <col min="2824" max="2831" width="11" style="31" customWidth="1"/>
    <col min="2832" max="2832" width="14.7109375" style="31" customWidth="1"/>
    <col min="2833" max="2833" width="11" style="31" customWidth="1"/>
    <col min="2834" max="2834" width="14.140625" style="31" customWidth="1"/>
    <col min="2835" max="2838" width="11.42578125" style="31"/>
    <col min="2839" max="2849" width="10" style="31" customWidth="1"/>
    <col min="2850" max="2855" width="11.5703125" style="31" customWidth="1"/>
    <col min="2856" max="2858" width="15.5703125" style="31" customWidth="1"/>
    <col min="2859" max="2897" width="0" style="31" hidden="1" customWidth="1"/>
    <col min="2898" max="2905" width="14.85546875" style="31" customWidth="1"/>
    <col min="2906" max="2907" width="10.85546875" style="31" customWidth="1"/>
    <col min="2908" max="2919" width="11.42578125" style="31"/>
    <col min="2920" max="2922" width="11.85546875" style="31" customWidth="1"/>
    <col min="2923" max="3072" width="11.42578125" style="31"/>
    <col min="3073" max="3073" width="41" style="31" customWidth="1"/>
    <col min="3074" max="3074" width="14" style="31" customWidth="1"/>
    <col min="3075" max="3075" width="22.140625" style="31" customWidth="1"/>
    <col min="3076" max="3076" width="11" style="31" customWidth="1"/>
    <col min="3077" max="3077" width="12.5703125" style="31" customWidth="1"/>
    <col min="3078" max="3078" width="11" style="31" customWidth="1"/>
    <col min="3079" max="3079" width="12.5703125" style="31" customWidth="1"/>
    <col min="3080" max="3087" width="11" style="31" customWidth="1"/>
    <col min="3088" max="3088" width="14.7109375" style="31" customWidth="1"/>
    <col min="3089" max="3089" width="11" style="31" customWidth="1"/>
    <col min="3090" max="3090" width="14.140625" style="31" customWidth="1"/>
    <col min="3091" max="3094" width="11.42578125" style="31"/>
    <col min="3095" max="3105" width="10" style="31" customWidth="1"/>
    <col min="3106" max="3111" width="11.5703125" style="31" customWidth="1"/>
    <col min="3112" max="3114" width="15.5703125" style="31" customWidth="1"/>
    <col min="3115" max="3153" width="0" style="31" hidden="1" customWidth="1"/>
    <col min="3154" max="3161" width="14.85546875" style="31" customWidth="1"/>
    <col min="3162" max="3163" width="10.85546875" style="31" customWidth="1"/>
    <col min="3164" max="3175" width="11.42578125" style="31"/>
    <col min="3176" max="3178" width="11.85546875" style="31" customWidth="1"/>
    <col min="3179" max="3328" width="11.42578125" style="31"/>
    <col min="3329" max="3329" width="41" style="31" customWidth="1"/>
    <col min="3330" max="3330" width="14" style="31" customWidth="1"/>
    <col min="3331" max="3331" width="22.140625" style="31" customWidth="1"/>
    <col min="3332" max="3332" width="11" style="31" customWidth="1"/>
    <col min="3333" max="3333" width="12.5703125" style="31" customWidth="1"/>
    <col min="3334" max="3334" width="11" style="31" customWidth="1"/>
    <col min="3335" max="3335" width="12.5703125" style="31" customWidth="1"/>
    <col min="3336" max="3343" width="11" style="31" customWidth="1"/>
    <col min="3344" max="3344" width="14.7109375" style="31" customWidth="1"/>
    <col min="3345" max="3345" width="11" style="31" customWidth="1"/>
    <col min="3346" max="3346" width="14.140625" style="31" customWidth="1"/>
    <col min="3347" max="3350" width="11.42578125" style="31"/>
    <col min="3351" max="3361" width="10" style="31" customWidth="1"/>
    <col min="3362" max="3367" width="11.5703125" style="31" customWidth="1"/>
    <col min="3368" max="3370" width="15.5703125" style="31" customWidth="1"/>
    <col min="3371" max="3409" width="0" style="31" hidden="1" customWidth="1"/>
    <col min="3410" max="3417" width="14.85546875" style="31" customWidth="1"/>
    <col min="3418" max="3419" width="10.85546875" style="31" customWidth="1"/>
    <col min="3420" max="3431" width="11.42578125" style="31"/>
    <col min="3432" max="3434" width="11.85546875" style="31" customWidth="1"/>
    <col min="3435" max="3584" width="11.42578125" style="31"/>
    <col min="3585" max="3585" width="41" style="31" customWidth="1"/>
    <col min="3586" max="3586" width="14" style="31" customWidth="1"/>
    <col min="3587" max="3587" width="22.140625" style="31" customWidth="1"/>
    <col min="3588" max="3588" width="11" style="31" customWidth="1"/>
    <col min="3589" max="3589" width="12.5703125" style="31" customWidth="1"/>
    <col min="3590" max="3590" width="11" style="31" customWidth="1"/>
    <col min="3591" max="3591" width="12.5703125" style="31" customWidth="1"/>
    <col min="3592" max="3599" width="11" style="31" customWidth="1"/>
    <col min="3600" max="3600" width="14.7109375" style="31" customWidth="1"/>
    <col min="3601" max="3601" width="11" style="31" customWidth="1"/>
    <col min="3602" max="3602" width="14.140625" style="31" customWidth="1"/>
    <col min="3603" max="3606" width="11.42578125" style="31"/>
    <col min="3607" max="3617" width="10" style="31" customWidth="1"/>
    <col min="3618" max="3623" width="11.5703125" style="31" customWidth="1"/>
    <col min="3624" max="3626" width="15.5703125" style="31" customWidth="1"/>
    <col min="3627" max="3665" width="0" style="31" hidden="1" customWidth="1"/>
    <col min="3666" max="3673" width="14.85546875" style="31" customWidth="1"/>
    <col min="3674" max="3675" width="10.85546875" style="31" customWidth="1"/>
    <col min="3676" max="3687" width="11.42578125" style="31"/>
    <col min="3688" max="3690" width="11.85546875" style="31" customWidth="1"/>
    <col min="3691" max="3840" width="11.42578125" style="31"/>
    <col min="3841" max="3841" width="41" style="31" customWidth="1"/>
    <col min="3842" max="3842" width="14" style="31" customWidth="1"/>
    <col min="3843" max="3843" width="22.140625" style="31" customWidth="1"/>
    <col min="3844" max="3844" width="11" style="31" customWidth="1"/>
    <col min="3845" max="3845" width="12.5703125" style="31" customWidth="1"/>
    <col min="3846" max="3846" width="11" style="31" customWidth="1"/>
    <col min="3847" max="3847" width="12.5703125" style="31" customWidth="1"/>
    <col min="3848" max="3855" width="11" style="31" customWidth="1"/>
    <col min="3856" max="3856" width="14.7109375" style="31" customWidth="1"/>
    <col min="3857" max="3857" width="11" style="31" customWidth="1"/>
    <col min="3858" max="3858" width="14.140625" style="31" customWidth="1"/>
    <col min="3859" max="3862" width="11.42578125" style="31"/>
    <col min="3863" max="3873" width="10" style="31" customWidth="1"/>
    <col min="3874" max="3879" width="11.5703125" style="31" customWidth="1"/>
    <col min="3880" max="3882" width="15.5703125" style="31" customWidth="1"/>
    <col min="3883" max="3921" width="0" style="31" hidden="1" customWidth="1"/>
    <col min="3922" max="3929" width="14.85546875" style="31" customWidth="1"/>
    <col min="3930" max="3931" width="10.85546875" style="31" customWidth="1"/>
    <col min="3932" max="3943" width="11.42578125" style="31"/>
    <col min="3944" max="3946" width="11.85546875" style="31" customWidth="1"/>
    <col min="3947" max="4096" width="11.42578125" style="31"/>
    <col min="4097" max="4097" width="41" style="31" customWidth="1"/>
    <col min="4098" max="4098" width="14" style="31" customWidth="1"/>
    <col min="4099" max="4099" width="22.140625" style="31" customWidth="1"/>
    <col min="4100" max="4100" width="11" style="31" customWidth="1"/>
    <col min="4101" max="4101" width="12.5703125" style="31" customWidth="1"/>
    <col min="4102" max="4102" width="11" style="31" customWidth="1"/>
    <col min="4103" max="4103" width="12.5703125" style="31" customWidth="1"/>
    <col min="4104" max="4111" width="11" style="31" customWidth="1"/>
    <col min="4112" max="4112" width="14.7109375" style="31" customWidth="1"/>
    <col min="4113" max="4113" width="11" style="31" customWidth="1"/>
    <col min="4114" max="4114" width="14.140625" style="31" customWidth="1"/>
    <col min="4115" max="4118" width="11.42578125" style="31"/>
    <col min="4119" max="4129" width="10" style="31" customWidth="1"/>
    <col min="4130" max="4135" width="11.5703125" style="31" customWidth="1"/>
    <col min="4136" max="4138" width="15.5703125" style="31" customWidth="1"/>
    <col min="4139" max="4177" width="0" style="31" hidden="1" customWidth="1"/>
    <col min="4178" max="4185" width="14.85546875" style="31" customWidth="1"/>
    <col min="4186" max="4187" width="10.85546875" style="31" customWidth="1"/>
    <col min="4188" max="4199" width="11.42578125" style="31"/>
    <col min="4200" max="4202" width="11.85546875" style="31" customWidth="1"/>
    <col min="4203" max="4352" width="11.42578125" style="31"/>
    <col min="4353" max="4353" width="41" style="31" customWidth="1"/>
    <col min="4354" max="4354" width="14" style="31" customWidth="1"/>
    <col min="4355" max="4355" width="22.140625" style="31" customWidth="1"/>
    <col min="4356" max="4356" width="11" style="31" customWidth="1"/>
    <col min="4357" max="4357" width="12.5703125" style="31" customWidth="1"/>
    <col min="4358" max="4358" width="11" style="31" customWidth="1"/>
    <col min="4359" max="4359" width="12.5703125" style="31" customWidth="1"/>
    <col min="4360" max="4367" width="11" style="31" customWidth="1"/>
    <col min="4368" max="4368" width="14.7109375" style="31" customWidth="1"/>
    <col min="4369" max="4369" width="11" style="31" customWidth="1"/>
    <col min="4370" max="4370" width="14.140625" style="31" customWidth="1"/>
    <col min="4371" max="4374" width="11.42578125" style="31"/>
    <col min="4375" max="4385" width="10" style="31" customWidth="1"/>
    <col min="4386" max="4391" width="11.5703125" style="31" customWidth="1"/>
    <col min="4392" max="4394" width="15.5703125" style="31" customWidth="1"/>
    <col min="4395" max="4433" width="0" style="31" hidden="1" customWidth="1"/>
    <col min="4434" max="4441" width="14.85546875" style="31" customWidth="1"/>
    <col min="4442" max="4443" width="10.85546875" style="31" customWidth="1"/>
    <col min="4444" max="4455" width="11.42578125" style="31"/>
    <col min="4456" max="4458" width="11.85546875" style="31" customWidth="1"/>
    <col min="4459" max="4608" width="11.42578125" style="31"/>
    <col min="4609" max="4609" width="41" style="31" customWidth="1"/>
    <col min="4610" max="4610" width="14" style="31" customWidth="1"/>
    <col min="4611" max="4611" width="22.140625" style="31" customWidth="1"/>
    <col min="4612" max="4612" width="11" style="31" customWidth="1"/>
    <col min="4613" max="4613" width="12.5703125" style="31" customWidth="1"/>
    <col min="4614" max="4614" width="11" style="31" customWidth="1"/>
    <col min="4615" max="4615" width="12.5703125" style="31" customWidth="1"/>
    <col min="4616" max="4623" width="11" style="31" customWidth="1"/>
    <col min="4624" max="4624" width="14.7109375" style="31" customWidth="1"/>
    <col min="4625" max="4625" width="11" style="31" customWidth="1"/>
    <col min="4626" max="4626" width="14.140625" style="31" customWidth="1"/>
    <col min="4627" max="4630" width="11.42578125" style="31"/>
    <col min="4631" max="4641" width="10" style="31" customWidth="1"/>
    <col min="4642" max="4647" width="11.5703125" style="31" customWidth="1"/>
    <col min="4648" max="4650" width="15.5703125" style="31" customWidth="1"/>
    <col min="4651" max="4689" width="0" style="31" hidden="1" customWidth="1"/>
    <col min="4690" max="4697" width="14.85546875" style="31" customWidth="1"/>
    <col min="4698" max="4699" width="10.85546875" style="31" customWidth="1"/>
    <col min="4700" max="4711" width="11.42578125" style="31"/>
    <col min="4712" max="4714" width="11.85546875" style="31" customWidth="1"/>
    <col min="4715" max="4864" width="11.42578125" style="31"/>
    <col min="4865" max="4865" width="41" style="31" customWidth="1"/>
    <col min="4866" max="4866" width="14" style="31" customWidth="1"/>
    <col min="4867" max="4867" width="22.140625" style="31" customWidth="1"/>
    <col min="4868" max="4868" width="11" style="31" customWidth="1"/>
    <col min="4869" max="4869" width="12.5703125" style="31" customWidth="1"/>
    <col min="4870" max="4870" width="11" style="31" customWidth="1"/>
    <col min="4871" max="4871" width="12.5703125" style="31" customWidth="1"/>
    <col min="4872" max="4879" width="11" style="31" customWidth="1"/>
    <col min="4880" max="4880" width="14.7109375" style="31" customWidth="1"/>
    <col min="4881" max="4881" width="11" style="31" customWidth="1"/>
    <col min="4882" max="4882" width="14.140625" style="31" customWidth="1"/>
    <col min="4883" max="4886" width="11.42578125" style="31"/>
    <col min="4887" max="4897" width="10" style="31" customWidth="1"/>
    <col min="4898" max="4903" width="11.5703125" style="31" customWidth="1"/>
    <col min="4904" max="4906" width="15.5703125" style="31" customWidth="1"/>
    <col min="4907" max="4945" width="0" style="31" hidden="1" customWidth="1"/>
    <col min="4946" max="4953" width="14.85546875" style="31" customWidth="1"/>
    <col min="4954" max="4955" width="10.85546875" style="31" customWidth="1"/>
    <col min="4956" max="4967" width="11.42578125" style="31"/>
    <col min="4968" max="4970" width="11.85546875" style="31" customWidth="1"/>
    <col min="4971" max="5120" width="11.42578125" style="31"/>
    <col min="5121" max="5121" width="41" style="31" customWidth="1"/>
    <col min="5122" max="5122" width="14" style="31" customWidth="1"/>
    <col min="5123" max="5123" width="22.140625" style="31" customWidth="1"/>
    <col min="5124" max="5124" width="11" style="31" customWidth="1"/>
    <col min="5125" max="5125" width="12.5703125" style="31" customWidth="1"/>
    <col min="5126" max="5126" width="11" style="31" customWidth="1"/>
    <col min="5127" max="5127" width="12.5703125" style="31" customWidth="1"/>
    <col min="5128" max="5135" width="11" style="31" customWidth="1"/>
    <col min="5136" max="5136" width="14.7109375" style="31" customWidth="1"/>
    <col min="5137" max="5137" width="11" style="31" customWidth="1"/>
    <col min="5138" max="5138" width="14.140625" style="31" customWidth="1"/>
    <col min="5139" max="5142" width="11.42578125" style="31"/>
    <col min="5143" max="5153" width="10" style="31" customWidth="1"/>
    <col min="5154" max="5159" width="11.5703125" style="31" customWidth="1"/>
    <col min="5160" max="5162" width="15.5703125" style="31" customWidth="1"/>
    <col min="5163" max="5201" width="0" style="31" hidden="1" customWidth="1"/>
    <col min="5202" max="5209" width="14.85546875" style="31" customWidth="1"/>
    <col min="5210" max="5211" width="10.85546875" style="31" customWidth="1"/>
    <col min="5212" max="5223" width="11.42578125" style="31"/>
    <col min="5224" max="5226" width="11.85546875" style="31" customWidth="1"/>
    <col min="5227" max="5376" width="11.42578125" style="31"/>
    <col min="5377" max="5377" width="41" style="31" customWidth="1"/>
    <col min="5378" max="5378" width="14" style="31" customWidth="1"/>
    <col min="5379" max="5379" width="22.140625" style="31" customWidth="1"/>
    <col min="5380" max="5380" width="11" style="31" customWidth="1"/>
    <col min="5381" max="5381" width="12.5703125" style="31" customWidth="1"/>
    <col min="5382" max="5382" width="11" style="31" customWidth="1"/>
    <col min="5383" max="5383" width="12.5703125" style="31" customWidth="1"/>
    <col min="5384" max="5391" width="11" style="31" customWidth="1"/>
    <col min="5392" max="5392" width="14.7109375" style="31" customWidth="1"/>
    <col min="5393" max="5393" width="11" style="31" customWidth="1"/>
    <col min="5394" max="5394" width="14.140625" style="31" customWidth="1"/>
    <col min="5395" max="5398" width="11.42578125" style="31"/>
    <col min="5399" max="5409" width="10" style="31" customWidth="1"/>
    <col min="5410" max="5415" width="11.5703125" style="31" customWidth="1"/>
    <col min="5416" max="5418" width="15.5703125" style="31" customWidth="1"/>
    <col min="5419" max="5457" width="0" style="31" hidden="1" customWidth="1"/>
    <col min="5458" max="5465" width="14.85546875" style="31" customWidth="1"/>
    <col min="5466" max="5467" width="10.85546875" style="31" customWidth="1"/>
    <col min="5468" max="5479" width="11.42578125" style="31"/>
    <col min="5480" max="5482" width="11.85546875" style="31" customWidth="1"/>
    <col min="5483" max="5632" width="11.42578125" style="31"/>
    <col min="5633" max="5633" width="41" style="31" customWidth="1"/>
    <col min="5634" max="5634" width="14" style="31" customWidth="1"/>
    <col min="5635" max="5635" width="22.140625" style="31" customWidth="1"/>
    <col min="5636" max="5636" width="11" style="31" customWidth="1"/>
    <col min="5637" max="5637" width="12.5703125" style="31" customWidth="1"/>
    <col min="5638" max="5638" width="11" style="31" customWidth="1"/>
    <col min="5639" max="5639" width="12.5703125" style="31" customWidth="1"/>
    <col min="5640" max="5647" width="11" style="31" customWidth="1"/>
    <col min="5648" max="5648" width="14.7109375" style="31" customWidth="1"/>
    <col min="5649" max="5649" width="11" style="31" customWidth="1"/>
    <col min="5650" max="5650" width="14.140625" style="31" customWidth="1"/>
    <col min="5651" max="5654" width="11.42578125" style="31"/>
    <col min="5655" max="5665" width="10" style="31" customWidth="1"/>
    <col min="5666" max="5671" width="11.5703125" style="31" customWidth="1"/>
    <col min="5672" max="5674" width="15.5703125" style="31" customWidth="1"/>
    <col min="5675" max="5713" width="0" style="31" hidden="1" customWidth="1"/>
    <col min="5714" max="5721" width="14.85546875" style="31" customWidth="1"/>
    <col min="5722" max="5723" width="10.85546875" style="31" customWidth="1"/>
    <col min="5724" max="5735" width="11.42578125" style="31"/>
    <col min="5736" max="5738" width="11.85546875" style="31" customWidth="1"/>
    <col min="5739" max="5888" width="11.42578125" style="31"/>
    <col min="5889" max="5889" width="41" style="31" customWidth="1"/>
    <col min="5890" max="5890" width="14" style="31" customWidth="1"/>
    <col min="5891" max="5891" width="22.140625" style="31" customWidth="1"/>
    <col min="5892" max="5892" width="11" style="31" customWidth="1"/>
    <col min="5893" max="5893" width="12.5703125" style="31" customWidth="1"/>
    <col min="5894" max="5894" width="11" style="31" customWidth="1"/>
    <col min="5895" max="5895" width="12.5703125" style="31" customWidth="1"/>
    <col min="5896" max="5903" width="11" style="31" customWidth="1"/>
    <col min="5904" max="5904" width="14.7109375" style="31" customWidth="1"/>
    <col min="5905" max="5905" width="11" style="31" customWidth="1"/>
    <col min="5906" max="5906" width="14.140625" style="31" customWidth="1"/>
    <col min="5907" max="5910" width="11.42578125" style="31"/>
    <col min="5911" max="5921" width="10" style="31" customWidth="1"/>
    <col min="5922" max="5927" width="11.5703125" style="31" customWidth="1"/>
    <col min="5928" max="5930" width="15.5703125" style="31" customWidth="1"/>
    <col min="5931" max="5969" width="0" style="31" hidden="1" customWidth="1"/>
    <col min="5970" max="5977" width="14.85546875" style="31" customWidth="1"/>
    <col min="5978" max="5979" width="10.85546875" style="31" customWidth="1"/>
    <col min="5980" max="5991" width="11.42578125" style="31"/>
    <col min="5992" max="5994" width="11.85546875" style="31" customWidth="1"/>
    <col min="5995" max="6144" width="11.42578125" style="31"/>
    <col min="6145" max="6145" width="41" style="31" customWidth="1"/>
    <col min="6146" max="6146" width="14" style="31" customWidth="1"/>
    <col min="6147" max="6147" width="22.140625" style="31" customWidth="1"/>
    <col min="6148" max="6148" width="11" style="31" customWidth="1"/>
    <col min="6149" max="6149" width="12.5703125" style="31" customWidth="1"/>
    <col min="6150" max="6150" width="11" style="31" customWidth="1"/>
    <col min="6151" max="6151" width="12.5703125" style="31" customWidth="1"/>
    <col min="6152" max="6159" width="11" style="31" customWidth="1"/>
    <col min="6160" max="6160" width="14.7109375" style="31" customWidth="1"/>
    <col min="6161" max="6161" width="11" style="31" customWidth="1"/>
    <col min="6162" max="6162" width="14.140625" style="31" customWidth="1"/>
    <col min="6163" max="6166" width="11.42578125" style="31"/>
    <col min="6167" max="6177" width="10" style="31" customWidth="1"/>
    <col min="6178" max="6183" width="11.5703125" style="31" customWidth="1"/>
    <col min="6184" max="6186" width="15.5703125" style="31" customWidth="1"/>
    <col min="6187" max="6225" width="0" style="31" hidden="1" customWidth="1"/>
    <col min="6226" max="6233" width="14.85546875" style="31" customWidth="1"/>
    <col min="6234" max="6235" width="10.85546875" style="31" customWidth="1"/>
    <col min="6236" max="6247" width="11.42578125" style="31"/>
    <col min="6248" max="6250" width="11.85546875" style="31" customWidth="1"/>
    <col min="6251" max="6400" width="11.42578125" style="31"/>
    <col min="6401" max="6401" width="41" style="31" customWidth="1"/>
    <col min="6402" max="6402" width="14" style="31" customWidth="1"/>
    <col min="6403" max="6403" width="22.140625" style="31" customWidth="1"/>
    <col min="6404" max="6404" width="11" style="31" customWidth="1"/>
    <col min="6405" max="6405" width="12.5703125" style="31" customWidth="1"/>
    <col min="6406" max="6406" width="11" style="31" customWidth="1"/>
    <col min="6407" max="6407" width="12.5703125" style="31" customWidth="1"/>
    <col min="6408" max="6415" width="11" style="31" customWidth="1"/>
    <col min="6416" max="6416" width="14.7109375" style="31" customWidth="1"/>
    <col min="6417" max="6417" width="11" style="31" customWidth="1"/>
    <col min="6418" max="6418" width="14.140625" style="31" customWidth="1"/>
    <col min="6419" max="6422" width="11.42578125" style="31"/>
    <col min="6423" max="6433" width="10" style="31" customWidth="1"/>
    <col min="6434" max="6439" width="11.5703125" style="31" customWidth="1"/>
    <col min="6440" max="6442" width="15.5703125" style="31" customWidth="1"/>
    <col min="6443" max="6481" width="0" style="31" hidden="1" customWidth="1"/>
    <col min="6482" max="6489" width="14.85546875" style="31" customWidth="1"/>
    <col min="6490" max="6491" width="10.85546875" style="31" customWidth="1"/>
    <col min="6492" max="6503" width="11.42578125" style="31"/>
    <col min="6504" max="6506" width="11.85546875" style="31" customWidth="1"/>
    <col min="6507" max="6656" width="11.42578125" style="31"/>
    <col min="6657" max="6657" width="41" style="31" customWidth="1"/>
    <col min="6658" max="6658" width="14" style="31" customWidth="1"/>
    <col min="6659" max="6659" width="22.140625" style="31" customWidth="1"/>
    <col min="6660" max="6660" width="11" style="31" customWidth="1"/>
    <col min="6661" max="6661" width="12.5703125" style="31" customWidth="1"/>
    <col min="6662" max="6662" width="11" style="31" customWidth="1"/>
    <col min="6663" max="6663" width="12.5703125" style="31" customWidth="1"/>
    <col min="6664" max="6671" width="11" style="31" customWidth="1"/>
    <col min="6672" max="6672" width="14.7109375" style="31" customWidth="1"/>
    <col min="6673" max="6673" width="11" style="31" customWidth="1"/>
    <col min="6674" max="6674" width="14.140625" style="31" customWidth="1"/>
    <col min="6675" max="6678" width="11.42578125" style="31"/>
    <col min="6679" max="6689" width="10" style="31" customWidth="1"/>
    <col min="6690" max="6695" width="11.5703125" style="31" customWidth="1"/>
    <col min="6696" max="6698" width="15.5703125" style="31" customWidth="1"/>
    <col min="6699" max="6737" width="0" style="31" hidden="1" customWidth="1"/>
    <col min="6738" max="6745" width="14.85546875" style="31" customWidth="1"/>
    <col min="6746" max="6747" width="10.85546875" style="31" customWidth="1"/>
    <col min="6748" max="6759" width="11.42578125" style="31"/>
    <col min="6760" max="6762" width="11.85546875" style="31" customWidth="1"/>
    <col min="6763" max="6912" width="11.42578125" style="31"/>
    <col min="6913" max="6913" width="41" style="31" customWidth="1"/>
    <col min="6914" max="6914" width="14" style="31" customWidth="1"/>
    <col min="6915" max="6915" width="22.140625" style="31" customWidth="1"/>
    <col min="6916" max="6916" width="11" style="31" customWidth="1"/>
    <col min="6917" max="6917" width="12.5703125" style="31" customWidth="1"/>
    <col min="6918" max="6918" width="11" style="31" customWidth="1"/>
    <col min="6919" max="6919" width="12.5703125" style="31" customWidth="1"/>
    <col min="6920" max="6927" width="11" style="31" customWidth="1"/>
    <col min="6928" max="6928" width="14.7109375" style="31" customWidth="1"/>
    <col min="6929" max="6929" width="11" style="31" customWidth="1"/>
    <col min="6930" max="6930" width="14.140625" style="31" customWidth="1"/>
    <col min="6931" max="6934" width="11.42578125" style="31"/>
    <col min="6935" max="6945" width="10" style="31" customWidth="1"/>
    <col min="6946" max="6951" width="11.5703125" style="31" customWidth="1"/>
    <col min="6952" max="6954" width="15.5703125" style="31" customWidth="1"/>
    <col min="6955" max="6993" width="0" style="31" hidden="1" customWidth="1"/>
    <col min="6994" max="7001" width="14.85546875" style="31" customWidth="1"/>
    <col min="7002" max="7003" width="10.85546875" style="31" customWidth="1"/>
    <col min="7004" max="7015" width="11.42578125" style="31"/>
    <col min="7016" max="7018" width="11.85546875" style="31" customWidth="1"/>
    <col min="7019" max="7168" width="11.42578125" style="31"/>
    <col min="7169" max="7169" width="41" style="31" customWidth="1"/>
    <col min="7170" max="7170" width="14" style="31" customWidth="1"/>
    <col min="7171" max="7171" width="22.140625" style="31" customWidth="1"/>
    <col min="7172" max="7172" width="11" style="31" customWidth="1"/>
    <col min="7173" max="7173" width="12.5703125" style="31" customWidth="1"/>
    <col min="7174" max="7174" width="11" style="31" customWidth="1"/>
    <col min="7175" max="7175" width="12.5703125" style="31" customWidth="1"/>
    <col min="7176" max="7183" width="11" style="31" customWidth="1"/>
    <col min="7184" max="7184" width="14.7109375" style="31" customWidth="1"/>
    <col min="7185" max="7185" width="11" style="31" customWidth="1"/>
    <col min="7186" max="7186" width="14.140625" style="31" customWidth="1"/>
    <col min="7187" max="7190" width="11.42578125" style="31"/>
    <col min="7191" max="7201" width="10" style="31" customWidth="1"/>
    <col min="7202" max="7207" width="11.5703125" style="31" customWidth="1"/>
    <col min="7208" max="7210" width="15.5703125" style="31" customWidth="1"/>
    <col min="7211" max="7249" width="0" style="31" hidden="1" customWidth="1"/>
    <col min="7250" max="7257" width="14.85546875" style="31" customWidth="1"/>
    <col min="7258" max="7259" width="10.85546875" style="31" customWidth="1"/>
    <col min="7260" max="7271" width="11.42578125" style="31"/>
    <col min="7272" max="7274" width="11.85546875" style="31" customWidth="1"/>
    <col min="7275" max="7424" width="11.42578125" style="31"/>
    <col min="7425" max="7425" width="41" style="31" customWidth="1"/>
    <col min="7426" max="7426" width="14" style="31" customWidth="1"/>
    <col min="7427" max="7427" width="22.140625" style="31" customWidth="1"/>
    <col min="7428" max="7428" width="11" style="31" customWidth="1"/>
    <col min="7429" max="7429" width="12.5703125" style="31" customWidth="1"/>
    <col min="7430" max="7430" width="11" style="31" customWidth="1"/>
    <col min="7431" max="7431" width="12.5703125" style="31" customWidth="1"/>
    <col min="7432" max="7439" width="11" style="31" customWidth="1"/>
    <col min="7440" max="7440" width="14.7109375" style="31" customWidth="1"/>
    <col min="7441" max="7441" width="11" style="31" customWidth="1"/>
    <col min="7442" max="7442" width="14.140625" style="31" customWidth="1"/>
    <col min="7443" max="7446" width="11.42578125" style="31"/>
    <col min="7447" max="7457" width="10" style="31" customWidth="1"/>
    <col min="7458" max="7463" width="11.5703125" style="31" customWidth="1"/>
    <col min="7464" max="7466" width="15.5703125" style="31" customWidth="1"/>
    <col min="7467" max="7505" width="0" style="31" hidden="1" customWidth="1"/>
    <col min="7506" max="7513" width="14.85546875" style="31" customWidth="1"/>
    <col min="7514" max="7515" width="10.85546875" style="31" customWidth="1"/>
    <col min="7516" max="7527" width="11.42578125" style="31"/>
    <col min="7528" max="7530" width="11.85546875" style="31" customWidth="1"/>
    <col min="7531" max="7680" width="11.42578125" style="31"/>
    <col min="7681" max="7681" width="41" style="31" customWidth="1"/>
    <col min="7682" max="7682" width="14" style="31" customWidth="1"/>
    <col min="7683" max="7683" width="22.140625" style="31" customWidth="1"/>
    <col min="7684" max="7684" width="11" style="31" customWidth="1"/>
    <col min="7685" max="7685" width="12.5703125" style="31" customWidth="1"/>
    <col min="7686" max="7686" width="11" style="31" customWidth="1"/>
    <col min="7687" max="7687" width="12.5703125" style="31" customWidth="1"/>
    <col min="7688" max="7695" width="11" style="31" customWidth="1"/>
    <col min="7696" max="7696" width="14.7109375" style="31" customWidth="1"/>
    <col min="7697" max="7697" width="11" style="31" customWidth="1"/>
    <col min="7698" max="7698" width="14.140625" style="31" customWidth="1"/>
    <col min="7699" max="7702" width="11.42578125" style="31"/>
    <col min="7703" max="7713" width="10" style="31" customWidth="1"/>
    <col min="7714" max="7719" width="11.5703125" style="31" customWidth="1"/>
    <col min="7720" max="7722" width="15.5703125" style="31" customWidth="1"/>
    <col min="7723" max="7761" width="0" style="31" hidden="1" customWidth="1"/>
    <col min="7762" max="7769" width="14.85546875" style="31" customWidth="1"/>
    <col min="7770" max="7771" width="10.85546875" style="31" customWidth="1"/>
    <col min="7772" max="7783" width="11.42578125" style="31"/>
    <col min="7784" max="7786" width="11.85546875" style="31" customWidth="1"/>
    <col min="7787" max="7936" width="11.42578125" style="31"/>
    <col min="7937" max="7937" width="41" style="31" customWidth="1"/>
    <col min="7938" max="7938" width="14" style="31" customWidth="1"/>
    <col min="7939" max="7939" width="22.140625" style="31" customWidth="1"/>
    <col min="7940" max="7940" width="11" style="31" customWidth="1"/>
    <col min="7941" max="7941" width="12.5703125" style="31" customWidth="1"/>
    <col min="7942" max="7942" width="11" style="31" customWidth="1"/>
    <col min="7943" max="7943" width="12.5703125" style="31" customWidth="1"/>
    <col min="7944" max="7951" width="11" style="31" customWidth="1"/>
    <col min="7952" max="7952" width="14.7109375" style="31" customWidth="1"/>
    <col min="7953" max="7953" width="11" style="31" customWidth="1"/>
    <col min="7954" max="7954" width="14.140625" style="31" customWidth="1"/>
    <col min="7955" max="7958" width="11.42578125" style="31"/>
    <col min="7959" max="7969" width="10" style="31" customWidth="1"/>
    <col min="7970" max="7975" width="11.5703125" style="31" customWidth="1"/>
    <col min="7976" max="7978" width="15.5703125" style="31" customWidth="1"/>
    <col min="7979" max="8017" width="0" style="31" hidden="1" customWidth="1"/>
    <col min="8018" max="8025" width="14.85546875" style="31" customWidth="1"/>
    <col min="8026" max="8027" width="10.85546875" style="31" customWidth="1"/>
    <col min="8028" max="8039" width="11.42578125" style="31"/>
    <col min="8040" max="8042" width="11.85546875" style="31" customWidth="1"/>
    <col min="8043" max="8192" width="11.42578125" style="31"/>
    <col min="8193" max="8193" width="41" style="31" customWidth="1"/>
    <col min="8194" max="8194" width="14" style="31" customWidth="1"/>
    <col min="8195" max="8195" width="22.140625" style="31" customWidth="1"/>
    <col min="8196" max="8196" width="11" style="31" customWidth="1"/>
    <col min="8197" max="8197" width="12.5703125" style="31" customWidth="1"/>
    <col min="8198" max="8198" width="11" style="31" customWidth="1"/>
    <col min="8199" max="8199" width="12.5703125" style="31" customWidth="1"/>
    <col min="8200" max="8207" width="11" style="31" customWidth="1"/>
    <col min="8208" max="8208" width="14.7109375" style="31" customWidth="1"/>
    <col min="8209" max="8209" width="11" style="31" customWidth="1"/>
    <col min="8210" max="8210" width="14.140625" style="31" customWidth="1"/>
    <col min="8211" max="8214" width="11.42578125" style="31"/>
    <col min="8215" max="8225" width="10" style="31" customWidth="1"/>
    <col min="8226" max="8231" width="11.5703125" style="31" customWidth="1"/>
    <col min="8232" max="8234" width="15.5703125" style="31" customWidth="1"/>
    <col min="8235" max="8273" width="0" style="31" hidden="1" customWidth="1"/>
    <col min="8274" max="8281" width="14.85546875" style="31" customWidth="1"/>
    <col min="8282" max="8283" width="10.85546875" style="31" customWidth="1"/>
    <col min="8284" max="8295" width="11.42578125" style="31"/>
    <col min="8296" max="8298" width="11.85546875" style="31" customWidth="1"/>
    <col min="8299" max="8448" width="11.42578125" style="31"/>
    <col min="8449" max="8449" width="41" style="31" customWidth="1"/>
    <col min="8450" max="8450" width="14" style="31" customWidth="1"/>
    <col min="8451" max="8451" width="22.140625" style="31" customWidth="1"/>
    <col min="8452" max="8452" width="11" style="31" customWidth="1"/>
    <col min="8453" max="8453" width="12.5703125" style="31" customWidth="1"/>
    <col min="8454" max="8454" width="11" style="31" customWidth="1"/>
    <col min="8455" max="8455" width="12.5703125" style="31" customWidth="1"/>
    <col min="8456" max="8463" width="11" style="31" customWidth="1"/>
    <col min="8464" max="8464" width="14.7109375" style="31" customWidth="1"/>
    <col min="8465" max="8465" width="11" style="31" customWidth="1"/>
    <col min="8466" max="8466" width="14.140625" style="31" customWidth="1"/>
    <col min="8467" max="8470" width="11.42578125" style="31"/>
    <col min="8471" max="8481" width="10" style="31" customWidth="1"/>
    <col min="8482" max="8487" width="11.5703125" style="31" customWidth="1"/>
    <col min="8488" max="8490" width="15.5703125" style="31" customWidth="1"/>
    <col min="8491" max="8529" width="0" style="31" hidden="1" customWidth="1"/>
    <col min="8530" max="8537" width="14.85546875" style="31" customWidth="1"/>
    <col min="8538" max="8539" width="10.85546875" style="31" customWidth="1"/>
    <col min="8540" max="8551" width="11.42578125" style="31"/>
    <col min="8552" max="8554" width="11.85546875" style="31" customWidth="1"/>
    <col min="8555" max="8704" width="11.42578125" style="31"/>
    <col min="8705" max="8705" width="41" style="31" customWidth="1"/>
    <col min="8706" max="8706" width="14" style="31" customWidth="1"/>
    <col min="8707" max="8707" width="22.140625" style="31" customWidth="1"/>
    <col min="8708" max="8708" width="11" style="31" customWidth="1"/>
    <col min="8709" max="8709" width="12.5703125" style="31" customWidth="1"/>
    <col min="8710" max="8710" width="11" style="31" customWidth="1"/>
    <col min="8711" max="8711" width="12.5703125" style="31" customWidth="1"/>
    <col min="8712" max="8719" width="11" style="31" customWidth="1"/>
    <col min="8720" max="8720" width="14.7109375" style="31" customWidth="1"/>
    <col min="8721" max="8721" width="11" style="31" customWidth="1"/>
    <col min="8722" max="8722" width="14.140625" style="31" customWidth="1"/>
    <col min="8723" max="8726" width="11.42578125" style="31"/>
    <col min="8727" max="8737" width="10" style="31" customWidth="1"/>
    <col min="8738" max="8743" width="11.5703125" style="31" customWidth="1"/>
    <col min="8744" max="8746" width="15.5703125" style="31" customWidth="1"/>
    <col min="8747" max="8785" width="0" style="31" hidden="1" customWidth="1"/>
    <col min="8786" max="8793" width="14.85546875" style="31" customWidth="1"/>
    <col min="8794" max="8795" width="10.85546875" style="31" customWidth="1"/>
    <col min="8796" max="8807" width="11.42578125" style="31"/>
    <col min="8808" max="8810" width="11.85546875" style="31" customWidth="1"/>
    <col min="8811" max="8960" width="11.42578125" style="31"/>
    <col min="8961" max="8961" width="41" style="31" customWidth="1"/>
    <col min="8962" max="8962" width="14" style="31" customWidth="1"/>
    <col min="8963" max="8963" width="22.140625" style="31" customWidth="1"/>
    <col min="8964" max="8964" width="11" style="31" customWidth="1"/>
    <col min="8965" max="8965" width="12.5703125" style="31" customWidth="1"/>
    <col min="8966" max="8966" width="11" style="31" customWidth="1"/>
    <col min="8967" max="8967" width="12.5703125" style="31" customWidth="1"/>
    <col min="8968" max="8975" width="11" style="31" customWidth="1"/>
    <col min="8976" max="8976" width="14.7109375" style="31" customWidth="1"/>
    <col min="8977" max="8977" width="11" style="31" customWidth="1"/>
    <col min="8978" max="8978" width="14.140625" style="31" customWidth="1"/>
    <col min="8979" max="8982" width="11.42578125" style="31"/>
    <col min="8983" max="8993" width="10" style="31" customWidth="1"/>
    <col min="8994" max="8999" width="11.5703125" style="31" customWidth="1"/>
    <col min="9000" max="9002" width="15.5703125" style="31" customWidth="1"/>
    <col min="9003" max="9041" width="0" style="31" hidden="1" customWidth="1"/>
    <col min="9042" max="9049" width="14.85546875" style="31" customWidth="1"/>
    <col min="9050" max="9051" width="10.85546875" style="31" customWidth="1"/>
    <col min="9052" max="9063" width="11.42578125" style="31"/>
    <col min="9064" max="9066" width="11.85546875" style="31" customWidth="1"/>
    <col min="9067" max="9216" width="11.42578125" style="31"/>
    <col min="9217" max="9217" width="41" style="31" customWidth="1"/>
    <col min="9218" max="9218" width="14" style="31" customWidth="1"/>
    <col min="9219" max="9219" width="22.140625" style="31" customWidth="1"/>
    <col min="9220" max="9220" width="11" style="31" customWidth="1"/>
    <col min="9221" max="9221" width="12.5703125" style="31" customWidth="1"/>
    <col min="9222" max="9222" width="11" style="31" customWidth="1"/>
    <col min="9223" max="9223" width="12.5703125" style="31" customWidth="1"/>
    <col min="9224" max="9231" width="11" style="31" customWidth="1"/>
    <col min="9232" max="9232" width="14.7109375" style="31" customWidth="1"/>
    <col min="9233" max="9233" width="11" style="31" customWidth="1"/>
    <col min="9234" max="9234" width="14.140625" style="31" customWidth="1"/>
    <col min="9235" max="9238" width="11.42578125" style="31"/>
    <col min="9239" max="9249" width="10" style="31" customWidth="1"/>
    <col min="9250" max="9255" width="11.5703125" style="31" customWidth="1"/>
    <col min="9256" max="9258" width="15.5703125" style="31" customWidth="1"/>
    <col min="9259" max="9297" width="0" style="31" hidden="1" customWidth="1"/>
    <col min="9298" max="9305" width="14.85546875" style="31" customWidth="1"/>
    <col min="9306" max="9307" width="10.85546875" style="31" customWidth="1"/>
    <col min="9308" max="9319" width="11.42578125" style="31"/>
    <col min="9320" max="9322" width="11.85546875" style="31" customWidth="1"/>
    <col min="9323" max="9472" width="11.42578125" style="31"/>
    <col min="9473" max="9473" width="41" style="31" customWidth="1"/>
    <col min="9474" max="9474" width="14" style="31" customWidth="1"/>
    <col min="9475" max="9475" width="22.140625" style="31" customWidth="1"/>
    <col min="9476" max="9476" width="11" style="31" customWidth="1"/>
    <col min="9477" max="9477" width="12.5703125" style="31" customWidth="1"/>
    <col min="9478" max="9478" width="11" style="31" customWidth="1"/>
    <col min="9479" max="9479" width="12.5703125" style="31" customWidth="1"/>
    <col min="9480" max="9487" width="11" style="31" customWidth="1"/>
    <col min="9488" max="9488" width="14.7109375" style="31" customWidth="1"/>
    <col min="9489" max="9489" width="11" style="31" customWidth="1"/>
    <col min="9490" max="9490" width="14.140625" style="31" customWidth="1"/>
    <col min="9491" max="9494" width="11.42578125" style="31"/>
    <col min="9495" max="9505" width="10" style="31" customWidth="1"/>
    <col min="9506" max="9511" width="11.5703125" style="31" customWidth="1"/>
    <col min="9512" max="9514" width="15.5703125" style="31" customWidth="1"/>
    <col min="9515" max="9553" width="0" style="31" hidden="1" customWidth="1"/>
    <col min="9554" max="9561" width="14.85546875" style="31" customWidth="1"/>
    <col min="9562" max="9563" width="10.85546875" style="31" customWidth="1"/>
    <col min="9564" max="9575" width="11.42578125" style="31"/>
    <col min="9576" max="9578" width="11.85546875" style="31" customWidth="1"/>
    <col min="9579" max="9728" width="11.42578125" style="31"/>
    <col min="9729" max="9729" width="41" style="31" customWidth="1"/>
    <col min="9730" max="9730" width="14" style="31" customWidth="1"/>
    <col min="9731" max="9731" width="22.140625" style="31" customWidth="1"/>
    <col min="9732" max="9732" width="11" style="31" customWidth="1"/>
    <col min="9733" max="9733" width="12.5703125" style="31" customWidth="1"/>
    <col min="9734" max="9734" width="11" style="31" customWidth="1"/>
    <col min="9735" max="9735" width="12.5703125" style="31" customWidth="1"/>
    <col min="9736" max="9743" width="11" style="31" customWidth="1"/>
    <col min="9744" max="9744" width="14.7109375" style="31" customWidth="1"/>
    <col min="9745" max="9745" width="11" style="31" customWidth="1"/>
    <col min="9746" max="9746" width="14.140625" style="31" customWidth="1"/>
    <col min="9747" max="9750" width="11.42578125" style="31"/>
    <col min="9751" max="9761" width="10" style="31" customWidth="1"/>
    <col min="9762" max="9767" width="11.5703125" style="31" customWidth="1"/>
    <col min="9768" max="9770" width="15.5703125" style="31" customWidth="1"/>
    <col min="9771" max="9809" width="0" style="31" hidden="1" customWidth="1"/>
    <col min="9810" max="9817" width="14.85546875" style="31" customWidth="1"/>
    <col min="9818" max="9819" width="10.85546875" style="31" customWidth="1"/>
    <col min="9820" max="9831" width="11.42578125" style="31"/>
    <col min="9832" max="9834" width="11.85546875" style="31" customWidth="1"/>
    <col min="9835" max="9984" width="11.42578125" style="31"/>
    <col min="9985" max="9985" width="41" style="31" customWidth="1"/>
    <col min="9986" max="9986" width="14" style="31" customWidth="1"/>
    <col min="9987" max="9987" width="22.140625" style="31" customWidth="1"/>
    <col min="9988" max="9988" width="11" style="31" customWidth="1"/>
    <col min="9989" max="9989" width="12.5703125" style="31" customWidth="1"/>
    <col min="9990" max="9990" width="11" style="31" customWidth="1"/>
    <col min="9991" max="9991" width="12.5703125" style="31" customWidth="1"/>
    <col min="9992" max="9999" width="11" style="31" customWidth="1"/>
    <col min="10000" max="10000" width="14.7109375" style="31" customWidth="1"/>
    <col min="10001" max="10001" width="11" style="31" customWidth="1"/>
    <col min="10002" max="10002" width="14.140625" style="31" customWidth="1"/>
    <col min="10003" max="10006" width="11.42578125" style="31"/>
    <col min="10007" max="10017" width="10" style="31" customWidth="1"/>
    <col min="10018" max="10023" width="11.5703125" style="31" customWidth="1"/>
    <col min="10024" max="10026" width="15.5703125" style="31" customWidth="1"/>
    <col min="10027" max="10065" width="0" style="31" hidden="1" customWidth="1"/>
    <col min="10066" max="10073" width="14.85546875" style="31" customWidth="1"/>
    <col min="10074" max="10075" width="10.85546875" style="31" customWidth="1"/>
    <col min="10076" max="10087" width="11.42578125" style="31"/>
    <col min="10088" max="10090" width="11.85546875" style="31" customWidth="1"/>
    <col min="10091" max="10240" width="11.42578125" style="31"/>
    <col min="10241" max="10241" width="41" style="31" customWidth="1"/>
    <col min="10242" max="10242" width="14" style="31" customWidth="1"/>
    <col min="10243" max="10243" width="22.140625" style="31" customWidth="1"/>
    <col min="10244" max="10244" width="11" style="31" customWidth="1"/>
    <col min="10245" max="10245" width="12.5703125" style="31" customWidth="1"/>
    <col min="10246" max="10246" width="11" style="31" customWidth="1"/>
    <col min="10247" max="10247" width="12.5703125" style="31" customWidth="1"/>
    <col min="10248" max="10255" width="11" style="31" customWidth="1"/>
    <col min="10256" max="10256" width="14.7109375" style="31" customWidth="1"/>
    <col min="10257" max="10257" width="11" style="31" customWidth="1"/>
    <col min="10258" max="10258" width="14.140625" style="31" customWidth="1"/>
    <col min="10259" max="10262" width="11.42578125" style="31"/>
    <col min="10263" max="10273" width="10" style="31" customWidth="1"/>
    <col min="10274" max="10279" width="11.5703125" style="31" customWidth="1"/>
    <col min="10280" max="10282" width="15.5703125" style="31" customWidth="1"/>
    <col min="10283" max="10321" width="0" style="31" hidden="1" customWidth="1"/>
    <col min="10322" max="10329" width="14.85546875" style="31" customWidth="1"/>
    <col min="10330" max="10331" width="10.85546875" style="31" customWidth="1"/>
    <col min="10332" max="10343" width="11.42578125" style="31"/>
    <col min="10344" max="10346" width="11.85546875" style="31" customWidth="1"/>
    <col min="10347" max="10496" width="11.42578125" style="31"/>
    <col min="10497" max="10497" width="41" style="31" customWidth="1"/>
    <col min="10498" max="10498" width="14" style="31" customWidth="1"/>
    <col min="10499" max="10499" width="22.140625" style="31" customWidth="1"/>
    <col min="10500" max="10500" width="11" style="31" customWidth="1"/>
    <col min="10501" max="10501" width="12.5703125" style="31" customWidth="1"/>
    <col min="10502" max="10502" width="11" style="31" customWidth="1"/>
    <col min="10503" max="10503" width="12.5703125" style="31" customWidth="1"/>
    <col min="10504" max="10511" width="11" style="31" customWidth="1"/>
    <col min="10512" max="10512" width="14.7109375" style="31" customWidth="1"/>
    <col min="10513" max="10513" width="11" style="31" customWidth="1"/>
    <col min="10514" max="10514" width="14.140625" style="31" customWidth="1"/>
    <col min="10515" max="10518" width="11.42578125" style="31"/>
    <col min="10519" max="10529" width="10" style="31" customWidth="1"/>
    <col min="10530" max="10535" width="11.5703125" style="31" customWidth="1"/>
    <col min="10536" max="10538" width="15.5703125" style="31" customWidth="1"/>
    <col min="10539" max="10577" width="0" style="31" hidden="1" customWidth="1"/>
    <col min="10578" max="10585" width="14.85546875" style="31" customWidth="1"/>
    <col min="10586" max="10587" width="10.85546875" style="31" customWidth="1"/>
    <col min="10588" max="10599" width="11.42578125" style="31"/>
    <col min="10600" max="10602" width="11.85546875" style="31" customWidth="1"/>
    <col min="10603" max="10752" width="11.42578125" style="31"/>
    <col min="10753" max="10753" width="41" style="31" customWidth="1"/>
    <col min="10754" max="10754" width="14" style="31" customWidth="1"/>
    <col min="10755" max="10755" width="22.140625" style="31" customWidth="1"/>
    <col min="10756" max="10756" width="11" style="31" customWidth="1"/>
    <col min="10757" max="10757" width="12.5703125" style="31" customWidth="1"/>
    <col min="10758" max="10758" width="11" style="31" customWidth="1"/>
    <col min="10759" max="10759" width="12.5703125" style="31" customWidth="1"/>
    <col min="10760" max="10767" width="11" style="31" customWidth="1"/>
    <col min="10768" max="10768" width="14.7109375" style="31" customWidth="1"/>
    <col min="10769" max="10769" width="11" style="31" customWidth="1"/>
    <col min="10770" max="10770" width="14.140625" style="31" customWidth="1"/>
    <col min="10771" max="10774" width="11.42578125" style="31"/>
    <col min="10775" max="10785" width="10" style="31" customWidth="1"/>
    <col min="10786" max="10791" width="11.5703125" style="31" customWidth="1"/>
    <col min="10792" max="10794" width="15.5703125" style="31" customWidth="1"/>
    <col min="10795" max="10833" width="0" style="31" hidden="1" customWidth="1"/>
    <col min="10834" max="10841" width="14.85546875" style="31" customWidth="1"/>
    <col min="10842" max="10843" width="10.85546875" style="31" customWidth="1"/>
    <col min="10844" max="10855" width="11.42578125" style="31"/>
    <col min="10856" max="10858" width="11.85546875" style="31" customWidth="1"/>
    <col min="10859" max="11008" width="11.42578125" style="31"/>
    <col min="11009" max="11009" width="41" style="31" customWidth="1"/>
    <col min="11010" max="11010" width="14" style="31" customWidth="1"/>
    <col min="11011" max="11011" width="22.140625" style="31" customWidth="1"/>
    <col min="11012" max="11012" width="11" style="31" customWidth="1"/>
    <col min="11013" max="11013" width="12.5703125" style="31" customWidth="1"/>
    <col min="11014" max="11014" width="11" style="31" customWidth="1"/>
    <col min="11015" max="11015" width="12.5703125" style="31" customWidth="1"/>
    <col min="11016" max="11023" width="11" style="31" customWidth="1"/>
    <col min="11024" max="11024" width="14.7109375" style="31" customWidth="1"/>
    <col min="11025" max="11025" width="11" style="31" customWidth="1"/>
    <col min="11026" max="11026" width="14.140625" style="31" customWidth="1"/>
    <col min="11027" max="11030" width="11.42578125" style="31"/>
    <col min="11031" max="11041" width="10" style="31" customWidth="1"/>
    <col min="11042" max="11047" width="11.5703125" style="31" customWidth="1"/>
    <col min="11048" max="11050" width="15.5703125" style="31" customWidth="1"/>
    <col min="11051" max="11089" width="0" style="31" hidden="1" customWidth="1"/>
    <col min="11090" max="11097" width="14.85546875" style="31" customWidth="1"/>
    <col min="11098" max="11099" width="10.85546875" style="31" customWidth="1"/>
    <col min="11100" max="11111" width="11.42578125" style="31"/>
    <col min="11112" max="11114" width="11.85546875" style="31" customWidth="1"/>
    <col min="11115" max="11264" width="11.42578125" style="31"/>
    <col min="11265" max="11265" width="41" style="31" customWidth="1"/>
    <col min="11266" max="11266" width="14" style="31" customWidth="1"/>
    <col min="11267" max="11267" width="22.140625" style="31" customWidth="1"/>
    <col min="11268" max="11268" width="11" style="31" customWidth="1"/>
    <col min="11269" max="11269" width="12.5703125" style="31" customWidth="1"/>
    <col min="11270" max="11270" width="11" style="31" customWidth="1"/>
    <col min="11271" max="11271" width="12.5703125" style="31" customWidth="1"/>
    <col min="11272" max="11279" width="11" style="31" customWidth="1"/>
    <col min="11280" max="11280" width="14.7109375" style="31" customWidth="1"/>
    <col min="11281" max="11281" width="11" style="31" customWidth="1"/>
    <col min="11282" max="11282" width="14.140625" style="31" customWidth="1"/>
    <col min="11283" max="11286" width="11.42578125" style="31"/>
    <col min="11287" max="11297" width="10" style="31" customWidth="1"/>
    <col min="11298" max="11303" width="11.5703125" style="31" customWidth="1"/>
    <col min="11304" max="11306" width="15.5703125" style="31" customWidth="1"/>
    <col min="11307" max="11345" width="0" style="31" hidden="1" customWidth="1"/>
    <col min="11346" max="11353" width="14.85546875" style="31" customWidth="1"/>
    <col min="11354" max="11355" width="10.85546875" style="31" customWidth="1"/>
    <col min="11356" max="11367" width="11.42578125" style="31"/>
    <col min="11368" max="11370" width="11.85546875" style="31" customWidth="1"/>
    <col min="11371" max="11520" width="11.42578125" style="31"/>
    <col min="11521" max="11521" width="41" style="31" customWidth="1"/>
    <col min="11522" max="11522" width="14" style="31" customWidth="1"/>
    <col min="11523" max="11523" width="22.140625" style="31" customWidth="1"/>
    <col min="11524" max="11524" width="11" style="31" customWidth="1"/>
    <col min="11525" max="11525" width="12.5703125" style="31" customWidth="1"/>
    <col min="11526" max="11526" width="11" style="31" customWidth="1"/>
    <col min="11527" max="11527" width="12.5703125" style="31" customWidth="1"/>
    <col min="11528" max="11535" width="11" style="31" customWidth="1"/>
    <col min="11536" max="11536" width="14.7109375" style="31" customWidth="1"/>
    <col min="11537" max="11537" width="11" style="31" customWidth="1"/>
    <col min="11538" max="11538" width="14.140625" style="31" customWidth="1"/>
    <col min="11539" max="11542" width="11.42578125" style="31"/>
    <col min="11543" max="11553" width="10" style="31" customWidth="1"/>
    <col min="11554" max="11559" width="11.5703125" style="31" customWidth="1"/>
    <col min="11560" max="11562" width="15.5703125" style="31" customWidth="1"/>
    <col min="11563" max="11601" width="0" style="31" hidden="1" customWidth="1"/>
    <col min="11602" max="11609" width="14.85546875" style="31" customWidth="1"/>
    <col min="11610" max="11611" width="10.85546875" style="31" customWidth="1"/>
    <col min="11612" max="11623" width="11.42578125" style="31"/>
    <col min="11624" max="11626" width="11.85546875" style="31" customWidth="1"/>
    <col min="11627" max="11776" width="11.42578125" style="31"/>
    <col min="11777" max="11777" width="41" style="31" customWidth="1"/>
    <col min="11778" max="11778" width="14" style="31" customWidth="1"/>
    <col min="11779" max="11779" width="22.140625" style="31" customWidth="1"/>
    <col min="11780" max="11780" width="11" style="31" customWidth="1"/>
    <col min="11781" max="11781" width="12.5703125" style="31" customWidth="1"/>
    <col min="11782" max="11782" width="11" style="31" customWidth="1"/>
    <col min="11783" max="11783" width="12.5703125" style="31" customWidth="1"/>
    <col min="11784" max="11791" width="11" style="31" customWidth="1"/>
    <col min="11792" max="11792" width="14.7109375" style="31" customWidth="1"/>
    <col min="11793" max="11793" width="11" style="31" customWidth="1"/>
    <col min="11794" max="11794" width="14.140625" style="31" customWidth="1"/>
    <col min="11795" max="11798" width="11.42578125" style="31"/>
    <col min="11799" max="11809" width="10" style="31" customWidth="1"/>
    <col min="11810" max="11815" width="11.5703125" style="31" customWidth="1"/>
    <col min="11816" max="11818" width="15.5703125" style="31" customWidth="1"/>
    <col min="11819" max="11857" width="0" style="31" hidden="1" customWidth="1"/>
    <col min="11858" max="11865" width="14.85546875" style="31" customWidth="1"/>
    <col min="11866" max="11867" width="10.85546875" style="31" customWidth="1"/>
    <col min="11868" max="11879" width="11.42578125" style="31"/>
    <col min="11880" max="11882" width="11.85546875" style="31" customWidth="1"/>
    <col min="11883" max="12032" width="11.42578125" style="31"/>
    <col min="12033" max="12033" width="41" style="31" customWidth="1"/>
    <col min="12034" max="12034" width="14" style="31" customWidth="1"/>
    <col min="12035" max="12035" width="22.140625" style="31" customWidth="1"/>
    <col min="12036" max="12036" width="11" style="31" customWidth="1"/>
    <col min="12037" max="12037" width="12.5703125" style="31" customWidth="1"/>
    <col min="12038" max="12038" width="11" style="31" customWidth="1"/>
    <col min="12039" max="12039" width="12.5703125" style="31" customWidth="1"/>
    <col min="12040" max="12047" width="11" style="31" customWidth="1"/>
    <col min="12048" max="12048" width="14.7109375" style="31" customWidth="1"/>
    <col min="12049" max="12049" width="11" style="31" customWidth="1"/>
    <col min="12050" max="12050" width="14.140625" style="31" customWidth="1"/>
    <col min="12051" max="12054" width="11.42578125" style="31"/>
    <col min="12055" max="12065" width="10" style="31" customWidth="1"/>
    <col min="12066" max="12071" width="11.5703125" style="31" customWidth="1"/>
    <col min="12072" max="12074" width="15.5703125" style="31" customWidth="1"/>
    <col min="12075" max="12113" width="0" style="31" hidden="1" customWidth="1"/>
    <col min="12114" max="12121" width="14.85546875" style="31" customWidth="1"/>
    <col min="12122" max="12123" width="10.85546875" style="31" customWidth="1"/>
    <col min="12124" max="12135" width="11.42578125" style="31"/>
    <col min="12136" max="12138" width="11.85546875" style="31" customWidth="1"/>
    <col min="12139" max="12288" width="11.42578125" style="31"/>
    <col min="12289" max="12289" width="41" style="31" customWidth="1"/>
    <col min="12290" max="12290" width="14" style="31" customWidth="1"/>
    <col min="12291" max="12291" width="22.140625" style="31" customWidth="1"/>
    <col min="12292" max="12292" width="11" style="31" customWidth="1"/>
    <col min="12293" max="12293" width="12.5703125" style="31" customWidth="1"/>
    <col min="12294" max="12294" width="11" style="31" customWidth="1"/>
    <col min="12295" max="12295" width="12.5703125" style="31" customWidth="1"/>
    <col min="12296" max="12303" width="11" style="31" customWidth="1"/>
    <col min="12304" max="12304" width="14.7109375" style="31" customWidth="1"/>
    <col min="12305" max="12305" width="11" style="31" customWidth="1"/>
    <col min="12306" max="12306" width="14.140625" style="31" customWidth="1"/>
    <col min="12307" max="12310" width="11.42578125" style="31"/>
    <col min="12311" max="12321" width="10" style="31" customWidth="1"/>
    <col min="12322" max="12327" width="11.5703125" style="31" customWidth="1"/>
    <col min="12328" max="12330" width="15.5703125" style="31" customWidth="1"/>
    <col min="12331" max="12369" width="0" style="31" hidden="1" customWidth="1"/>
    <col min="12370" max="12377" width="14.85546875" style="31" customWidth="1"/>
    <col min="12378" max="12379" width="10.85546875" style="31" customWidth="1"/>
    <col min="12380" max="12391" width="11.42578125" style="31"/>
    <col min="12392" max="12394" width="11.85546875" style="31" customWidth="1"/>
    <col min="12395" max="12544" width="11.42578125" style="31"/>
    <col min="12545" max="12545" width="41" style="31" customWidth="1"/>
    <col min="12546" max="12546" width="14" style="31" customWidth="1"/>
    <col min="12547" max="12547" width="22.140625" style="31" customWidth="1"/>
    <col min="12548" max="12548" width="11" style="31" customWidth="1"/>
    <col min="12549" max="12549" width="12.5703125" style="31" customWidth="1"/>
    <col min="12550" max="12550" width="11" style="31" customWidth="1"/>
    <col min="12551" max="12551" width="12.5703125" style="31" customWidth="1"/>
    <col min="12552" max="12559" width="11" style="31" customWidth="1"/>
    <col min="12560" max="12560" width="14.7109375" style="31" customWidth="1"/>
    <col min="12561" max="12561" width="11" style="31" customWidth="1"/>
    <col min="12562" max="12562" width="14.140625" style="31" customWidth="1"/>
    <col min="12563" max="12566" width="11.42578125" style="31"/>
    <col min="12567" max="12577" width="10" style="31" customWidth="1"/>
    <col min="12578" max="12583" width="11.5703125" style="31" customWidth="1"/>
    <col min="12584" max="12586" width="15.5703125" style="31" customWidth="1"/>
    <col min="12587" max="12625" width="0" style="31" hidden="1" customWidth="1"/>
    <col min="12626" max="12633" width="14.85546875" style="31" customWidth="1"/>
    <col min="12634" max="12635" width="10.85546875" style="31" customWidth="1"/>
    <col min="12636" max="12647" width="11.42578125" style="31"/>
    <col min="12648" max="12650" width="11.85546875" style="31" customWidth="1"/>
    <col min="12651" max="12800" width="11.42578125" style="31"/>
    <col min="12801" max="12801" width="41" style="31" customWidth="1"/>
    <col min="12802" max="12802" width="14" style="31" customWidth="1"/>
    <col min="12803" max="12803" width="22.140625" style="31" customWidth="1"/>
    <col min="12804" max="12804" width="11" style="31" customWidth="1"/>
    <col min="12805" max="12805" width="12.5703125" style="31" customWidth="1"/>
    <col min="12806" max="12806" width="11" style="31" customWidth="1"/>
    <col min="12807" max="12807" width="12.5703125" style="31" customWidth="1"/>
    <col min="12808" max="12815" width="11" style="31" customWidth="1"/>
    <col min="12816" max="12816" width="14.7109375" style="31" customWidth="1"/>
    <col min="12817" max="12817" width="11" style="31" customWidth="1"/>
    <col min="12818" max="12818" width="14.140625" style="31" customWidth="1"/>
    <col min="12819" max="12822" width="11.42578125" style="31"/>
    <col min="12823" max="12833" width="10" style="31" customWidth="1"/>
    <col min="12834" max="12839" width="11.5703125" style="31" customWidth="1"/>
    <col min="12840" max="12842" width="15.5703125" style="31" customWidth="1"/>
    <col min="12843" max="12881" width="0" style="31" hidden="1" customWidth="1"/>
    <col min="12882" max="12889" width="14.85546875" style="31" customWidth="1"/>
    <col min="12890" max="12891" width="10.85546875" style="31" customWidth="1"/>
    <col min="12892" max="12903" width="11.42578125" style="31"/>
    <col min="12904" max="12906" width="11.85546875" style="31" customWidth="1"/>
    <col min="12907" max="13056" width="11.42578125" style="31"/>
    <col min="13057" max="13057" width="41" style="31" customWidth="1"/>
    <col min="13058" max="13058" width="14" style="31" customWidth="1"/>
    <col min="13059" max="13059" width="22.140625" style="31" customWidth="1"/>
    <col min="13060" max="13060" width="11" style="31" customWidth="1"/>
    <col min="13061" max="13061" width="12.5703125" style="31" customWidth="1"/>
    <col min="13062" max="13062" width="11" style="31" customWidth="1"/>
    <col min="13063" max="13063" width="12.5703125" style="31" customWidth="1"/>
    <col min="13064" max="13071" width="11" style="31" customWidth="1"/>
    <col min="13072" max="13072" width="14.7109375" style="31" customWidth="1"/>
    <col min="13073" max="13073" width="11" style="31" customWidth="1"/>
    <col min="13074" max="13074" width="14.140625" style="31" customWidth="1"/>
    <col min="13075" max="13078" width="11.42578125" style="31"/>
    <col min="13079" max="13089" width="10" style="31" customWidth="1"/>
    <col min="13090" max="13095" width="11.5703125" style="31" customWidth="1"/>
    <col min="13096" max="13098" width="15.5703125" style="31" customWidth="1"/>
    <col min="13099" max="13137" width="0" style="31" hidden="1" customWidth="1"/>
    <col min="13138" max="13145" width="14.85546875" style="31" customWidth="1"/>
    <col min="13146" max="13147" width="10.85546875" style="31" customWidth="1"/>
    <col min="13148" max="13159" width="11.42578125" style="31"/>
    <col min="13160" max="13162" width="11.85546875" style="31" customWidth="1"/>
    <col min="13163" max="13312" width="11.42578125" style="31"/>
    <col min="13313" max="13313" width="41" style="31" customWidth="1"/>
    <col min="13314" max="13314" width="14" style="31" customWidth="1"/>
    <col min="13315" max="13315" width="22.140625" style="31" customWidth="1"/>
    <col min="13316" max="13316" width="11" style="31" customWidth="1"/>
    <col min="13317" max="13317" width="12.5703125" style="31" customWidth="1"/>
    <col min="13318" max="13318" width="11" style="31" customWidth="1"/>
    <col min="13319" max="13319" width="12.5703125" style="31" customWidth="1"/>
    <col min="13320" max="13327" width="11" style="31" customWidth="1"/>
    <col min="13328" max="13328" width="14.7109375" style="31" customWidth="1"/>
    <col min="13329" max="13329" width="11" style="31" customWidth="1"/>
    <col min="13330" max="13330" width="14.140625" style="31" customWidth="1"/>
    <col min="13331" max="13334" width="11.42578125" style="31"/>
    <col min="13335" max="13345" width="10" style="31" customWidth="1"/>
    <col min="13346" max="13351" width="11.5703125" style="31" customWidth="1"/>
    <col min="13352" max="13354" width="15.5703125" style="31" customWidth="1"/>
    <col min="13355" max="13393" width="0" style="31" hidden="1" customWidth="1"/>
    <col min="13394" max="13401" width="14.85546875" style="31" customWidth="1"/>
    <col min="13402" max="13403" width="10.85546875" style="31" customWidth="1"/>
    <col min="13404" max="13415" width="11.42578125" style="31"/>
    <col min="13416" max="13418" width="11.85546875" style="31" customWidth="1"/>
    <col min="13419" max="13568" width="11.42578125" style="31"/>
    <col min="13569" max="13569" width="41" style="31" customWidth="1"/>
    <col min="13570" max="13570" width="14" style="31" customWidth="1"/>
    <col min="13571" max="13571" width="22.140625" style="31" customWidth="1"/>
    <col min="13572" max="13572" width="11" style="31" customWidth="1"/>
    <col min="13573" max="13573" width="12.5703125" style="31" customWidth="1"/>
    <col min="13574" max="13574" width="11" style="31" customWidth="1"/>
    <col min="13575" max="13575" width="12.5703125" style="31" customWidth="1"/>
    <col min="13576" max="13583" width="11" style="31" customWidth="1"/>
    <col min="13584" max="13584" width="14.7109375" style="31" customWidth="1"/>
    <col min="13585" max="13585" width="11" style="31" customWidth="1"/>
    <col min="13586" max="13586" width="14.140625" style="31" customWidth="1"/>
    <col min="13587" max="13590" width="11.42578125" style="31"/>
    <col min="13591" max="13601" width="10" style="31" customWidth="1"/>
    <col min="13602" max="13607" width="11.5703125" style="31" customWidth="1"/>
    <col min="13608" max="13610" width="15.5703125" style="31" customWidth="1"/>
    <col min="13611" max="13649" width="0" style="31" hidden="1" customWidth="1"/>
    <col min="13650" max="13657" width="14.85546875" style="31" customWidth="1"/>
    <col min="13658" max="13659" width="10.85546875" style="31" customWidth="1"/>
    <col min="13660" max="13671" width="11.42578125" style="31"/>
    <col min="13672" max="13674" width="11.85546875" style="31" customWidth="1"/>
    <col min="13675" max="13824" width="11.42578125" style="31"/>
    <col min="13825" max="13825" width="41" style="31" customWidth="1"/>
    <col min="13826" max="13826" width="14" style="31" customWidth="1"/>
    <col min="13827" max="13827" width="22.140625" style="31" customWidth="1"/>
    <col min="13828" max="13828" width="11" style="31" customWidth="1"/>
    <col min="13829" max="13829" width="12.5703125" style="31" customWidth="1"/>
    <col min="13830" max="13830" width="11" style="31" customWidth="1"/>
    <col min="13831" max="13831" width="12.5703125" style="31" customWidth="1"/>
    <col min="13832" max="13839" width="11" style="31" customWidth="1"/>
    <col min="13840" max="13840" width="14.7109375" style="31" customWidth="1"/>
    <col min="13841" max="13841" width="11" style="31" customWidth="1"/>
    <col min="13842" max="13842" width="14.140625" style="31" customWidth="1"/>
    <col min="13843" max="13846" width="11.42578125" style="31"/>
    <col min="13847" max="13857" width="10" style="31" customWidth="1"/>
    <col min="13858" max="13863" width="11.5703125" style="31" customWidth="1"/>
    <col min="13864" max="13866" width="15.5703125" style="31" customWidth="1"/>
    <col min="13867" max="13905" width="0" style="31" hidden="1" customWidth="1"/>
    <col min="13906" max="13913" width="14.85546875" style="31" customWidth="1"/>
    <col min="13914" max="13915" width="10.85546875" style="31" customWidth="1"/>
    <col min="13916" max="13927" width="11.42578125" style="31"/>
    <col min="13928" max="13930" width="11.85546875" style="31" customWidth="1"/>
    <col min="13931" max="14080" width="11.42578125" style="31"/>
    <col min="14081" max="14081" width="41" style="31" customWidth="1"/>
    <col min="14082" max="14082" width="14" style="31" customWidth="1"/>
    <col min="14083" max="14083" width="22.140625" style="31" customWidth="1"/>
    <col min="14084" max="14084" width="11" style="31" customWidth="1"/>
    <col min="14085" max="14085" width="12.5703125" style="31" customWidth="1"/>
    <col min="14086" max="14086" width="11" style="31" customWidth="1"/>
    <col min="14087" max="14087" width="12.5703125" style="31" customWidth="1"/>
    <col min="14088" max="14095" width="11" style="31" customWidth="1"/>
    <col min="14096" max="14096" width="14.7109375" style="31" customWidth="1"/>
    <col min="14097" max="14097" width="11" style="31" customWidth="1"/>
    <col min="14098" max="14098" width="14.140625" style="31" customWidth="1"/>
    <col min="14099" max="14102" width="11.42578125" style="31"/>
    <col min="14103" max="14113" width="10" style="31" customWidth="1"/>
    <col min="14114" max="14119" width="11.5703125" style="31" customWidth="1"/>
    <col min="14120" max="14122" width="15.5703125" style="31" customWidth="1"/>
    <col min="14123" max="14161" width="0" style="31" hidden="1" customWidth="1"/>
    <col min="14162" max="14169" width="14.85546875" style="31" customWidth="1"/>
    <col min="14170" max="14171" width="10.85546875" style="31" customWidth="1"/>
    <col min="14172" max="14183" width="11.42578125" style="31"/>
    <col min="14184" max="14186" width="11.85546875" style="31" customWidth="1"/>
    <col min="14187" max="14336" width="11.42578125" style="31"/>
    <col min="14337" max="14337" width="41" style="31" customWidth="1"/>
    <col min="14338" max="14338" width="14" style="31" customWidth="1"/>
    <col min="14339" max="14339" width="22.140625" style="31" customWidth="1"/>
    <col min="14340" max="14340" width="11" style="31" customWidth="1"/>
    <col min="14341" max="14341" width="12.5703125" style="31" customWidth="1"/>
    <col min="14342" max="14342" width="11" style="31" customWidth="1"/>
    <col min="14343" max="14343" width="12.5703125" style="31" customWidth="1"/>
    <col min="14344" max="14351" width="11" style="31" customWidth="1"/>
    <col min="14352" max="14352" width="14.7109375" style="31" customWidth="1"/>
    <col min="14353" max="14353" width="11" style="31" customWidth="1"/>
    <col min="14354" max="14354" width="14.140625" style="31" customWidth="1"/>
    <col min="14355" max="14358" width="11.42578125" style="31"/>
    <col min="14359" max="14369" width="10" style="31" customWidth="1"/>
    <col min="14370" max="14375" width="11.5703125" style="31" customWidth="1"/>
    <col min="14376" max="14378" width="15.5703125" style="31" customWidth="1"/>
    <col min="14379" max="14417" width="0" style="31" hidden="1" customWidth="1"/>
    <col min="14418" max="14425" width="14.85546875" style="31" customWidth="1"/>
    <col min="14426" max="14427" width="10.85546875" style="31" customWidth="1"/>
    <col min="14428" max="14439" width="11.42578125" style="31"/>
    <col min="14440" max="14442" width="11.85546875" style="31" customWidth="1"/>
    <col min="14443" max="14592" width="11.42578125" style="31"/>
    <col min="14593" max="14593" width="41" style="31" customWidth="1"/>
    <col min="14594" max="14594" width="14" style="31" customWidth="1"/>
    <col min="14595" max="14595" width="22.140625" style="31" customWidth="1"/>
    <col min="14596" max="14596" width="11" style="31" customWidth="1"/>
    <col min="14597" max="14597" width="12.5703125" style="31" customWidth="1"/>
    <col min="14598" max="14598" width="11" style="31" customWidth="1"/>
    <col min="14599" max="14599" width="12.5703125" style="31" customWidth="1"/>
    <col min="14600" max="14607" width="11" style="31" customWidth="1"/>
    <col min="14608" max="14608" width="14.7109375" style="31" customWidth="1"/>
    <col min="14609" max="14609" width="11" style="31" customWidth="1"/>
    <col min="14610" max="14610" width="14.140625" style="31" customWidth="1"/>
    <col min="14611" max="14614" width="11.42578125" style="31"/>
    <col min="14615" max="14625" width="10" style="31" customWidth="1"/>
    <col min="14626" max="14631" width="11.5703125" style="31" customWidth="1"/>
    <col min="14632" max="14634" width="15.5703125" style="31" customWidth="1"/>
    <col min="14635" max="14673" width="0" style="31" hidden="1" customWidth="1"/>
    <col min="14674" max="14681" width="14.85546875" style="31" customWidth="1"/>
    <col min="14682" max="14683" width="10.85546875" style="31" customWidth="1"/>
    <col min="14684" max="14695" width="11.42578125" style="31"/>
    <col min="14696" max="14698" width="11.85546875" style="31" customWidth="1"/>
    <col min="14699" max="14848" width="11.42578125" style="31"/>
    <col min="14849" max="14849" width="41" style="31" customWidth="1"/>
    <col min="14850" max="14850" width="14" style="31" customWidth="1"/>
    <col min="14851" max="14851" width="22.140625" style="31" customWidth="1"/>
    <col min="14852" max="14852" width="11" style="31" customWidth="1"/>
    <col min="14853" max="14853" width="12.5703125" style="31" customWidth="1"/>
    <col min="14854" max="14854" width="11" style="31" customWidth="1"/>
    <col min="14855" max="14855" width="12.5703125" style="31" customWidth="1"/>
    <col min="14856" max="14863" width="11" style="31" customWidth="1"/>
    <col min="14864" max="14864" width="14.7109375" style="31" customWidth="1"/>
    <col min="14865" max="14865" width="11" style="31" customWidth="1"/>
    <col min="14866" max="14866" width="14.140625" style="31" customWidth="1"/>
    <col min="14867" max="14870" width="11.42578125" style="31"/>
    <col min="14871" max="14881" width="10" style="31" customWidth="1"/>
    <col min="14882" max="14887" width="11.5703125" style="31" customWidth="1"/>
    <col min="14888" max="14890" width="15.5703125" style="31" customWidth="1"/>
    <col min="14891" max="14929" width="0" style="31" hidden="1" customWidth="1"/>
    <col min="14930" max="14937" width="14.85546875" style="31" customWidth="1"/>
    <col min="14938" max="14939" width="10.85546875" style="31" customWidth="1"/>
    <col min="14940" max="14951" width="11.42578125" style="31"/>
    <col min="14952" max="14954" width="11.85546875" style="31" customWidth="1"/>
    <col min="14955" max="15104" width="11.42578125" style="31"/>
    <col min="15105" max="15105" width="41" style="31" customWidth="1"/>
    <col min="15106" max="15106" width="14" style="31" customWidth="1"/>
    <col min="15107" max="15107" width="22.140625" style="31" customWidth="1"/>
    <col min="15108" max="15108" width="11" style="31" customWidth="1"/>
    <col min="15109" max="15109" width="12.5703125" style="31" customWidth="1"/>
    <col min="15110" max="15110" width="11" style="31" customWidth="1"/>
    <col min="15111" max="15111" width="12.5703125" style="31" customWidth="1"/>
    <col min="15112" max="15119" width="11" style="31" customWidth="1"/>
    <col min="15120" max="15120" width="14.7109375" style="31" customWidth="1"/>
    <col min="15121" max="15121" width="11" style="31" customWidth="1"/>
    <col min="15122" max="15122" width="14.140625" style="31" customWidth="1"/>
    <col min="15123" max="15126" width="11.42578125" style="31"/>
    <col min="15127" max="15137" width="10" style="31" customWidth="1"/>
    <col min="15138" max="15143" width="11.5703125" style="31" customWidth="1"/>
    <col min="15144" max="15146" width="15.5703125" style="31" customWidth="1"/>
    <col min="15147" max="15185" width="0" style="31" hidden="1" customWidth="1"/>
    <col min="15186" max="15193" width="14.85546875" style="31" customWidth="1"/>
    <col min="15194" max="15195" width="10.85546875" style="31" customWidth="1"/>
    <col min="15196" max="15207" width="11.42578125" style="31"/>
    <col min="15208" max="15210" width="11.85546875" style="31" customWidth="1"/>
    <col min="15211" max="15360" width="11.42578125" style="31"/>
    <col min="15361" max="15361" width="41" style="31" customWidth="1"/>
    <col min="15362" max="15362" width="14" style="31" customWidth="1"/>
    <col min="15363" max="15363" width="22.140625" style="31" customWidth="1"/>
    <col min="15364" max="15364" width="11" style="31" customWidth="1"/>
    <col min="15365" max="15365" width="12.5703125" style="31" customWidth="1"/>
    <col min="15366" max="15366" width="11" style="31" customWidth="1"/>
    <col min="15367" max="15367" width="12.5703125" style="31" customWidth="1"/>
    <col min="15368" max="15375" width="11" style="31" customWidth="1"/>
    <col min="15376" max="15376" width="14.7109375" style="31" customWidth="1"/>
    <col min="15377" max="15377" width="11" style="31" customWidth="1"/>
    <col min="15378" max="15378" width="14.140625" style="31" customWidth="1"/>
    <col min="15379" max="15382" width="11.42578125" style="31"/>
    <col min="15383" max="15393" width="10" style="31" customWidth="1"/>
    <col min="15394" max="15399" width="11.5703125" style="31" customWidth="1"/>
    <col min="15400" max="15402" width="15.5703125" style="31" customWidth="1"/>
    <col min="15403" max="15441" width="0" style="31" hidden="1" customWidth="1"/>
    <col min="15442" max="15449" width="14.85546875" style="31" customWidth="1"/>
    <col min="15450" max="15451" width="10.85546875" style="31" customWidth="1"/>
    <col min="15452" max="15463" width="11.42578125" style="31"/>
    <col min="15464" max="15466" width="11.85546875" style="31" customWidth="1"/>
    <col min="15467" max="15616" width="11.42578125" style="31"/>
    <col min="15617" max="15617" width="41" style="31" customWidth="1"/>
    <col min="15618" max="15618" width="14" style="31" customWidth="1"/>
    <col min="15619" max="15619" width="22.140625" style="31" customWidth="1"/>
    <col min="15620" max="15620" width="11" style="31" customWidth="1"/>
    <col min="15621" max="15621" width="12.5703125" style="31" customWidth="1"/>
    <col min="15622" max="15622" width="11" style="31" customWidth="1"/>
    <col min="15623" max="15623" width="12.5703125" style="31" customWidth="1"/>
    <col min="15624" max="15631" width="11" style="31" customWidth="1"/>
    <col min="15632" max="15632" width="14.7109375" style="31" customWidth="1"/>
    <col min="15633" max="15633" width="11" style="31" customWidth="1"/>
    <col min="15634" max="15634" width="14.140625" style="31" customWidth="1"/>
    <col min="15635" max="15638" width="11.42578125" style="31"/>
    <col min="15639" max="15649" width="10" style="31" customWidth="1"/>
    <col min="15650" max="15655" width="11.5703125" style="31" customWidth="1"/>
    <col min="15656" max="15658" width="15.5703125" style="31" customWidth="1"/>
    <col min="15659" max="15697" width="0" style="31" hidden="1" customWidth="1"/>
    <col min="15698" max="15705" width="14.85546875" style="31" customWidth="1"/>
    <col min="15706" max="15707" width="10.85546875" style="31" customWidth="1"/>
    <col min="15708" max="15719" width="11.42578125" style="31"/>
    <col min="15720" max="15722" width="11.85546875" style="31" customWidth="1"/>
    <col min="15723" max="15872" width="11.42578125" style="31"/>
    <col min="15873" max="15873" width="41" style="31" customWidth="1"/>
    <col min="15874" max="15874" width="14" style="31" customWidth="1"/>
    <col min="15875" max="15875" width="22.140625" style="31" customWidth="1"/>
    <col min="15876" max="15876" width="11" style="31" customWidth="1"/>
    <col min="15877" max="15877" width="12.5703125" style="31" customWidth="1"/>
    <col min="15878" max="15878" width="11" style="31" customWidth="1"/>
    <col min="15879" max="15879" width="12.5703125" style="31" customWidth="1"/>
    <col min="15880" max="15887" width="11" style="31" customWidth="1"/>
    <col min="15888" max="15888" width="14.7109375" style="31" customWidth="1"/>
    <col min="15889" max="15889" width="11" style="31" customWidth="1"/>
    <col min="15890" max="15890" width="14.140625" style="31" customWidth="1"/>
    <col min="15891" max="15894" width="11.42578125" style="31"/>
    <col min="15895" max="15905" width="10" style="31" customWidth="1"/>
    <col min="15906" max="15911" width="11.5703125" style="31" customWidth="1"/>
    <col min="15912" max="15914" width="15.5703125" style="31" customWidth="1"/>
    <col min="15915" max="15953" width="0" style="31" hidden="1" customWidth="1"/>
    <col min="15954" max="15961" width="14.85546875" style="31" customWidth="1"/>
    <col min="15962" max="15963" width="10.85546875" style="31" customWidth="1"/>
    <col min="15964" max="15975" width="11.42578125" style="31"/>
    <col min="15976" max="15978" width="11.85546875" style="31" customWidth="1"/>
    <col min="15979" max="16128" width="11.42578125" style="31"/>
    <col min="16129" max="16129" width="41" style="31" customWidth="1"/>
    <col min="16130" max="16130" width="14" style="31" customWidth="1"/>
    <col min="16131" max="16131" width="22.140625" style="31" customWidth="1"/>
    <col min="16132" max="16132" width="11" style="31" customWidth="1"/>
    <col min="16133" max="16133" width="12.5703125" style="31" customWidth="1"/>
    <col min="16134" max="16134" width="11" style="31" customWidth="1"/>
    <col min="16135" max="16135" width="12.5703125" style="31" customWidth="1"/>
    <col min="16136" max="16143" width="11" style="31" customWidth="1"/>
    <col min="16144" max="16144" width="14.7109375" style="31" customWidth="1"/>
    <col min="16145" max="16145" width="11" style="31" customWidth="1"/>
    <col min="16146" max="16146" width="14.140625" style="31" customWidth="1"/>
    <col min="16147" max="16150" width="11.42578125" style="31"/>
    <col min="16151" max="16161" width="10" style="31" customWidth="1"/>
    <col min="16162" max="16167" width="11.5703125" style="31" customWidth="1"/>
    <col min="16168" max="16170" width="15.5703125" style="31" customWidth="1"/>
    <col min="16171" max="16209" width="0" style="31" hidden="1" customWidth="1"/>
    <col min="16210" max="16217" width="14.85546875" style="31" customWidth="1"/>
    <col min="16218" max="16219" width="10.85546875" style="31" customWidth="1"/>
    <col min="16220" max="16231" width="11.42578125" style="31"/>
    <col min="16232" max="16234" width="11.85546875" style="31" customWidth="1"/>
    <col min="16235" max="16384" width="11.42578125" style="31"/>
  </cols>
  <sheetData>
    <row r="1" spans="1:58" ht="12.75" customHeight="1" x14ac:dyDescent="0.15">
      <c r="A1" s="23" t="s">
        <v>0</v>
      </c>
      <c r="BA1" s="5"/>
      <c r="BB1" s="5"/>
      <c r="BC1" s="5"/>
      <c r="BD1" s="5"/>
      <c r="BE1" s="5"/>
      <c r="BF1" s="5"/>
    </row>
    <row r="2" spans="1:58" ht="12.75" customHeight="1" x14ac:dyDescent="0.15">
      <c r="A2" s="23" t="str">
        <f>CONCATENATE("COMUNA: ",[2]NOMBRE!B2," - ","( ",[2]NOMBRE!C2,[2]NOMBRE!D2,[2]NOMBRE!E2,[2]NOMBRE!F2,[2]NOMBRE!G2," )")</f>
        <v>COMUNA: LINARES  - ( 16401 )</v>
      </c>
      <c r="BA2" s="5"/>
      <c r="BB2" s="5"/>
      <c r="BC2" s="5"/>
      <c r="BD2" s="5"/>
      <c r="BE2" s="5"/>
      <c r="BF2" s="5"/>
    </row>
    <row r="3" spans="1:58" ht="12.75" customHeight="1" x14ac:dyDescent="0.15">
      <c r="A3" s="23" t="str">
        <f>CONCATENATE("ESTABLECIMIENTO/ESTRATEGIA: ",[2]NOMBRE!B3," - ","( ",[2]NOMBRE!C3,[2]NOMBRE!D3,[2]NOMBRE!E3,[2]NOMBRE!F3,[2]NOMBRE!G3,[2]NOMBRE!H3," )")</f>
        <v>ESTABLECIMIENTO/ESTRATEGIA: HOSPITAL DE LINARES  - ( 160108 )</v>
      </c>
      <c r="BA3" s="5"/>
      <c r="BB3" s="5"/>
      <c r="BC3" s="5"/>
      <c r="BD3" s="5"/>
      <c r="BE3" s="5"/>
      <c r="BF3" s="5"/>
    </row>
    <row r="4" spans="1:58" ht="12.75" customHeight="1" x14ac:dyDescent="0.15">
      <c r="A4" s="23" t="str">
        <f>CONCATENATE("MES: ",[2]NOMBRE!B6," - ","( ",[2]NOMBRE!C6,[2]NOMBRE!D6," )")</f>
        <v>MES: ENERO - ( 01 )</v>
      </c>
      <c r="BA4" s="5"/>
      <c r="BB4" s="5"/>
      <c r="BC4" s="5"/>
      <c r="BD4" s="5"/>
      <c r="BE4" s="5"/>
      <c r="BF4" s="5"/>
    </row>
    <row r="5" spans="1:58" ht="12.75" customHeight="1" x14ac:dyDescent="0.15">
      <c r="A5" s="4" t="str">
        <f>CONCATENATE("AÑO: ",[2]NOMBRE!B7)</f>
        <v>AÑO: 2014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BA5" s="5"/>
      <c r="BB5" s="5"/>
      <c r="BC5" s="5"/>
      <c r="BD5" s="5"/>
      <c r="BE5" s="5"/>
      <c r="BF5" s="5"/>
    </row>
    <row r="6" spans="1:58" ht="39.75" customHeight="1" x14ac:dyDescent="0.15">
      <c r="A6" s="436" t="s">
        <v>155</v>
      </c>
      <c r="B6" s="436"/>
      <c r="C6" s="436"/>
      <c r="D6" s="436"/>
      <c r="E6" s="436"/>
      <c r="F6" s="436"/>
      <c r="G6" s="436"/>
      <c r="H6" s="436"/>
      <c r="I6" s="436"/>
      <c r="J6" s="436"/>
      <c r="K6" s="436"/>
      <c r="L6" s="436"/>
      <c r="M6" s="436"/>
      <c r="N6" s="436"/>
      <c r="O6" s="436"/>
      <c r="P6" s="436"/>
      <c r="Q6" s="32"/>
      <c r="BA6" s="2"/>
      <c r="BB6" s="2"/>
      <c r="BC6" s="2"/>
      <c r="BD6" s="2"/>
      <c r="BE6" s="2"/>
      <c r="BF6" s="2"/>
    </row>
    <row r="7" spans="1:58" ht="30" customHeight="1" x14ac:dyDescent="0.2">
      <c r="A7" s="13" t="s">
        <v>5</v>
      </c>
      <c r="B7" s="33"/>
      <c r="C7" s="33"/>
      <c r="D7" s="34"/>
      <c r="E7" s="34"/>
      <c r="F7" s="34"/>
      <c r="G7" s="35"/>
      <c r="H7" s="34"/>
      <c r="I7" s="34"/>
      <c r="J7" s="34"/>
      <c r="K7" s="34"/>
      <c r="L7" s="34"/>
      <c r="M7" s="34"/>
      <c r="N7" s="34"/>
      <c r="O7" s="34"/>
      <c r="P7" s="36"/>
      <c r="BA7" s="2"/>
      <c r="BB7" s="2"/>
      <c r="BC7" s="2"/>
      <c r="BD7" s="2"/>
      <c r="BE7" s="2"/>
      <c r="BF7" s="2"/>
    </row>
    <row r="8" spans="1:58" ht="23.25" customHeight="1" x14ac:dyDescent="0.15">
      <c r="A8" s="295" t="s">
        <v>6</v>
      </c>
      <c r="B8" s="296"/>
      <c r="C8" s="297"/>
      <c r="D8" s="301" t="s">
        <v>4</v>
      </c>
      <c r="E8" s="303" t="s">
        <v>7</v>
      </c>
      <c r="F8" s="304"/>
      <c r="G8" s="304"/>
      <c r="H8" s="304"/>
      <c r="I8" s="304"/>
      <c r="J8" s="304"/>
      <c r="K8" s="304"/>
      <c r="L8" s="304"/>
      <c r="M8" s="304"/>
      <c r="N8" s="304"/>
      <c r="O8" s="305"/>
      <c r="P8" s="303" t="s">
        <v>8</v>
      </c>
      <c r="Q8" s="305"/>
      <c r="R8" s="435" t="s">
        <v>9</v>
      </c>
      <c r="BA8" s="3"/>
      <c r="BB8" s="3"/>
      <c r="BC8" s="3"/>
      <c r="BD8" s="3"/>
      <c r="BE8" s="3"/>
      <c r="BF8" s="3"/>
    </row>
    <row r="9" spans="1:58" ht="22.5" x14ac:dyDescent="0.15">
      <c r="A9" s="298"/>
      <c r="B9" s="299"/>
      <c r="C9" s="300"/>
      <c r="D9" s="329"/>
      <c r="E9" s="37" t="s">
        <v>10</v>
      </c>
      <c r="F9" s="38" t="s">
        <v>11</v>
      </c>
      <c r="G9" s="38" t="s">
        <v>12</v>
      </c>
      <c r="H9" s="38" t="s">
        <v>13</v>
      </c>
      <c r="I9" s="38" t="s">
        <v>14</v>
      </c>
      <c r="J9" s="38" t="s">
        <v>15</v>
      </c>
      <c r="K9" s="38" t="s">
        <v>16</v>
      </c>
      <c r="L9" s="38" t="s">
        <v>17</v>
      </c>
      <c r="M9" s="38" t="s">
        <v>18</v>
      </c>
      <c r="N9" s="38" t="s">
        <v>19</v>
      </c>
      <c r="O9" s="39" t="s">
        <v>20</v>
      </c>
      <c r="P9" s="40" t="s">
        <v>1</v>
      </c>
      <c r="Q9" s="41" t="s">
        <v>2</v>
      </c>
      <c r="R9" s="435"/>
      <c r="BA9" s="3"/>
      <c r="BB9" s="3"/>
      <c r="BC9" s="3"/>
      <c r="BD9" s="3"/>
      <c r="BE9" s="3"/>
      <c r="BF9" s="3"/>
    </row>
    <row r="10" spans="1:58" ht="20.25" customHeight="1" x14ac:dyDescent="0.2">
      <c r="A10" s="13" t="s">
        <v>21</v>
      </c>
      <c r="B10" s="42"/>
      <c r="C10" s="42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BA10" s="2"/>
      <c r="BB10" s="2"/>
      <c r="BC10" s="2"/>
      <c r="BD10" s="2"/>
      <c r="BE10" s="2"/>
      <c r="BF10" s="2"/>
    </row>
    <row r="11" spans="1:58" ht="15.75" customHeight="1" x14ac:dyDescent="0.2">
      <c r="A11" s="437" t="s">
        <v>22</v>
      </c>
      <c r="B11" s="415" t="s">
        <v>23</v>
      </c>
      <c r="C11" s="417"/>
      <c r="D11" s="44">
        <f>SUM(E11:O11)</f>
        <v>0</v>
      </c>
      <c r="E11" s="45"/>
      <c r="F11" s="46"/>
      <c r="G11" s="46"/>
      <c r="H11" s="47"/>
      <c r="I11" s="47"/>
      <c r="J11" s="47"/>
      <c r="K11" s="47"/>
      <c r="L11" s="47"/>
      <c r="M11" s="47"/>
      <c r="N11" s="48"/>
      <c r="O11" s="49"/>
      <c r="P11" s="46"/>
      <c r="Q11" s="49"/>
      <c r="R11" s="50"/>
      <c r="S11" s="51" t="str">
        <f>+BA11&amp;BB11</f>
        <v/>
      </c>
      <c r="BA11" s="17" t="str">
        <f>IF($D11&lt;&gt;($P11+$Q11)," El número consultas según sexo NO puede ser diferente al Total.","")</f>
        <v/>
      </c>
      <c r="BB11" s="17" t="str">
        <f>IF($M11&lt;$R11," Las consultas de 60 años NO puede ser mayor que el de 20-64 años.","")</f>
        <v/>
      </c>
      <c r="BC11" s="3"/>
      <c r="BD11" s="25">
        <f>IF($D11&lt;&gt;($P11+$Q11),1,0)</f>
        <v>0</v>
      </c>
      <c r="BE11" s="25">
        <f>IF($M11&lt;$R11,1,0)</f>
        <v>0</v>
      </c>
      <c r="BF11" s="3"/>
    </row>
    <row r="12" spans="1:58" ht="15.75" customHeight="1" x14ac:dyDescent="0.2">
      <c r="A12" s="438"/>
      <c r="B12" s="366" t="s">
        <v>27</v>
      </c>
      <c r="C12" s="368"/>
      <c r="D12" s="52">
        <f>SUM(E12:O12)</f>
        <v>0</v>
      </c>
      <c r="E12" s="53"/>
      <c r="F12" s="54"/>
      <c r="G12" s="54"/>
      <c r="H12" s="55"/>
      <c r="I12" s="55"/>
      <c r="J12" s="55"/>
      <c r="K12" s="55"/>
      <c r="L12" s="55"/>
      <c r="M12" s="55"/>
      <c r="N12" s="56"/>
      <c r="O12" s="57"/>
      <c r="P12" s="54"/>
      <c r="Q12" s="57"/>
      <c r="R12" s="58"/>
      <c r="S12" s="51" t="str">
        <f>+BA12&amp;BB12</f>
        <v/>
      </c>
      <c r="BA12" s="17" t="str">
        <f>IF($D12&lt;&gt;($P12+$Q12)," El número consultas según sexo NO puede ser diferente al Total.","")</f>
        <v/>
      </c>
      <c r="BB12" s="17" t="str">
        <f>IF($M12&lt;$R12," Las consultas de 60 años NO puede ser mayor que el de 20-64 años.","")</f>
        <v/>
      </c>
      <c r="BC12" s="3"/>
      <c r="BD12" s="25">
        <f>IF($D12&lt;&gt;($P12+$Q12),1,0)</f>
        <v>0</v>
      </c>
      <c r="BE12" s="25">
        <f>IF($M12&lt;$R12,1,0)</f>
        <v>0</v>
      </c>
      <c r="BF12" s="3"/>
    </row>
    <row r="13" spans="1:58" ht="21" customHeight="1" x14ac:dyDescent="0.2">
      <c r="A13" s="14" t="s">
        <v>28</v>
      </c>
      <c r="B13" s="59"/>
      <c r="C13" s="59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BA13" s="2"/>
      <c r="BB13" s="2"/>
      <c r="BC13" s="2"/>
      <c r="BD13" s="2"/>
      <c r="BE13" s="2"/>
      <c r="BF13" s="2"/>
    </row>
    <row r="14" spans="1:58" ht="32.25" customHeight="1" x14ac:dyDescent="0.15">
      <c r="A14" s="363" t="s">
        <v>6</v>
      </c>
      <c r="B14" s="439"/>
      <c r="C14" s="439"/>
      <c r="D14" s="61" t="s">
        <v>4</v>
      </c>
      <c r="E14" s="37" t="s">
        <v>10</v>
      </c>
      <c r="F14" s="38" t="s">
        <v>12</v>
      </c>
      <c r="G14" s="38" t="s">
        <v>14</v>
      </c>
      <c r="H14" s="38" t="s">
        <v>15</v>
      </c>
      <c r="I14" s="38" t="s">
        <v>16</v>
      </c>
      <c r="J14" s="38" t="s">
        <v>17</v>
      </c>
      <c r="K14" s="38" t="s">
        <v>18</v>
      </c>
      <c r="L14" s="38" t="s">
        <v>19</v>
      </c>
      <c r="M14" s="39" t="s">
        <v>20</v>
      </c>
      <c r="N14" s="40" t="s">
        <v>1</v>
      </c>
      <c r="O14" s="41" t="s">
        <v>2</v>
      </c>
      <c r="BA14" s="2"/>
      <c r="BB14" s="2"/>
      <c r="BC14" s="3"/>
      <c r="BD14" s="2"/>
      <c r="BE14" s="2"/>
      <c r="BF14" s="3"/>
    </row>
    <row r="15" spans="1:58" ht="18.75" customHeight="1" x14ac:dyDescent="0.2">
      <c r="A15" s="440" t="s">
        <v>156</v>
      </c>
      <c r="B15" s="441"/>
      <c r="C15" s="442"/>
      <c r="D15" s="52">
        <f>SUM(E15:M15)</f>
        <v>13</v>
      </c>
      <c r="E15" s="62"/>
      <c r="F15" s="63">
        <v>1</v>
      </c>
      <c r="G15" s="63"/>
      <c r="H15" s="63"/>
      <c r="I15" s="63">
        <v>1</v>
      </c>
      <c r="J15" s="63">
        <v>1</v>
      </c>
      <c r="K15" s="63">
        <v>10</v>
      </c>
      <c r="L15" s="63"/>
      <c r="M15" s="64"/>
      <c r="N15" s="62">
        <v>5</v>
      </c>
      <c r="O15" s="64">
        <v>8</v>
      </c>
      <c r="P15" s="51" t="str">
        <f>+BA15</f>
        <v/>
      </c>
      <c r="BA15" s="17" t="str">
        <f>IF($D15&lt;&gt;($N15+$O15)," El número consultas según sexo NO puede ser diferente al Total.","")</f>
        <v/>
      </c>
      <c r="BB15" s="3"/>
      <c r="BC15" s="3"/>
      <c r="BD15" s="25">
        <f>IF($D15&lt;&gt;($N15+$O15),1,0)</f>
        <v>0</v>
      </c>
      <c r="BE15" s="2"/>
      <c r="BF15" s="3"/>
    </row>
    <row r="16" spans="1:58" ht="14.25" customHeight="1" x14ac:dyDescent="0.2">
      <c r="A16" s="440" t="s">
        <v>29</v>
      </c>
      <c r="B16" s="441"/>
      <c r="C16" s="442"/>
      <c r="D16" s="52">
        <f>SUM(E16:M16)</f>
        <v>24</v>
      </c>
      <c r="E16" s="53"/>
      <c r="F16" s="55"/>
      <c r="G16" s="55"/>
      <c r="H16" s="55"/>
      <c r="I16" s="55">
        <v>4</v>
      </c>
      <c r="J16" s="55">
        <v>4</v>
      </c>
      <c r="K16" s="55">
        <v>15</v>
      </c>
      <c r="L16" s="55">
        <v>1</v>
      </c>
      <c r="M16" s="57"/>
      <c r="N16" s="54">
        <v>8</v>
      </c>
      <c r="O16" s="57">
        <v>16</v>
      </c>
      <c r="P16" s="51" t="str">
        <f>+BA16</f>
        <v/>
      </c>
      <c r="BA16" s="17" t="str">
        <f>IF($D16&lt;&gt;($N16+$O16)," El número consultas según sexo NO puede ser diferente al Total.","")</f>
        <v/>
      </c>
      <c r="BB16" s="3"/>
      <c r="BC16" s="3"/>
      <c r="BD16" s="25">
        <f>IF($D16&lt;&gt;($N16+$O16),1,0)</f>
        <v>0</v>
      </c>
      <c r="BE16" s="2"/>
      <c r="BF16" s="3"/>
    </row>
    <row r="17" spans="1:58" ht="36.75" customHeight="1" x14ac:dyDescent="0.2">
      <c r="A17" s="14" t="s">
        <v>30</v>
      </c>
      <c r="B17" s="65"/>
      <c r="C17" s="65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BA17" s="2"/>
      <c r="BB17" s="2"/>
      <c r="BC17" s="2"/>
      <c r="BD17" s="2"/>
      <c r="BE17" s="2"/>
      <c r="BF17" s="2"/>
    </row>
    <row r="18" spans="1:58" x14ac:dyDescent="0.15">
      <c r="A18" s="295" t="s">
        <v>31</v>
      </c>
      <c r="B18" s="296"/>
      <c r="C18" s="297"/>
      <c r="D18" s="443" t="s">
        <v>32</v>
      </c>
      <c r="E18" s="303" t="s">
        <v>7</v>
      </c>
      <c r="F18" s="304"/>
      <c r="G18" s="304"/>
      <c r="H18" s="304"/>
      <c r="I18" s="304"/>
      <c r="J18" s="304"/>
      <c r="K18" s="304"/>
      <c r="L18" s="304"/>
      <c r="M18" s="304"/>
      <c r="N18" s="304"/>
      <c r="O18" s="305"/>
      <c r="P18" s="301" t="s">
        <v>33</v>
      </c>
      <c r="Q18" s="306" t="s">
        <v>9</v>
      </c>
      <c r="R18" s="306" t="s">
        <v>34</v>
      </c>
      <c r="BA18" s="2"/>
      <c r="BB18" s="2"/>
      <c r="BC18" s="2"/>
      <c r="BD18" s="3"/>
      <c r="BE18" s="3"/>
      <c r="BF18" s="3"/>
    </row>
    <row r="19" spans="1:58" ht="22.5" x14ac:dyDescent="0.15">
      <c r="A19" s="298"/>
      <c r="B19" s="299"/>
      <c r="C19" s="300"/>
      <c r="D19" s="444"/>
      <c r="E19" s="37" t="s">
        <v>10</v>
      </c>
      <c r="F19" s="38" t="s">
        <v>11</v>
      </c>
      <c r="G19" s="38" t="s">
        <v>12</v>
      </c>
      <c r="H19" s="38" t="s">
        <v>13</v>
      </c>
      <c r="I19" s="38" t="s">
        <v>14</v>
      </c>
      <c r="J19" s="38" t="s">
        <v>15</v>
      </c>
      <c r="K19" s="38" t="s">
        <v>16</v>
      </c>
      <c r="L19" s="38" t="s">
        <v>17</v>
      </c>
      <c r="M19" s="38" t="s">
        <v>18</v>
      </c>
      <c r="N19" s="38" t="s">
        <v>19</v>
      </c>
      <c r="O19" s="39" t="s">
        <v>20</v>
      </c>
      <c r="P19" s="329"/>
      <c r="Q19" s="307"/>
      <c r="R19" s="307"/>
      <c r="BE19" s="3"/>
      <c r="BF19" s="3"/>
    </row>
    <row r="20" spans="1:58" ht="13.5" customHeight="1" x14ac:dyDescent="0.15">
      <c r="A20" s="67" t="s">
        <v>35</v>
      </c>
      <c r="B20" s="68"/>
      <c r="C20" s="68"/>
      <c r="D20" s="69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69"/>
      <c r="Q20" s="70"/>
      <c r="R20" s="70"/>
      <c r="BE20" s="3"/>
      <c r="BF20" s="3"/>
    </row>
    <row r="21" spans="1:58" ht="18.75" customHeight="1" x14ac:dyDescent="0.15">
      <c r="A21" s="445" t="s">
        <v>36</v>
      </c>
      <c r="B21" s="446"/>
      <c r="C21" s="447"/>
      <c r="D21" s="44">
        <f>SUM(E21:O21)</f>
        <v>1</v>
      </c>
      <c r="E21" s="71"/>
      <c r="F21" s="71"/>
      <c r="G21" s="71"/>
      <c r="H21" s="63"/>
      <c r="I21" s="63"/>
      <c r="J21" s="63"/>
      <c r="K21" s="63"/>
      <c r="L21" s="63"/>
      <c r="M21" s="63">
        <v>1</v>
      </c>
      <c r="N21" s="63"/>
      <c r="O21" s="72"/>
      <c r="P21" s="73"/>
      <c r="Q21" s="72"/>
      <c r="R21" s="74"/>
      <c r="S21" s="75" t="str">
        <f>+BA21</f>
        <v/>
      </c>
      <c r="BA21" s="17" t="str">
        <f>IF($M21&lt;$Q21," Las actividades de 60 años NO puede ser mayor que el de 20-64 años.","")</f>
        <v/>
      </c>
      <c r="BB21" s="3"/>
      <c r="BC21" s="3"/>
      <c r="BD21" s="26">
        <f>IF($M21&lt;$Q21,1,0)</f>
        <v>0</v>
      </c>
      <c r="BE21" s="2"/>
      <c r="BF21" s="3"/>
    </row>
    <row r="22" spans="1:58" ht="16.5" customHeight="1" x14ac:dyDescent="0.15">
      <c r="A22" s="445" t="s">
        <v>37</v>
      </c>
      <c r="B22" s="446"/>
      <c r="C22" s="447"/>
      <c r="D22" s="76">
        <f>SUM(J22:O22)</f>
        <v>0</v>
      </c>
      <c r="E22" s="77"/>
      <c r="F22" s="78"/>
      <c r="G22" s="78"/>
      <c r="H22" s="79"/>
      <c r="I22" s="79"/>
      <c r="J22" s="80"/>
      <c r="K22" s="80"/>
      <c r="L22" s="80"/>
      <c r="M22" s="80"/>
      <c r="N22" s="80"/>
      <c r="O22" s="81"/>
      <c r="P22" s="82"/>
      <c r="Q22" s="81"/>
      <c r="R22" s="83"/>
      <c r="S22" s="75" t="str">
        <f>+BA22</f>
        <v/>
      </c>
      <c r="BA22" s="17" t="str">
        <f>IF($M22&lt;$Q22," Las actividades de 60 años NO puede ser mayor que el de 20-64 años.","")</f>
        <v/>
      </c>
      <c r="BB22" s="3"/>
      <c r="BC22" s="3"/>
      <c r="BD22" s="26">
        <f>IF($M22&lt;$Q22,1,0)</f>
        <v>0</v>
      </c>
      <c r="BE22" s="2"/>
      <c r="BF22" s="3"/>
    </row>
    <row r="23" spans="1:58" ht="18" customHeight="1" x14ac:dyDescent="0.15">
      <c r="A23" s="448" t="s">
        <v>38</v>
      </c>
      <c r="B23" s="449"/>
      <c r="C23" s="450"/>
      <c r="D23" s="84">
        <f>SUM(E23:O23)</f>
        <v>0</v>
      </c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5"/>
      <c r="Q23" s="86"/>
      <c r="R23" s="87"/>
      <c r="S23" s="75" t="str">
        <f>+BA23</f>
        <v/>
      </c>
      <c r="BA23" s="17" t="str">
        <f>IF($M23&lt;$Q23," Las actividades de 60 años NO puede ser mayor que el de 20-64 años.","")</f>
        <v/>
      </c>
      <c r="BB23" s="3"/>
      <c r="BC23" s="3"/>
      <c r="BD23" s="26">
        <f>IF($M23&lt;$Q23,1,0)</f>
        <v>0</v>
      </c>
      <c r="BE23" s="2"/>
      <c r="BF23" s="3"/>
    </row>
    <row r="24" spans="1:58" ht="13.5" customHeight="1" x14ac:dyDescent="0.15">
      <c r="A24" s="303" t="s">
        <v>39</v>
      </c>
      <c r="B24" s="304"/>
      <c r="C24" s="304"/>
      <c r="D24" s="88">
        <f>SUM(E24:O24)</f>
        <v>1</v>
      </c>
      <c r="E24" s="89">
        <f>SUM(E21,E23)</f>
        <v>0</v>
      </c>
      <c r="F24" s="89">
        <f>SUM(F21,F23)</f>
        <v>0</v>
      </c>
      <c r="G24" s="89">
        <f>SUM(G21,G23)</f>
        <v>0</v>
      </c>
      <c r="H24" s="90">
        <f>SUM(H21,H23)</f>
        <v>0</v>
      </c>
      <c r="I24" s="90">
        <f>SUM(I21,I23)</f>
        <v>0</v>
      </c>
      <c r="J24" s="90">
        <f t="shared" ref="J24:O24" si="0">SUM(J21:J23)</f>
        <v>0</v>
      </c>
      <c r="K24" s="90">
        <f t="shared" si="0"/>
        <v>0</v>
      </c>
      <c r="L24" s="90">
        <f t="shared" si="0"/>
        <v>0</v>
      </c>
      <c r="M24" s="90">
        <f t="shared" si="0"/>
        <v>1</v>
      </c>
      <c r="N24" s="91">
        <f t="shared" si="0"/>
        <v>0</v>
      </c>
      <c r="O24" s="91">
        <f t="shared" si="0"/>
        <v>0</v>
      </c>
      <c r="P24" s="92"/>
      <c r="Q24" s="93">
        <f>SUM(Q21:Q23)</f>
        <v>0</v>
      </c>
      <c r="R24" s="88">
        <f>SUM(R21:R23)</f>
        <v>0</v>
      </c>
      <c r="S24" s="75" t="str">
        <f>+BA24</f>
        <v/>
      </c>
      <c r="BA24" s="17" t="str">
        <f>IF($M24&lt;$Q24," Las actividades de 60 años NO puede ser mayor que el de 20-64 años.","")</f>
        <v/>
      </c>
      <c r="BB24" s="3"/>
      <c r="BC24" s="3"/>
      <c r="BD24" s="26">
        <f>IF($M24&lt;$Q24,1,0)</f>
        <v>0</v>
      </c>
      <c r="BE24" s="2"/>
      <c r="BF24" s="3"/>
    </row>
    <row r="25" spans="1:58" ht="23.25" customHeight="1" x14ac:dyDescent="0.15">
      <c r="A25" s="67" t="s">
        <v>40</v>
      </c>
      <c r="B25" s="94"/>
      <c r="C25" s="94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60"/>
      <c r="BA25" s="2"/>
      <c r="BB25" s="2"/>
      <c r="BC25" s="2"/>
      <c r="BD25" s="2"/>
      <c r="BE25" s="2"/>
      <c r="BF25" s="3"/>
    </row>
    <row r="26" spans="1:58" ht="16.5" customHeight="1" x14ac:dyDescent="0.15">
      <c r="A26" s="308" t="s">
        <v>157</v>
      </c>
      <c r="B26" s="309"/>
      <c r="C26" s="310"/>
      <c r="D26" s="44">
        <f>SUM(E26:O26)</f>
        <v>0</v>
      </c>
      <c r="E26" s="62"/>
      <c r="F26" s="71"/>
      <c r="G26" s="71"/>
      <c r="H26" s="71"/>
      <c r="I26" s="71"/>
      <c r="J26" s="71"/>
      <c r="K26" s="63"/>
      <c r="L26" s="71"/>
      <c r="M26" s="63"/>
      <c r="N26" s="72"/>
      <c r="O26" s="64"/>
      <c r="P26" s="74"/>
      <c r="Q26" s="74"/>
      <c r="R26" s="74"/>
      <c r="S26" s="75" t="str">
        <f>+BA26&amp;BB26&amp;BC26</f>
        <v/>
      </c>
      <c r="BA26" s="11" t="str">
        <f>IF($D26=0,"",IF($P26="",IF($D26="",""," No olvide escribir la columna Beneficiarios."),""))</f>
        <v/>
      </c>
      <c r="BB26" s="11" t="str">
        <f>IF($D26&lt;$P26," El número de Beneficiarios NO puede ser mayor que el Total.","")</f>
        <v/>
      </c>
      <c r="BC26" s="17" t="str">
        <f>IF($M26&lt;$Q26," Las actividades de 60 años NO puede ser mayor que el de 20-64 años.","")</f>
        <v/>
      </c>
      <c r="BD26" s="26">
        <f>IF($M26&lt;$Q26,1,0)</f>
        <v>0</v>
      </c>
      <c r="BE26" s="26">
        <f>IF($D26&lt;$P26,1,0)</f>
        <v>0</v>
      </c>
      <c r="BF26" s="26" t="str">
        <f>IF($D26=0,"",IF($P26="",IF($D26="","",1),0))</f>
        <v/>
      </c>
    </row>
    <row r="27" spans="1:58" ht="14.25" customHeight="1" x14ac:dyDescent="0.15">
      <c r="A27" s="387" t="s">
        <v>158</v>
      </c>
      <c r="B27" s="388"/>
      <c r="C27" s="389"/>
      <c r="D27" s="76">
        <f t="shared" ref="D27:D37" si="1">SUM(E27:O27)</f>
        <v>10</v>
      </c>
      <c r="E27" s="96"/>
      <c r="F27" s="97"/>
      <c r="G27" s="97">
        <v>2</v>
      </c>
      <c r="H27" s="97"/>
      <c r="I27" s="97"/>
      <c r="J27" s="97"/>
      <c r="K27" s="80">
        <v>7</v>
      </c>
      <c r="L27" s="80">
        <v>1</v>
      </c>
      <c r="M27" s="80"/>
      <c r="N27" s="80"/>
      <c r="O27" s="98"/>
      <c r="P27" s="83">
        <v>10</v>
      </c>
      <c r="Q27" s="82"/>
      <c r="R27" s="83"/>
      <c r="S27" s="75" t="str">
        <f t="shared" ref="S27:S37" si="2">+BA27&amp;BB27&amp;BC27</f>
        <v/>
      </c>
      <c r="BA27" s="11" t="str">
        <f t="shared" ref="BA27:BA37" si="3">IF($D27=0,"",IF($P27="",IF($D27="",""," No olvide escribir la columna Beneficiarios."),""))</f>
        <v/>
      </c>
      <c r="BB27" s="11" t="str">
        <f t="shared" ref="BB27:BB37" si="4">IF($D27&lt;$P27," El número de Beneficiarios NO puede ser mayor que el Total.","")</f>
        <v/>
      </c>
      <c r="BC27" s="8"/>
      <c r="BD27" s="8"/>
      <c r="BE27" s="26">
        <f t="shared" ref="BE27:BE37" si="5">IF($D27&lt;$P27,1,0)</f>
        <v>0</v>
      </c>
      <c r="BF27" s="26">
        <f t="shared" ref="BF27:BF37" si="6">IF($D27=0,"",IF($P27="",IF($D27="","",1),0))</f>
        <v>0</v>
      </c>
    </row>
    <row r="28" spans="1:58" ht="18" customHeight="1" x14ac:dyDescent="0.15">
      <c r="A28" s="311" t="s">
        <v>41</v>
      </c>
      <c r="B28" s="312"/>
      <c r="C28" s="313"/>
      <c r="D28" s="76">
        <f t="shared" si="1"/>
        <v>0</v>
      </c>
      <c r="E28" s="96"/>
      <c r="F28" s="97"/>
      <c r="G28" s="97"/>
      <c r="H28" s="97"/>
      <c r="I28" s="97"/>
      <c r="J28" s="97"/>
      <c r="K28" s="80"/>
      <c r="L28" s="97"/>
      <c r="M28" s="80"/>
      <c r="N28" s="81"/>
      <c r="O28" s="98"/>
      <c r="P28" s="83"/>
      <c r="Q28" s="83"/>
      <c r="R28" s="83"/>
      <c r="S28" s="75" t="str">
        <f t="shared" si="2"/>
        <v/>
      </c>
      <c r="BA28" s="11" t="str">
        <f t="shared" si="3"/>
        <v/>
      </c>
      <c r="BB28" s="11" t="str">
        <f t="shared" si="4"/>
        <v/>
      </c>
      <c r="BC28" s="17" t="str">
        <f>IF($M28&lt;$Q28," Las actividades de 60 años NO puede ser mayor que el de 20-64 años.","")</f>
        <v/>
      </c>
      <c r="BD28" s="26">
        <f>IF($M28&lt;$Q28,1,0)</f>
        <v>0</v>
      </c>
      <c r="BE28" s="26">
        <f t="shared" si="5"/>
        <v>0</v>
      </c>
      <c r="BF28" s="26" t="str">
        <f t="shared" si="6"/>
        <v/>
      </c>
    </row>
    <row r="29" spans="1:58" ht="14.25" customHeight="1" x14ac:dyDescent="0.15">
      <c r="A29" s="311" t="s">
        <v>42</v>
      </c>
      <c r="B29" s="312"/>
      <c r="C29" s="313"/>
      <c r="D29" s="76">
        <f>SUM(E29:H29)</f>
        <v>0</v>
      </c>
      <c r="E29" s="96"/>
      <c r="F29" s="97"/>
      <c r="G29" s="97"/>
      <c r="H29" s="97"/>
      <c r="I29" s="79"/>
      <c r="J29" s="79"/>
      <c r="K29" s="79"/>
      <c r="L29" s="79"/>
      <c r="M29" s="79"/>
      <c r="N29" s="79"/>
      <c r="O29" s="99"/>
      <c r="P29" s="83"/>
      <c r="Q29" s="82"/>
      <c r="R29" s="83"/>
      <c r="S29" s="75" t="str">
        <f t="shared" si="2"/>
        <v/>
      </c>
      <c r="BA29" s="11" t="str">
        <f t="shared" si="3"/>
        <v/>
      </c>
      <c r="BB29" s="11" t="str">
        <f t="shared" si="4"/>
        <v/>
      </c>
      <c r="BC29" s="8"/>
      <c r="BD29" s="8"/>
      <c r="BE29" s="26">
        <f t="shared" si="5"/>
        <v>0</v>
      </c>
      <c r="BF29" s="26" t="str">
        <f t="shared" si="6"/>
        <v/>
      </c>
    </row>
    <row r="30" spans="1:58" ht="15.75" customHeight="1" x14ac:dyDescent="0.15">
      <c r="A30" s="387" t="s">
        <v>159</v>
      </c>
      <c r="B30" s="388"/>
      <c r="C30" s="389"/>
      <c r="D30" s="76">
        <f t="shared" si="1"/>
        <v>11</v>
      </c>
      <c r="E30" s="96"/>
      <c r="F30" s="97"/>
      <c r="G30" s="97"/>
      <c r="H30" s="97"/>
      <c r="I30" s="97"/>
      <c r="J30" s="97"/>
      <c r="K30" s="80"/>
      <c r="L30" s="97"/>
      <c r="M30" s="80">
        <v>11</v>
      </c>
      <c r="N30" s="81"/>
      <c r="O30" s="98"/>
      <c r="P30" s="83">
        <v>11</v>
      </c>
      <c r="Q30" s="83">
        <v>1</v>
      </c>
      <c r="R30" s="83"/>
      <c r="S30" s="75" t="str">
        <f t="shared" si="2"/>
        <v/>
      </c>
      <c r="BA30" s="11" t="str">
        <f t="shared" si="3"/>
        <v/>
      </c>
      <c r="BB30" s="11" t="str">
        <f t="shared" si="4"/>
        <v/>
      </c>
      <c r="BC30" s="17" t="str">
        <f>IF($M30&lt;$Q30," Las actividades de 60 años NO puede ser mayor que el de 20-64 años.","")</f>
        <v/>
      </c>
      <c r="BD30" s="26">
        <f>IF($M30&lt;$Q30,1,0)</f>
        <v>0</v>
      </c>
      <c r="BE30" s="26">
        <f t="shared" si="5"/>
        <v>0</v>
      </c>
      <c r="BF30" s="26">
        <f t="shared" si="6"/>
        <v>0</v>
      </c>
    </row>
    <row r="31" spans="1:58" ht="15.75" customHeight="1" x14ac:dyDescent="0.15">
      <c r="A31" s="387" t="s">
        <v>160</v>
      </c>
      <c r="B31" s="388"/>
      <c r="C31" s="389"/>
      <c r="D31" s="76">
        <f t="shared" si="1"/>
        <v>0</v>
      </c>
      <c r="E31" s="96"/>
      <c r="F31" s="97"/>
      <c r="G31" s="97"/>
      <c r="H31" s="97"/>
      <c r="I31" s="97"/>
      <c r="J31" s="97"/>
      <c r="K31" s="80"/>
      <c r="L31" s="97"/>
      <c r="M31" s="80"/>
      <c r="N31" s="81"/>
      <c r="O31" s="98"/>
      <c r="P31" s="83"/>
      <c r="Q31" s="83"/>
      <c r="R31" s="83"/>
      <c r="S31" s="75" t="str">
        <f t="shared" si="2"/>
        <v/>
      </c>
      <c r="BA31" s="11" t="str">
        <f t="shared" si="3"/>
        <v/>
      </c>
      <c r="BB31" s="11" t="str">
        <f t="shared" si="4"/>
        <v/>
      </c>
      <c r="BC31" s="17" t="str">
        <f>IF($M31&lt;$Q31," Las actividades de 60 años NO puede ser mayor que el de 20-64 años.","")</f>
        <v/>
      </c>
      <c r="BD31" s="26">
        <f>IF($M31&lt;$Q31,1,0)</f>
        <v>0</v>
      </c>
      <c r="BE31" s="26">
        <f t="shared" si="5"/>
        <v>0</v>
      </c>
      <c r="BF31" s="26" t="str">
        <f t="shared" si="6"/>
        <v/>
      </c>
    </row>
    <row r="32" spans="1:58" ht="15.75" customHeight="1" x14ac:dyDescent="0.15">
      <c r="A32" s="421" t="s">
        <v>43</v>
      </c>
      <c r="B32" s="422"/>
      <c r="C32" s="423"/>
      <c r="D32" s="76">
        <f>SUM(E32:K32)</f>
        <v>0</v>
      </c>
      <c r="E32" s="96"/>
      <c r="F32" s="97"/>
      <c r="G32" s="97"/>
      <c r="H32" s="97"/>
      <c r="I32" s="97"/>
      <c r="J32" s="97"/>
      <c r="K32" s="80"/>
      <c r="L32" s="78"/>
      <c r="M32" s="79"/>
      <c r="N32" s="79"/>
      <c r="O32" s="99"/>
      <c r="P32" s="83"/>
      <c r="Q32" s="82"/>
      <c r="R32" s="83"/>
      <c r="S32" s="75" t="str">
        <f t="shared" si="2"/>
        <v/>
      </c>
      <c r="BA32" s="11" t="str">
        <f t="shared" si="3"/>
        <v/>
      </c>
      <c r="BB32" s="11" t="str">
        <f t="shared" si="4"/>
        <v/>
      </c>
      <c r="BC32" s="8"/>
      <c r="BD32" s="8"/>
      <c r="BE32" s="26">
        <f t="shared" si="5"/>
        <v>0</v>
      </c>
      <c r="BF32" s="26" t="str">
        <f t="shared" si="6"/>
        <v/>
      </c>
    </row>
    <row r="33" spans="1:58" ht="15" customHeight="1" x14ac:dyDescent="0.15">
      <c r="A33" s="344" t="s">
        <v>161</v>
      </c>
      <c r="B33" s="429" t="s">
        <v>162</v>
      </c>
      <c r="C33" s="430"/>
      <c r="D33" s="76">
        <f>SUM(E33:K33)</f>
        <v>0</v>
      </c>
      <c r="E33" s="97"/>
      <c r="F33" s="97"/>
      <c r="G33" s="97"/>
      <c r="H33" s="97"/>
      <c r="I33" s="97"/>
      <c r="J33" s="97"/>
      <c r="K33" s="80"/>
      <c r="L33" s="78"/>
      <c r="M33" s="79"/>
      <c r="N33" s="79"/>
      <c r="O33" s="99"/>
      <c r="P33" s="83"/>
      <c r="Q33" s="82"/>
      <c r="R33" s="83"/>
      <c r="S33" s="75" t="str">
        <f t="shared" si="2"/>
        <v/>
      </c>
      <c r="BA33" s="11" t="str">
        <f t="shared" si="3"/>
        <v/>
      </c>
      <c r="BB33" s="11" t="str">
        <f t="shared" si="4"/>
        <v/>
      </c>
      <c r="BC33" s="8"/>
      <c r="BD33" s="8"/>
      <c r="BE33" s="26">
        <f t="shared" si="5"/>
        <v>0</v>
      </c>
      <c r="BF33" s="26" t="str">
        <f t="shared" si="6"/>
        <v/>
      </c>
    </row>
    <row r="34" spans="1:58" ht="15.75" customHeight="1" x14ac:dyDescent="0.15">
      <c r="A34" s="345"/>
      <c r="B34" s="431" t="s">
        <v>163</v>
      </c>
      <c r="C34" s="432"/>
      <c r="D34" s="76">
        <f>SUM(E34:K34)</f>
        <v>0</v>
      </c>
      <c r="E34" s="96"/>
      <c r="F34" s="80"/>
      <c r="G34" s="80"/>
      <c r="H34" s="80"/>
      <c r="I34" s="80"/>
      <c r="J34" s="80"/>
      <c r="K34" s="80"/>
      <c r="L34" s="79"/>
      <c r="M34" s="79"/>
      <c r="N34" s="79"/>
      <c r="O34" s="99"/>
      <c r="P34" s="83"/>
      <c r="Q34" s="82"/>
      <c r="R34" s="83"/>
      <c r="S34" s="75" t="str">
        <f t="shared" si="2"/>
        <v/>
      </c>
      <c r="BA34" s="11" t="str">
        <f t="shared" si="3"/>
        <v/>
      </c>
      <c r="BB34" s="11" t="str">
        <f t="shared" si="4"/>
        <v/>
      </c>
      <c r="BC34" s="8"/>
      <c r="BD34" s="8"/>
      <c r="BE34" s="26">
        <f t="shared" si="5"/>
        <v>0</v>
      </c>
      <c r="BF34" s="26" t="str">
        <f t="shared" si="6"/>
        <v/>
      </c>
    </row>
    <row r="35" spans="1:58" ht="15.75" customHeight="1" x14ac:dyDescent="0.15">
      <c r="A35" s="345"/>
      <c r="B35" s="431" t="s">
        <v>164</v>
      </c>
      <c r="C35" s="432"/>
      <c r="D35" s="76">
        <f>SUM(E35:K35)</f>
        <v>0</v>
      </c>
      <c r="E35" s="96"/>
      <c r="F35" s="80"/>
      <c r="G35" s="80"/>
      <c r="H35" s="80"/>
      <c r="I35" s="80"/>
      <c r="J35" s="80"/>
      <c r="K35" s="80"/>
      <c r="L35" s="79"/>
      <c r="M35" s="79"/>
      <c r="N35" s="79"/>
      <c r="O35" s="99"/>
      <c r="P35" s="83"/>
      <c r="Q35" s="82"/>
      <c r="R35" s="83"/>
      <c r="S35" s="75" t="str">
        <f t="shared" si="2"/>
        <v/>
      </c>
      <c r="BA35" s="11" t="str">
        <f>IF($D35=0,"",IF($P35="",IF($D35="",""," No olvide escribir la columna Beneficiarios."),""))</f>
        <v/>
      </c>
      <c r="BB35" s="11" t="str">
        <f t="shared" si="4"/>
        <v/>
      </c>
      <c r="BC35" s="8"/>
      <c r="BD35" s="8"/>
      <c r="BE35" s="26">
        <f t="shared" si="5"/>
        <v>0</v>
      </c>
      <c r="BF35" s="26" t="str">
        <f t="shared" si="6"/>
        <v/>
      </c>
    </row>
    <row r="36" spans="1:58" ht="17.25" customHeight="1" x14ac:dyDescent="0.15">
      <c r="A36" s="346"/>
      <c r="B36" s="433" t="s">
        <v>165</v>
      </c>
      <c r="C36" s="434"/>
      <c r="D36" s="76">
        <f>SUM(E36:K36)</f>
        <v>0</v>
      </c>
      <c r="E36" s="100"/>
      <c r="F36" s="100"/>
      <c r="G36" s="100"/>
      <c r="H36" s="100"/>
      <c r="I36" s="100"/>
      <c r="J36" s="100"/>
      <c r="K36" s="101"/>
      <c r="L36" s="102"/>
      <c r="M36" s="103"/>
      <c r="N36" s="103"/>
      <c r="O36" s="104"/>
      <c r="P36" s="105"/>
      <c r="Q36" s="106"/>
      <c r="R36" s="105"/>
      <c r="S36" s="75" t="str">
        <f t="shared" si="2"/>
        <v/>
      </c>
      <c r="BA36" s="11" t="str">
        <f t="shared" si="3"/>
        <v/>
      </c>
      <c r="BB36" s="11" t="str">
        <f t="shared" si="4"/>
        <v/>
      </c>
      <c r="BE36" s="26">
        <f t="shared" si="5"/>
        <v>0</v>
      </c>
      <c r="BF36" s="26" t="str">
        <f t="shared" si="6"/>
        <v/>
      </c>
    </row>
    <row r="37" spans="1:58" ht="15.75" customHeight="1" x14ac:dyDescent="0.15">
      <c r="A37" s="384" t="s">
        <v>44</v>
      </c>
      <c r="B37" s="424"/>
      <c r="C37" s="425"/>
      <c r="D37" s="93">
        <f t="shared" si="1"/>
        <v>21</v>
      </c>
      <c r="E37" s="107">
        <f>SUM(E26:E36)</f>
        <v>0</v>
      </c>
      <c r="F37" s="89">
        <f>SUM(F26:F36)</f>
        <v>0</v>
      </c>
      <c r="G37" s="89">
        <f>SUM(G26:G36)</f>
        <v>2</v>
      </c>
      <c r="H37" s="90">
        <f>SUM(H26:H36)</f>
        <v>0</v>
      </c>
      <c r="I37" s="90">
        <f>SUM(I26:I28,I30:I36)</f>
        <v>0</v>
      </c>
      <c r="J37" s="90">
        <f>SUM(J26:J28,J30:J36)</f>
        <v>0</v>
      </c>
      <c r="K37" s="90">
        <f>SUM(K26:K28,K30:K36)</f>
        <v>7</v>
      </c>
      <c r="L37" s="89">
        <f>SUM(L26:L28,L30:L31)</f>
        <v>1</v>
      </c>
      <c r="M37" s="90">
        <f>SUM(M26:M28,M30:M31)</f>
        <v>11</v>
      </c>
      <c r="N37" s="90">
        <f>SUM(N26:N28,N30:N31)</f>
        <v>0</v>
      </c>
      <c r="O37" s="91">
        <f>SUM(O26:O28,O30:O31)</f>
        <v>0</v>
      </c>
      <c r="P37" s="88">
        <f>SUM(P26:P36)</f>
        <v>21</v>
      </c>
      <c r="Q37" s="108">
        <f>SUM(Q26,Q28,Q30:Q31)</f>
        <v>1</v>
      </c>
      <c r="R37" s="88">
        <f>SUM(R26:R36)</f>
        <v>0</v>
      </c>
      <c r="S37" s="75" t="str">
        <f t="shared" si="2"/>
        <v/>
      </c>
      <c r="BA37" s="11" t="str">
        <f t="shared" si="3"/>
        <v/>
      </c>
      <c r="BB37" s="11" t="str">
        <f t="shared" si="4"/>
        <v/>
      </c>
      <c r="BE37" s="26">
        <f t="shared" si="5"/>
        <v>0</v>
      </c>
      <c r="BF37" s="26">
        <f t="shared" si="6"/>
        <v>0</v>
      </c>
    </row>
    <row r="38" spans="1:58" ht="15" customHeight="1" x14ac:dyDescent="0.15">
      <c r="A38" s="109" t="s">
        <v>45</v>
      </c>
      <c r="B38" s="59"/>
      <c r="C38" s="59"/>
      <c r="D38" s="377"/>
      <c r="E38" s="379"/>
      <c r="F38" s="379"/>
      <c r="G38" s="379"/>
      <c r="H38" s="379"/>
      <c r="I38" s="379"/>
      <c r="J38" s="379"/>
      <c r="K38" s="379"/>
      <c r="L38" s="379"/>
      <c r="M38" s="379"/>
      <c r="N38" s="379"/>
      <c r="O38" s="379"/>
      <c r="P38" s="377"/>
      <c r="Q38" s="379"/>
      <c r="R38" s="380"/>
      <c r="BA38" s="2"/>
    </row>
    <row r="39" spans="1:58" ht="16.5" customHeight="1" x14ac:dyDescent="0.15">
      <c r="A39" s="42" t="s">
        <v>46</v>
      </c>
      <c r="B39" s="59"/>
      <c r="C39" s="59"/>
      <c r="D39" s="378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378"/>
      <c r="Q39" s="379"/>
      <c r="R39" s="380"/>
      <c r="BA39" s="2"/>
      <c r="BB39" s="2"/>
      <c r="BC39" s="2"/>
      <c r="BD39" s="2"/>
      <c r="BE39" s="2"/>
      <c r="BF39" s="2"/>
    </row>
    <row r="40" spans="1:58" ht="18.75" customHeight="1" x14ac:dyDescent="0.15">
      <c r="A40" s="381" t="s">
        <v>166</v>
      </c>
      <c r="B40" s="382"/>
      <c r="C40" s="383"/>
      <c r="D40" s="111">
        <f>SUM(E40:O40)</f>
        <v>0</v>
      </c>
      <c r="E40" s="62"/>
      <c r="F40" s="63"/>
      <c r="G40" s="63"/>
      <c r="H40" s="63"/>
      <c r="I40" s="63"/>
      <c r="J40" s="63"/>
      <c r="K40" s="63"/>
      <c r="L40" s="63"/>
      <c r="M40" s="63"/>
      <c r="N40" s="72"/>
      <c r="O40" s="72"/>
      <c r="P40" s="74"/>
      <c r="Q40" s="112"/>
      <c r="R40" s="112"/>
      <c r="S40" s="75" t="str">
        <f>+BA40&amp;BB40&amp;BC40</f>
        <v/>
      </c>
      <c r="BA40" s="11" t="str">
        <f>IF($D40=0,"",IF($P40="",IF($D40="",""," No olvide escribir la columna Beneficiarios."),""))</f>
        <v/>
      </c>
      <c r="BB40" s="11" t="str">
        <f>IF($D40&lt;$P40," El número de Beneficiarios NO puede ser mayor que el Total.","")</f>
        <v/>
      </c>
      <c r="BC40" s="17" t="str">
        <f>IF($M40&lt;$Q40," Las actividades de 60 años NO puede ser mayor que el de 20-64 años.","")</f>
        <v/>
      </c>
      <c r="BD40" s="26">
        <f>IF($M40&lt;$Q40,1,0)</f>
        <v>0</v>
      </c>
      <c r="BE40" s="26">
        <f t="shared" ref="BE40:BE68" si="7">IF($D40&lt;$P40,1,0)</f>
        <v>0</v>
      </c>
      <c r="BF40" s="26" t="str">
        <f>IF($D40=0,"",IF($P40="",IF($D40="","",1),0))</f>
        <v/>
      </c>
    </row>
    <row r="41" spans="1:58" ht="19.5" customHeight="1" x14ac:dyDescent="0.15">
      <c r="A41" s="426" t="s">
        <v>167</v>
      </c>
      <c r="B41" s="427"/>
      <c r="C41" s="428"/>
      <c r="D41" s="113">
        <f t="shared" ref="D41:D64" si="8">SUM(E41:O41)</f>
        <v>21</v>
      </c>
      <c r="E41" s="114"/>
      <c r="F41" s="115"/>
      <c r="G41" s="115"/>
      <c r="H41" s="115"/>
      <c r="I41" s="115"/>
      <c r="J41" s="115"/>
      <c r="K41" s="115"/>
      <c r="L41" s="115"/>
      <c r="M41" s="115">
        <v>19</v>
      </c>
      <c r="N41" s="116">
        <v>2</v>
      </c>
      <c r="O41" s="116"/>
      <c r="P41" s="117">
        <v>21</v>
      </c>
      <c r="Q41" s="118">
        <v>9</v>
      </c>
      <c r="R41" s="118"/>
      <c r="S41" s="75" t="str">
        <f t="shared" ref="S41:S68" si="9">+BA41&amp;BB41&amp;BC41</f>
        <v/>
      </c>
      <c r="BA41" s="11" t="str">
        <f t="shared" ref="BA41:BA63" si="10">IF($D41=0,"",IF($P41="",IF($D41="",""," No olvide escribir la columna Beneficiarios."),""))</f>
        <v/>
      </c>
      <c r="BB41" s="11" t="str">
        <f t="shared" ref="BB41:BB68" si="11">IF($D41&lt;$P41," El número de Beneficiarios NO puede ser mayor que el Total.","")</f>
        <v/>
      </c>
      <c r="BC41" s="17" t="str">
        <f t="shared" ref="BC41:BC68" si="12">IF($M41&lt;$Q41," Las actividades de 60 años NO puede ser mayor que el de 20-64 años.","")</f>
        <v/>
      </c>
      <c r="BD41" s="26">
        <f t="shared" ref="BD41:BD68" si="13">IF($M41&lt;$Q41,1,0)</f>
        <v>0</v>
      </c>
      <c r="BE41" s="26">
        <f t="shared" si="7"/>
        <v>0</v>
      </c>
      <c r="BF41" s="26">
        <f t="shared" ref="BF41:BF68" si="14">IF($D41=0,"",IF($P41="",IF($D41="","",1),0))</f>
        <v>0</v>
      </c>
    </row>
    <row r="42" spans="1:58" ht="15.75" customHeight="1" x14ac:dyDescent="0.15">
      <c r="A42" s="387" t="s">
        <v>168</v>
      </c>
      <c r="B42" s="388"/>
      <c r="C42" s="389"/>
      <c r="D42" s="113">
        <f t="shared" si="8"/>
        <v>0</v>
      </c>
      <c r="E42" s="114"/>
      <c r="F42" s="115"/>
      <c r="G42" s="115"/>
      <c r="H42" s="115"/>
      <c r="I42" s="115"/>
      <c r="J42" s="115"/>
      <c r="K42" s="115"/>
      <c r="L42" s="115"/>
      <c r="M42" s="115"/>
      <c r="N42" s="116"/>
      <c r="O42" s="116"/>
      <c r="P42" s="117"/>
      <c r="Q42" s="118"/>
      <c r="R42" s="118"/>
      <c r="S42" s="75" t="str">
        <f t="shared" si="9"/>
        <v/>
      </c>
      <c r="BA42" s="11" t="str">
        <f t="shared" si="10"/>
        <v/>
      </c>
      <c r="BB42" s="11" t="str">
        <f t="shared" si="11"/>
        <v/>
      </c>
      <c r="BC42" s="17" t="str">
        <f t="shared" si="12"/>
        <v/>
      </c>
      <c r="BD42" s="26">
        <f t="shared" si="13"/>
        <v>0</v>
      </c>
      <c r="BE42" s="26">
        <f t="shared" si="7"/>
        <v>0</v>
      </c>
      <c r="BF42" s="26" t="str">
        <f t="shared" si="14"/>
        <v/>
      </c>
    </row>
    <row r="43" spans="1:58" ht="15.75" customHeight="1" x14ac:dyDescent="0.15">
      <c r="A43" s="387" t="s">
        <v>47</v>
      </c>
      <c r="B43" s="388"/>
      <c r="C43" s="389"/>
      <c r="D43" s="76">
        <f t="shared" si="8"/>
        <v>0</v>
      </c>
      <c r="E43" s="96"/>
      <c r="F43" s="80"/>
      <c r="G43" s="80"/>
      <c r="H43" s="80"/>
      <c r="I43" s="80"/>
      <c r="J43" s="80"/>
      <c r="K43" s="80"/>
      <c r="L43" s="80"/>
      <c r="M43" s="80"/>
      <c r="N43" s="81"/>
      <c r="O43" s="81"/>
      <c r="P43" s="83"/>
      <c r="Q43" s="119"/>
      <c r="R43" s="119"/>
      <c r="S43" s="75" t="str">
        <f t="shared" si="9"/>
        <v/>
      </c>
      <c r="BA43" s="11" t="str">
        <f t="shared" si="10"/>
        <v/>
      </c>
      <c r="BB43" s="11" t="str">
        <f t="shared" si="11"/>
        <v/>
      </c>
      <c r="BC43" s="17" t="str">
        <f t="shared" si="12"/>
        <v/>
      </c>
      <c r="BD43" s="26">
        <f t="shared" si="13"/>
        <v>0</v>
      </c>
      <c r="BE43" s="26">
        <f t="shared" si="7"/>
        <v>0</v>
      </c>
      <c r="BF43" s="26" t="str">
        <f t="shared" si="14"/>
        <v/>
      </c>
    </row>
    <row r="44" spans="1:58" ht="15.75" customHeight="1" x14ac:dyDescent="0.15">
      <c r="A44" s="387" t="s">
        <v>48</v>
      </c>
      <c r="B44" s="388"/>
      <c r="C44" s="389"/>
      <c r="D44" s="76">
        <f t="shared" si="8"/>
        <v>0</v>
      </c>
      <c r="E44" s="96"/>
      <c r="F44" s="80"/>
      <c r="G44" s="80"/>
      <c r="H44" s="80"/>
      <c r="I44" s="80"/>
      <c r="J44" s="80"/>
      <c r="K44" s="80"/>
      <c r="L44" s="80"/>
      <c r="M44" s="80"/>
      <c r="N44" s="81"/>
      <c r="O44" s="81"/>
      <c r="P44" s="83"/>
      <c r="Q44" s="119"/>
      <c r="R44" s="119"/>
      <c r="S44" s="75" t="str">
        <f t="shared" si="9"/>
        <v/>
      </c>
      <c r="BA44" s="11" t="str">
        <f t="shared" si="10"/>
        <v/>
      </c>
      <c r="BB44" s="11" t="str">
        <f t="shared" si="11"/>
        <v/>
      </c>
      <c r="BC44" s="17" t="str">
        <f t="shared" si="12"/>
        <v/>
      </c>
      <c r="BD44" s="26">
        <f t="shared" si="13"/>
        <v>0</v>
      </c>
      <c r="BE44" s="26">
        <f t="shared" si="7"/>
        <v>0</v>
      </c>
      <c r="BF44" s="26" t="str">
        <f t="shared" si="14"/>
        <v/>
      </c>
    </row>
    <row r="45" spans="1:58" ht="15.75" customHeight="1" x14ac:dyDescent="0.15">
      <c r="A45" s="387" t="s">
        <v>49</v>
      </c>
      <c r="B45" s="388"/>
      <c r="C45" s="389"/>
      <c r="D45" s="76">
        <f t="shared" si="8"/>
        <v>0</v>
      </c>
      <c r="E45" s="96"/>
      <c r="F45" s="80"/>
      <c r="G45" s="80"/>
      <c r="H45" s="80"/>
      <c r="I45" s="80"/>
      <c r="J45" s="80"/>
      <c r="K45" s="80"/>
      <c r="L45" s="80"/>
      <c r="M45" s="80"/>
      <c r="N45" s="81"/>
      <c r="O45" s="81"/>
      <c r="P45" s="83"/>
      <c r="Q45" s="119"/>
      <c r="R45" s="119"/>
      <c r="S45" s="75" t="str">
        <f t="shared" si="9"/>
        <v/>
      </c>
      <c r="BA45" s="11" t="str">
        <f t="shared" si="10"/>
        <v/>
      </c>
      <c r="BB45" s="11" t="str">
        <f t="shared" si="11"/>
        <v/>
      </c>
      <c r="BC45" s="17" t="str">
        <f t="shared" si="12"/>
        <v/>
      </c>
      <c r="BD45" s="26">
        <f t="shared" si="13"/>
        <v>0</v>
      </c>
      <c r="BE45" s="26">
        <f t="shared" si="7"/>
        <v>0</v>
      </c>
      <c r="BF45" s="26" t="str">
        <f t="shared" si="14"/>
        <v/>
      </c>
    </row>
    <row r="46" spans="1:58" ht="15.75" customHeight="1" x14ac:dyDescent="0.15">
      <c r="A46" s="387" t="s">
        <v>50</v>
      </c>
      <c r="B46" s="388"/>
      <c r="C46" s="389"/>
      <c r="D46" s="76">
        <f t="shared" si="8"/>
        <v>0</v>
      </c>
      <c r="E46" s="96"/>
      <c r="F46" s="80"/>
      <c r="G46" s="80"/>
      <c r="H46" s="80"/>
      <c r="I46" s="80"/>
      <c r="J46" s="80"/>
      <c r="K46" s="80"/>
      <c r="L46" s="80"/>
      <c r="M46" s="80"/>
      <c r="N46" s="81"/>
      <c r="O46" s="81"/>
      <c r="P46" s="83"/>
      <c r="Q46" s="119"/>
      <c r="R46" s="119"/>
      <c r="S46" s="75" t="str">
        <f t="shared" si="9"/>
        <v/>
      </c>
      <c r="BA46" s="11" t="str">
        <f t="shared" si="10"/>
        <v/>
      </c>
      <c r="BB46" s="11" t="str">
        <f t="shared" si="11"/>
        <v/>
      </c>
      <c r="BC46" s="17" t="str">
        <f t="shared" si="12"/>
        <v/>
      </c>
      <c r="BD46" s="26">
        <f t="shared" si="13"/>
        <v>0</v>
      </c>
      <c r="BE46" s="26">
        <f t="shared" si="7"/>
        <v>0</v>
      </c>
      <c r="BF46" s="26" t="str">
        <f t="shared" si="14"/>
        <v/>
      </c>
    </row>
    <row r="47" spans="1:58" ht="15" customHeight="1" x14ac:dyDescent="0.15">
      <c r="A47" s="387" t="s">
        <v>169</v>
      </c>
      <c r="B47" s="388"/>
      <c r="C47" s="389"/>
      <c r="D47" s="76">
        <f>SUM(E47:K47)</f>
        <v>0</v>
      </c>
      <c r="E47" s="96"/>
      <c r="F47" s="80"/>
      <c r="G47" s="80"/>
      <c r="H47" s="80"/>
      <c r="I47" s="80"/>
      <c r="J47" s="80"/>
      <c r="K47" s="80"/>
      <c r="L47" s="79"/>
      <c r="M47" s="79"/>
      <c r="N47" s="79"/>
      <c r="O47" s="120"/>
      <c r="P47" s="83"/>
      <c r="Q47" s="121"/>
      <c r="R47" s="119"/>
      <c r="S47" s="75" t="str">
        <f t="shared" si="9"/>
        <v/>
      </c>
      <c r="BA47" s="11" t="str">
        <f t="shared" si="10"/>
        <v/>
      </c>
      <c r="BB47" s="11" t="str">
        <f t="shared" si="11"/>
        <v/>
      </c>
      <c r="BC47" s="8"/>
      <c r="BD47" s="8"/>
      <c r="BE47" s="26">
        <f t="shared" si="7"/>
        <v>0</v>
      </c>
      <c r="BF47" s="26" t="str">
        <f t="shared" si="14"/>
        <v/>
      </c>
    </row>
    <row r="48" spans="1:58" ht="19.5" customHeight="1" x14ac:dyDescent="0.15">
      <c r="A48" s="387" t="s">
        <v>170</v>
      </c>
      <c r="B48" s="388"/>
      <c r="C48" s="389"/>
      <c r="D48" s="76">
        <f>SUM(J48:O48)</f>
        <v>0</v>
      </c>
      <c r="E48" s="79"/>
      <c r="F48" s="79"/>
      <c r="G48" s="79"/>
      <c r="H48" s="79"/>
      <c r="I48" s="79"/>
      <c r="J48" s="80"/>
      <c r="K48" s="80"/>
      <c r="L48" s="80"/>
      <c r="M48" s="80"/>
      <c r="N48" s="81"/>
      <c r="O48" s="81"/>
      <c r="P48" s="83"/>
      <c r="Q48" s="119"/>
      <c r="R48" s="119"/>
      <c r="S48" s="75" t="str">
        <f t="shared" si="9"/>
        <v/>
      </c>
      <c r="BA48" s="11" t="str">
        <f t="shared" si="10"/>
        <v/>
      </c>
      <c r="BB48" s="11" t="str">
        <f t="shared" si="11"/>
        <v/>
      </c>
      <c r="BC48" s="17" t="str">
        <f t="shared" si="12"/>
        <v/>
      </c>
      <c r="BD48" s="26">
        <f t="shared" si="13"/>
        <v>0</v>
      </c>
      <c r="BE48" s="26">
        <f t="shared" si="7"/>
        <v>0</v>
      </c>
      <c r="BF48" s="26" t="str">
        <f t="shared" si="14"/>
        <v/>
      </c>
    </row>
    <row r="49" spans="1:60" ht="15.75" customHeight="1" x14ac:dyDescent="0.15">
      <c r="A49" s="387" t="s">
        <v>51</v>
      </c>
      <c r="B49" s="388"/>
      <c r="C49" s="389"/>
      <c r="D49" s="76">
        <f t="shared" si="8"/>
        <v>0</v>
      </c>
      <c r="E49" s="96"/>
      <c r="F49" s="80"/>
      <c r="G49" s="80"/>
      <c r="H49" s="80"/>
      <c r="I49" s="80"/>
      <c r="J49" s="80"/>
      <c r="K49" s="80"/>
      <c r="L49" s="80"/>
      <c r="M49" s="80"/>
      <c r="N49" s="81"/>
      <c r="O49" s="81"/>
      <c r="P49" s="83"/>
      <c r="Q49" s="119"/>
      <c r="R49" s="119"/>
      <c r="S49" s="75" t="str">
        <f t="shared" si="9"/>
        <v/>
      </c>
      <c r="BA49" s="11" t="str">
        <f t="shared" si="10"/>
        <v/>
      </c>
      <c r="BB49" s="11" t="str">
        <f t="shared" si="11"/>
        <v/>
      </c>
      <c r="BC49" s="17" t="str">
        <f t="shared" si="12"/>
        <v/>
      </c>
      <c r="BD49" s="26">
        <f t="shared" si="13"/>
        <v>0</v>
      </c>
      <c r="BE49" s="26">
        <f t="shared" si="7"/>
        <v>0</v>
      </c>
      <c r="BF49" s="26" t="str">
        <f t="shared" si="14"/>
        <v/>
      </c>
    </row>
    <row r="50" spans="1:60" ht="16.5" customHeight="1" x14ac:dyDescent="0.15">
      <c r="A50" s="387" t="s">
        <v>53</v>
      </c>
      <c r="B50" s="388"/>
      <c r="C50" s="389"/>
      <c r="D50" s="76">
        <f>SUM(I50:O50)</f>
        <v>0</v>
      </c>
      <c r="E50" s="79"/>
      <c r="F50" s="79"/>
      <c r="G50" s="79"/>
      <c r="H50" s="79"/>
      <c r="I50" s="80"/>
      <c r="J50" s="80"/>
      <c r="K50" s="80"/>
      <c r="L50" s="80"/>
      <c r="M50" s="80"/>
      <c r="N50" s="81"/>
      <c r="O50" s="81"/>
      <c r="P50" s="83"/>
      <c r="Q50" s="119"/>
      <c r="R50" s="119"/>
      <c r="S50" s="75" t="str">
        <f t="shared" si="9"/>
        <v/>
      </c>
      <c r="BA50" s="11" t="str">
        <f t="shared" si="10"/>
        <v/>
      </c>
      <c r="BB50" s="11" t="str">
        <f t="shared" si="11"/>
        <v/>
      </c>
      <c r="BC50" s="17" t="str">
        <f t="shared" si="12"/>
        <v/>
      </c>
      <c r="BD50" s="26">
        <f t="shared" si="13"/>
        <v>0</v>
      </c>
      <c r="BE50" s="26">
        <f t="shared" si="7"/>
        <v>0</v>
      </c>
      <c r="BF50" s="26" t="str">
        <f t="shared" si="14"/>
        <v/>
      </c>
    </row>
    <row r="51" spans="1:60" ht="17.25" customHeight="1" x14ac:dyDescent="0.15">
      <c r="A51" s="387" t="s">
        <v>171</v>
      </c>
      <c r="B51" s="388"/>
      <c r="C51" s="389"/>
      <c r="D51" s="76">
        <f t="shared" si="8"/>
        <v>1</v>
      </c>
      <c r="E51" s="80"/>
      <c r="F51" s="80"/>
      <c r="G51" s="80"/>
      <c r="H51" s="80"/>
      <c r="I51" s="80"/>
      <c r="J51" s="80"/>
      <c r="K51" s="80"/>
      <c r="L51" s="80">
        <v>1</v>
      </c>
      <c r="M51" s="80"/>
      <c r="N51" s="81"/>
      <c r="O51" s="81"/>
      <c r="P51" s="83">
        <v>1</v>
      </c>
      <c r="Q51" s="119"/>
      <c r="R51" s="119"/>
      <c r="S51" s="75" t="str">
        <f t="shared" si="9"/>
        <v/>
      </c>
      <c r="BA51" s="11" t="str">
        <f t="shared" si="10"/>
        <v/>
      </c>
      <c r="BB51" s="11" t="str">
        <f t="shared" si="11"/>
        <v/>
      </c>
      <c r="BC51" s="17" t="str">
        <f t="shared" si="12"/>
        <v/>
      </c>
      <c r="BD51" s="26">
        <f t="shared" si="13"/>
        <v>0</v>
      </c>
      <c r="BE51" s="26">
        <f t="shared" si="7"/>
        <v>0</v>
      </c>
      <c r="BF51" s="26">
        <f t="shared" si="14"/>
        <v>0</v>
      </c>
    </row>
    <row r="52" spans="1:60" ht="15.75" customHeight="1" x14ac:dyDescent="0.15">
      <c r="A52" s="387" t="s">
        <v>54</v>
      </c>
      <c r="B52" s="388"/>
      <c r="C52" s="389"/>
      <c r="D52" s="76">
        <f>SUM(H52:O52)</f>
        <v>0</v>
      </c>
      <c r="E52" s="79"/>
      <c r="F52" s="79"/>
      <c r="G52" s="79"/>
      <c r="H52" s="80"/>
      <c r="I52" s="80"/>
      <c r="J52" s="80"/>
      <c r="K52" s="80"/>
      <c r="L52" s="80"/>
      <c r="M52" s="80"/>
      <c r="N52" s="81"/>
      <c r="O52" s="81"/>
      <c r="P52" s="83"/>
      <c r="Q52" s="119"/>
      <c r="R52" s="119"/>
      <c r="S52" s="75" t="str">
        <f t="shared" si="9"/>
        <v/>
      </c>
      <c r="BA52" s="11" t="str">
        <f t="shared" si="10"/>
        <v/>
      </c>
      <c r="BB52" s="11" t="str">
        <f t="shared" si="11"/>
        <v/>
      </c>
      <c r="BC52" s="17" t="str">
        <f t="shared" si="12"/>
        <v/>
      </c>
      <c r="BD52" s="26">
        <f t="shared" si="13"/>
        <v>0</v>
      </c>
      <c r="BE52" s="26">
        <f t="shared" si="7"/>
        <v>0</v>
      </c>
      <c r="BF52" s="26" t="str">
        <f t="shared" si="14"/>
        <v/>
      </c>
    </row>
    <row r="53" spans="1:60" ht="17.25" customHeight="1" x14ac:dyDescent="0.15">
      <c r="A53" s="387" t="s">
        <v>55</v>
      </c>
      <c r="B53" s="388"/>
      <c r="C53" s="389"/>
      <c r="D53" s="76">
        <f>SUM(E53:O53)</f>
        <v>0</v>
      </c>
      <c r="E53" s="80"/>
      <c r="F53" s="80"/>
      <c r="G53" s="80"/>
      <c r="H53" s="80"/>
      <c r="I53" s="80"/>
      <c r="J53" s="80"/>
      <c r="K53" s="80"/>
      <c r="L53" s="80"/>
      <c r="M53" s="80"/>
      <c r="N53" s="81"/>
      <c r="O53" s="81"/>
      <c r="P53" s="83"/>
      <c r="Q53" s="119"/>
      <c r="R53" s="119"/>
      <c r="S53" s="75" t="str">
        <f>+BA53&amp;BB53&amp;BC53</f>
        <v/>
      </c>
      <c r="BA53" s="11" t="str">
        <f t="shared" si="10"/>
        <v/>
      </c>
      <c r="BB53" s="11" t="str">
        <f t="shared" si="11"/>
        <v/>
      </c>
      <c r="BC53" s="17" t="str">
        <f t="shared" si="12"/>
        <v/>
      </c>
      <c r="BD53" s="26">
        <f t="shared" si="13"/>
        <v>0</v>
      </c>
      <c r="BE53" s="26">
        <f t="shared" si="7"/>
        <v>0</v>
      </c>
      <c r="BF53" s="26" t="str">
        <f t="shared" si="14"/>
        <v/>
      </c>
    </row>
    <row r="54" spans="1:60" ht="15" customHeight="1" x14ac:dyDescent="0.15">
      <c r="A54" s="387" t="s">
        <v>172</v>
      </c>
      <c r="B54" s="388"/>
      <c r="C54" s="389"/>
      <c r="D54" s="76">
        <f t="shared" si="8"/>
        <v>0</v>
      </c>
      <c r="E54" s="96"/>
      <c r="F54" s="80"/>
      <c r="G54" s="80"/>
      <c r="H54" s="80"/>
      <c r="I54" s="80"/>
      <c r="J54" s="80"/>
      <c r="K54" s="80"/>
      <c r="L54" s="80"/>
      <c r="M54" s="80"/>
      <c r="N54" s="81"/>
      <c r="O54" s="81"/>
      <c r="P54" s="83"/>
      <c r="Q54" s="119"/>
      <c r="R54" s="119"/>
      <c r="S54" s="75" t="str">
        <f t="shared" si="9"/>
        <v/>
      </c>
      <c r="BA54" s="11" t="str">
        <f t="shared" si="10"/>
        <v/>
      </c>
      <c r="BB54" s="11" t="str">
        <f t="shared" si="11"/>
        <v/>
      </c>
      <c r="BC54" s="17" t="str">
        <f t="shared" si="12"/>
        <v/>
      </c>
      <c r="BD54" s="26">
        <f t="shared" si="13"/>
        <v>0</v>
      </c>
      <c r="BE54" s="26">
        <f t="shared" si="7"/>
        <v>0</v>
      </c>
      <c r="BF54" s="26" t="str">
        <f t="shared" si="14"/>
        <v/>
      </c>
    </row>
    <row r="55" spans="1:60" ht="15.75" customHeight="1" x14ac:dyDescent="0.15">
      <c r="A55" s="387" t="s">
        <v>173</v>
      </c>
      <c r="B55" s="388"/>
      <c r="C55" s="389"/>
      <c r="D55" s="76">
        <f t="shared" si="8"/>
        <v>0</v>
      </c>
      <c r="E55" s="96"/>
      <c r="F55" s="80"/>
      <c r="G55" s="80"/>
      <c r="H55" s="80"/>
      <c r="I55" s="80"/>
      <c r="J55" s="80"/>
      <c r="K55" s="80"/>
      <c r="L55" s="80"/>
      <c r="M55" s="80"/>
      <c r="N55" s="81"/>
      <c r="O55" s="81"/>
      <c r="P55" s="83"/>
      <c r="Q55" s="119"/>
      <c r="R55" s="119"/>
      <c r="S55" s="75" t="str">
        <f t="shared" si="9"/>
        <v/>
      </c>
      <c r="BA55" s="11" t="str">
        <f t="shared" si="10"/>
        <v/>
      </c>
      <c r="BB55" s="11" t="str">
        <f t="shared" si="11"/>
        <v/>
      </c>
      <c r="BC55" s="17" t="str">
        <f t="shared" si="12"/>
        <v/>
      </c>
      <c r="BD55" s="26">
        <f t="shared" si="13"/>
        <v>0</v>
      </c>
      <c r="BE55" s="26">
        <f t="shared" si="7"/>
        <v>0</v>
      </c>
      <c r="BF55" s="26" t="str">
        <f t="shared" si="14"/>
        <v/>
      </c>
    </row>
    <row r="56" spans="1:60" ht="17.25" customHeight="1" x14ac:dyDescent="0.15">
      <c r="A56" s="387" t="s">
        <v>56</v>
      </c>
      <c r="B56" s="388"/>
      <c r="C56" s="389"/>
      <c r="D56" s="76">
        <f t="shared" si="8"/>
        <v>4</v>
      </c>
      <c r="E56" s="80"/>
      <c r="F56" s="80">
        <v>1</v>
      </c>
      <c r="G56" s="80">
        <v>1</v>
      </c>
      <c r="H56" s="80"/>
      <c r="I56" s="80"/>
      <c r="J56" s="80"/>
      <c r="K56" s="80"/>
      <c r="L56" s="80"/>
      <c r="M56" s="80">
        <v>2</v>
      </c>
      <c r="N56" s="81"/>
      <c r="O56" s="81"/>
      <c r="P56" s="83">
        <v>4</v>
      </c>
      <c r="Q56" s="119"/>
      <c r="R56" s="119"/>
      <c r="S56" s="75" t="str">
        <f t="shared" si="9"/>
        <v/>
      </c>
      <c r="BA56" s="11" t="str">
        <f t="shared" si="10"/>
        <v/>
      </c>
      <c r="BB56" s="11" t="str">
        <f t="shared" si="11"/>
        <v/>
      </c>
      <c r="BC56" s="17" t="str">
        <f t="shared" si="12"/>
        <v/>
      </c>
      <c r="BD56" s="26">
        <f t="shared" si="13"/>
        <v>0</v>
      </c>
      <c r="BE56" s="26">
        <f t="shared" si="7"/>
        <v>0</v>
      </c>
      <c r="BF56" s="26">
        <f t="shared" si="14"/>
        <v>0</v>
      </c>
    </row>
    <row r="57" spans="1:60" s="123" customFormat="1" ht="15" x14ac:dyDescent="0.25">
      <c r="A57" s="387" t="s">
        <v>174</v>
      </c>
      <c r="B57" s="388"/>
      <c r="C57" s="389"/>
      <c r="D57" s="76">
        <f t="shared" si="8"/>
        <v>0</v>
      </c>
      <c r="E57" s="19"/>
      <c r="F57" s="20"/>
      <c r="G57" s="20"/>
      <c r="H57" s="20"/>
      <c r="I57" s="20"/>
      <c r="J57" s="20"/>
      <c r="K57" s="20"/>
      <c r="L57" s="20"/>
      <c r="M57" s="20"/>
      <c r="N57" s="21"/>
      <c r="O57" s="21"/>
      <c r="P57" s="18"/>
      <c r="Q57" s="22"/>
      <c r="R57" s="22"/>
      <c r="S57" s="75" t="str">
        <f t="shared" si="9"/>
        <v/>
      </c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1" t="str">
        <f t="shared" si="10"/>
        <v/>
      </c>
      <c r="BB57" s="11" t="str">
        <f t="shared" si="11"/>
        <v/>
      </c>
      <c r="BC57" s="17" t="str">
        <f t="shared" si="12"/>
        <v/>
      </c>
      <c r="BD57" s="26">
        <f t="shared" si="13"/>
        <v>0</v>
      </c>
      <c r="BE57" s="26">
        <f t="shared" si="7"/>
        <v>0</v>
      </c>
      <c r="BF57" s="26" t="str">
        <f t="shared" si="14"/>
        <v/>
      </c>
      <c r="BG57" s="122"/>
      <c r="BH57" s="122"/>
    </row>
    <row r="58" spans="1:60" ht="15.75" customHeight="1" x14ac:dyDescent="0.15">
      <c r="A58" s="311" t="s">
        <v>175</v>
      </c>
      <c r="B58" s="312"/>
      <c r="C58" s="313"/>
      <c r="D58" s="76">
        <f t="shared" si="8"/>
        <v>0</v>
      </c>
      <c r="E58" s="97"/>
      <c r="F58" s="80"/>
      <c r="G58" s="80"/>
      <c r="H58" s="80"/>
      <c r="I58" s="80"/>
      <c r="J58" s="80"/>
      <c r="K58" s="80"/>
      <c r="L58" s="80"/>
      <c r="M58" s="97"/>
      <c r="N58" s="97"/>
      <c r="O58" s="124"/>
      <c r="P58" s="83"/>
      <c r="Q58" s="119"/>
      <c r="R58" s="119"/>
      <c r="S58" s="75" t="str">
        <f t="shared" si="9"/>
        <v/>
      </c>
      <c r="BA58" s="11" t="str">
        <f t="shared" si="10"/>
        <v/>
      </c>
      <c r="BB58" s="11" t="str">
        <f t="shared" si="11"/>
        <v/>
      </c>
      <c r="BC58" s="17" t="str">
        <f t="shared" si="12"/>
        <v/>
      </c>
      <c r="BD58" s="26">
        <f t="shared" si="13"/>
        <v>0</v>
      </c>
      <c r="BE58" s="26">
        <f t="shared" si="7"/>
        <v>0</v>
      </c>
      <c r="BF58" s="26" t="str">
        <f t="shared" si="14"/>
        <v/>
      </c>
    </row>
    <row r="59" spans="1:60" ht="15.75" customHeight="1" x14ac:dyDescent="0.15">
      <c r="A59" s="311" t="s">
        <v>176</v>
      </c>
      <c r="B59" s="312"/>
      <c r="C59" s="313"/>
      <c r="D59" s="76">
        <f t="shared" si="8"/>
        <v>0</v>
      </c>
      <c r="E59" s="97"/>
      <c r="F59" s="80"/>
      <c r="G59" s="80"/>
      <c r="H59" s="80"/>
      <c r="I59" s="80"/>
      <c r="J59" s="80"/>
      <c r="K59" s="80"/>
      <c r="L59" s="80"/>
      <c r="M59" s="97"/>
      <c r="N59" s="97"/>
      <c r="O59" s="124"/>
      <c r="P59" s="83"/>
      <c r="Q59" s="119"/>
      <c r="R59" s="119"/>
      <c r="S59" s="75" t="str">
        <f t="shared" si="9"/>
        <v/>
      </c>
      <c r="BA59" s="11" t="str">
        <f t="shared" si="10"/>
        <v/>
      </c>
      <c r="BB59" s="11" t="str">
        <f t="shared" si="11"/>
        <v/>
      </c>
      <c r="BC59" s="17" t="str">
        <f t="shared" si="12"/>
        <v/>
      </c>
      <c r="BD59" s="26">
        <f t="shared" si="13"/>
        <v>0</v>
      </c>
      <c r="BE59" s="26">
        <f t="shared" si="7"/>
        <v>0</v>
      </c>
      <c r="BF59" s="26" t="str">
        <f t="shared" si="14"/>
        <v/>
      </c>
    </row>
    <row r="60" spans="1:60" ht="15.75" customHeight="1" x14ac:dyDescent="0.15">
      <c r="A60" s="311" t="s">
        <v>177</v>
      </c>
      <c r="B60" s="312"/>
      <c r="C60" s="313"/>
      <c r="D60" s="76">
        <f t="shared" si="8"/>
        <v>0</v>
      </c>
      <c r="E60" s="97"/>
      <c r="F60" s="80"/>
      <c r="G60" s="80"/>
      <c r="H60" s="80"/>
      <c r="I60" s="80"/>
      <c r="J60" s="80"/>
      <c r="K60" s="80"/>
      <c r="L60" s="80"/>
      <c r="M60" s="97"/>
      <c r="N60" s="97"/>
      <c r="O60" s="124"/>
      <c r="P60" s="83"/>
      <c r="Q60" s="119"/>
      <c r="R60" s="119"/>
      <c r="S60" s="75" t="str">
        <f t="shared" si="9"/>
        <v/>
      </c>
      <c r="BA60" s="11" t="str">
        <f t="shared" si="10"/>
        <v/>
      </c>
      <c r="BB60" s="11" t="str">
        <f t="shared" si="11"/>
        <v/>
      </c>
      <c r="BC60" s="17" t="str">
        <f t="shared" si="12"/>
        <v/>
      </c>
      <c r="BD60" s="26">
        <f t="shared" si="13"/>
        <v>0</v>
      </c>
      <c r="BE60" s="26">
        <f t="shared" si="7"/>
        <v>0</v>
      </c>
      <c r="BF60" s="26" t="str">
        <f t="shared" si="14"/>
        <v/>
      </c>
    </row>
    <row r="61" spans="1:60" ht="15.75" customHeight="1" x14ac:dyDescent="0.15">
      <c r="A61" s="311" t="s">
        <v>52</v>
      </c>
      <c r="B61" s="312"/>
      <c r="C61" s="313"/>
      <c r="D61" s="76">
        <f t="shared" si="8"/>
        <v>5</v>
      </c>
      <c r="E61" s="97"/>
      <c r="F61" s="80"/>
      <c r="G61" s="80"/>
      <c r="H61" s="80"/>
      <c r="I61" s="80"/>
      <c r="J61" s="80"/>
      <c r="K61" s="80"/>
      <c r="L61" s="80"/>
      <c r="M61" s="97">
        <v>5</v>
      </c>
      <c r="N61" s="97"/>
      <c r="O61" s="124"/>
      <c r="P61" s="83">
        <v>5</v>
      </c>
      <c r="Q61" s="119"/>
      <c r="R61" s="119"/>
      <c r="S61" s="75" t="str">
        <f t="shared" si="9"/>
        <v/>
      </c>
      <c r="BA61" s="11" t="str">
        <f t="shared" si="10"/>
        <v/>
      </c>
      <c r="BB61" s="11" t="str">
        <f t="shared" si="11"/>
        <v/>
      </c>
      <c r="BC61" s="17" t="str">
        <f t="shared" si="12"/>
        <v/>
      </c>
      <c r="BD61" s="26">
        <f t="shared" si="13"/>
        <v>0</v>
      </c>
      <c r="BE61" s="26">
        <f t="shared" si="7"/>
        <v>0</v>
      </c>
      <c r="BF61" s="26">
        <f t="shared" si="14"/>
        <v>0</v>
      </c>
    </row>
    <row r="62" spans="1:60" ht="15.75" customHeight="1" x14ac:dyDescent="0.15">
      <c r="A62" s="387" t="s">
        <v>57</v>
      </c>
      <c r="B62" s="388"/>
      <c r="C62" s="389"/>
      <c r="D62" s="76">
        <f>SUM(M62,O62)</f>
        <v>0</v>
      </c>
      <c r="E62" s="79"/>
      <c r="F62" s="79"/>
      <c r="G62" s="79"/>
      <c r="H62" s="79"/>
      <c r="I62" s="79"/>
      <c r="J62" s="79"/>
      <c r="K62" s="79"/>
      <c r="L62" s="79"/>
      <c r="M62" s="97"/>
      <c r="N62" s="79"/>
      <c r="O62" s="124"/>
      <c r="P62" s="83"/>
      <c r="Q62" s="119"/>
      <c r="R62" s="119"/>
      <c r="S62" s="75" t="str">
        <f t="shared" si="9"/>
        <v/>
      </c>
      <c r="BA62" s="11" t="str">
        <f t="shared" si="10"/>
        <v/>
      </c>
      <c r="BB62" s="11" t="str">
        <f t="shared" si="11"/>
        <v/>
      </c>
      <c r="BC62" s="17" t="str">
        <f t="shared" si="12"/>
        <v/>
      </c>
      <c r="BD62" s="26">
        <f t="shared" si="13"/>
        <v>0</v>
      </c>
      <c r="BE62" s="26">
        <f t="shared" si="7"/>
        <v>0</v>
      </c>
      <c r="BF62" s="26" t="str">
        <f t="shared" si="14"/>
        <v/>
      </c>
    </row>
    <row r="63" spans="1:60" ht="15.75" customHeight="1" x14ac:dyDescent="0.15">
      <c r="A63" s="418" t="s">
        <v>58</v>
      </c>
      <c r="B63" s="419"/>
      <c r="C63" s="420"/>
      <c r="D63" s="84">
        <f>SUM(M63,O63)</f>
        <v>0</v>
      </c>
      <c r="E63" s="79"/>
      <c r="F63" s="79"/>
      <c r="G63" s="79"/>
      <c r="H63" s="79"/>
      <c r="I63" s="79"/>
      <c r="J63" s="79"/>
      <c r="K63" s="79"/>
      <c r="L63" s="79"/>
      <c r="M63" s="97"/>
      <c r="N63" s="79"/>
      <c r="O63" s="124"/>
      <c r="P63" s="83"/>
      <c r="Q63" s="119"/>
      <c r="R63" s="119"/>
      <c r="S63" s="75" t="str">
        <f t="shared" si="9"/>
        <v/>
      </c>
      <c r="BA63" s="11" t="str">
        <f t="shared" si="10"/>
        <v/>
      </c>
      <c r="BB63" s="11" t="str">
        <f t="shared" si="11"/>
        <v/>
      </c>
      <c r="BC63" s="17" t="str">
        <f t="shared" si="12"/>
        <v/>
      </c>
      <c r="BD63" s="26">
        <f t="shared" si="13"/>
        <v>0</v>
      </c>
      <c r="BE63" s="26">
        <f t="shared" si="7"/>
        <v>0</v>
      </c>
      <c r="BF63" s="26" t="str">
        <f t="shared" si="14"/>
        <v/>
      </c>
    </row>
    <row r="64" spans="1:60" ht="15.75" customHeight="1" x14ac:dyDescent="0.15">
      <c r="A64" s="384" t="s">
        <v>59</v>
      </c>
      <c r="B64" s="385"/>
      <c r="C64" s="386"/>
      <c r="D64" s="88">
        <f t="shared" si="8"/>
        <v>31</v>
      </c>
      <c r="E64" s="107">
        <f>SUM(E40:E47,E49,E51,E53:E61)</f>
        <v>0</v>
      </c>
      <c r="F64" s="107">
        <f>SUM(F40:F47,F49,F51,F53:F61)</f>
        <v>1</v>
      </c>
      <c r="G64" s="107">
        <f>SUM(G40:G47,G49,G51,G53:G61)</f>
        <v>1</v>
      </c>
      <c r="H64" s="90">
        <f>SUM(H40:H47,H49,H51:H61)</f>
        <v>0</v>
      </c>
      <c r="I64" s="90">
        <f>SUM(I40:I47,I49:I61)</f>
        <v>0</v>
      </c>
      <c r="J64" s="90">
        <f>SUM(J40:J61)</f>
        <v>0</v>
      </c>
      <c r="K64" s="90">
        <f>SUM(K40:K61)</f>
        <v>0</v>
      </c>
      <c r="L64" s="90">
        <f>SUM(L40:L46,L48:L61)</f>
        <v>1</v>
      </c>
      <c r="M64" s="90">
        <f>SUM(M40:M46,M48:M63)</f>
        <v>26</v>
      </c>
      <c r="N64" s="90">
        <f>SUM(N40:N46,N48:N61)</f>
        <v>2</v>
      </c>
      <c r="O64" s="91">
        <f>SUM(O40:O46,O48:O63)</f>
        <v>0</v>
      </c>
      <c r="P64" s="88">
        <f>SUM(P40:P63)</f>
        <v>31</v>
      </c>
      <c r="Q64" s="108">
        <f>SUM(Q40:Q46,Q48:Q63)</f>
        <v>9</v>
      </c>
      <c r="R64" s="88">
        <f>SUM(R40:R63)</f>
        <v>0</v>
      </c>
      <c r="S64" s="75" t="str">
        <f t="shared" si="9"/>
        <v/>
      </c>
      <c r="BA64" s="11" t="str">
        <f>IF($D64=0,"",IF($P64="",IF($D64="",""," No olvide escribir la columna Beneficiarios."),""))</f>
        <v/>
      </c>
      <c r="BB64" s="11" t="str">
        <f t="shared" si="11"/>
        <v/>
      </c>
      <c r="BC64" s="17" t="str">
        <f t="shared" si="12"/>
        <v/>
      </c>
      <c r="BD64" s="26">
        <f t="shared" si="13"/>
        <v>0</v>
      </c>
      <c r="BE64" s="26">
        <f t="shared" si="7"/>
        <v>0</v>
      </c>
      <c r="BF64" s="26">
        <f t="shared" si="14"/>
        <v>0</v>
      </c>
    </row>
    <row r="65" spans="1:58" ht="24.75" customHeight="1" x14ac:dyDescent="0.15">
      <c r="A65" s="109" t="s">
        <v>60</v>
      </c>
      <c r="B65" s="59"/>
      <c r="C65" s="59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125"/>
      <c r="O65" s="126"/>
      <c r="P65" s="126"/>
      <c r="Q65" s="127"/>
      <c r="R65" s="128"/>
    </row>
    <row r="66" spans="1:58" ht="20.25" customHeight="1" x14ac:dyDescent="0.15">
      <c r="A66" s="387" t="s">
        <v>178</v>
      </c>
      <c r="B66" s="388"/>
      <c r="C66" s="389"/>
      <c r="D66" s="129">
        <f>SUM(E66:O66)</f>
        <v>0</v>
      </c>
      <c r="E66" s="45"/>
      <c r="F66" s="46"/>
      <c r="G66" s="46"/>
      <c r="H66" s="47"/>
      <c r="I66" s="47"/>
      <c r="J66" s="47"/>
      <c r="K66" s="47"/>
      <c r="L66" s="47"/>
      <c r="M66" s="47"/>
      <c r="N66" s="48"/>
      <c r="O66" s="48"/>
      <c r="P66" s="50"/>
      <c r="Q66" s="130"/>
      <c r="R66" s="130"/>
      <c r="S66" s="75" t="str">
        <f>+BA66&amp;BB66&amp;BC66</f>
        <v/>
      </c>
      <c r="BA66" s="11" t="str">
        <f>IF($D66=0,"",IF($P66="",IF($D66="",""," No olvide escribir la columna Beneficiarios."),""))</f>
        <v/>
      </c>
      <c r="BB66" s="11" t="str">
        <f t="shared" si="11"/>
        <v/>
      </c>
      <c r="BC66" s="17" t="str">
        <f t="shared" si="12"/>
        <v/>
      </c>
      <c r="BD66" s="26">
        <f t="shared" si="13"/>
        <v>0</v>
      </c>
      <c r="BE66" s="26">
        <f t="shared" si="7"/>
        <v>0</v>
      </c>
      <c r="BF66" s="26" t="str">
        <f t="shared" si="14"/>
        <v/>
      </c>
    </row>
    <row r="67" spans="1:58" ht="18.75" customHeight="1" x14ac:dyDescent="0.15">
      <c r="A67" s="303" t="s">
        <v>61</v>
      </c>
      <c r="B67" s="304"/>
      <c r="C67" s="305"/>
      <c r="D67" s="88">
        <f>SUM(E67:O67)</f>
        <v>0</v>
      </c>
      <c r="E67" s="107">
        <f>+E66</f>
        <v>0</v>
      </c>
      <c r="F67" s="89">
        <f t="shared" ref="F67:R67" si="15">+F66</f>
        <v>0</v>
      </c>
      <c r="G67" s="89">
        <f t="shared" si="15"/>
        <v>0</v>
      </c>
      <c r="H67" s="90">
        <f t="shared" si="15"/>
        <v>0</v>
      </c>
      <c r="I67" s="90">
        <f t="shared" si="15"/>
        <v>0</v>
      </c>
      <c r="J67" s="90">
        <f t="shared" si="15"/>
        <v>0</v>
      </c>
      <c r="K67" s="90">
        <f t="shared" si="15"/>
        <v>0</v>
      </c>
      <c r="L67" s="90">
        <f t="shared" si="15"/>
        <v>0</v>
      </c>
      <c r="M67" s="90">
        <f t="shared" si="15"/>
        <v>0</v>
      </c>
      <c r="N67" s="91">
        <f t="shared" si="15"/>
        <v>0</v>
      </c>
      <c r="O67" s="91">
        <f t="shared" si="15"/>
        <v>0</v>
      </c>
      <c r="P67" s="88">
        <f t="shared" si="15"/>
        <v>0</v>
      </c>
      <c r="Q67" s="108">
        <f t="shared" si="15"/>
        <v>0</v>
      </c>
      <c r="R67" s="108">
        <f t="shared" si="15"/>
        <v>0</v>
      </c>
      <c r="S67" s="75" t="str">
        <f t="shared" si="9"/>
        <v/>
      </c>
      <c r="BA67" s="11" t="str">
        <f>IF($D67=0,"",IF($P67="",IF($D67="",""," No olvide escribir la columna Beneficiarios."),""))</f>
        <v/>
      </c>
      <c r="BB67" s="11" t="str">
        <f t="shared" si="11"/>
        <v/>
      </c>
      <c r="BC67" s="17" t="str">
        <f t="shared" si="12"/>
        <v/>
      </c>
      <c r="BD67" s="26">
        <f t="shared" si="13"/>
        <v>0</v>
      </c>
      <c r="BE67" s="26">
        <f t="shared" si="7"/>
        <v>0</v>
      </c>
      <c r="BF67" s="26" t="str">
        <f t="shared" si="14"/>
        <v/>
      </c>
    </row>
    <row r="68" spans="1:58" ht="19.5" customHeight="1" x14ac:dyDescent="0.15">
      <c r="A68" s="390" t="s">
        <v>62</v>
      </c>
      <c r="B68" s="391"/>
      <c r="C68" s="392"/>
      <c r="D68" s="131">
        <f>SUM(E68:O68)</f>
        <v>31</v>
      </c>
      <c r="E68" s="132">
        <f>+E64+E67</f>
        <v>0</v>
      </c>
      <c r="F68" s="133">
        <f t="shared" ref="F68:R68" si="16">+F64+F67</f>
        <v>1</v>
      </c>
      <c r="G68" s="133">
        <f t="shared" si="16"/>
        <v>1</v>
      </c>
      <c r="H68" s="134">
        <f t="shared" si="16"/>
        <v>0</v>
      </c>
      <c r="I68" s="134">
        <f t="shared" si="16"/>
        <v>0</v>
      </c>
      <c r="J68" s="134">
        <f t="shared" si="16"/>
        <v>0</v>
      </c>
      <c r="K68" s="134">
        <f t="shared" si="16"/>
        <v>0</v>
      </c>
      <c r="L68" s="134">
        <f t="shared" si="16"/>
        <v>1</v>
      </c>
      <c r="M68" s="134">
        <f t="shared" si="16"/>
        <v>26</v>
      </c>
      <c r="N68" s="135">
        <f t="shared" si="16"/>
        <v>2</v>
      </c>
      <c r="O68" s="135">
        <f t="shared" si="16"/>
        <v>0</v>
      </c>
      <c r="P68" s="131">
        <f t="shared" si="16"/>
        <v>31</v>
      </c>
      <c r="Q68" s="136">
        <f t="shared" si="16"/>
        <v>9</v>
      </c>
      <c r="R68" s="136">
        <f t="shared" si="16"/>
        <v>0</v>
      </c>
      <c r="S68" s="75" t="str">
        <f t="shared" si="9"/>
        <v/>
      </c>
      <c r="BA68" s="11" t="str">
        <f>IF($D68=0,"",IF($P68="",IF($D68="",""," No olvide escribir la columna Beneficiarios."),""))</f>
        <v/>
      </c>
      <c r="BB68" s="11" t="str">
        <f t="shared" si="11"/>
        <v/>
      </c>
      <c r="BC68" s="17" t="str">
        <f t="shared" si="12"/>
        <v/>
      </c>
      <c r="BD68" s="26">
        <f t="shared" si="13"/>
        <v>0</v>
      </c>
      <c r="BE68" s="26">
        <f t="shared" si="7"/>
        <v>0</v>
      </c>
      <c r="BF68" s="26">
        <f t="shared" si="14"/>
        <v>0</v>
      </c>
    </row>
    <row r="69" spans="1:58" ht="19.5" customHeight="1" x14ac:dyDescent="0.2">
      <c r="A69" s="15" t="s">
        <v>63</v>
      </c>
      <c r="B69" s="137"/>
      <c r="C69" s="137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6"/>
      <c r="Q69" s="16"/>
      <c r="R69" s="16"/>
    </row>
    <row r="70" spans="1:58" ht="29.25" customHeight="1" x14ac:dyDescent="0.15">
      <c r="A70" s="295" t="s">
        <v>64</v>
      </c>
      <c r="B70" s="296"/>
      <c r="C70" s="297"/>
      <c r="D70" s="301" t="s">
        <v>65</v>
      </c>
      <c r="E70" s="303" t="s">
        <v>7</v>
      </c>
      <c r="F70" s="304"/>
      <c r="G70" s="304"/>
      <c r="H70" s="304"/>
      <c r="I70" s="304"/>
      <c r="J70" s="304"/>
      <c r="K70" s="304"/>
      <c r="L70" s="304"/>
      <c r="M70" s="304"/>
      <c r="N70" s="304"/>
      <c r="O70" s="305"/>
      <c r="P70" s="303" t="s">
        <v>66</v>
      </c>
      <c r="Q70" s="305"/>
      <c r="R70" s="306" t="s">
        <v>9</v>
      </c>
    </row>
    <row r="71" spans="1:58" ht="24" customHeight="1" x14ac:dyDescent="0.15">
      <c r="A71" s="298"/>
      <c r="B71" s="299"/>
      <c r="C71" s="300"/>
      <c r="D71" s="302"/>
      <c r="E71" s="37" t="s">
        <v>10</v>
      </c>
      <c r="F71" s="38" t="s">
        <v>11</v>
      </c>
      <c r="G71" s="38" t="s">
        <v>12</v>
      </c>
      <c r="H71" s="38" t="s">
        <v>13</v>
      </c>
      <c r="I71" s="38" t="s">
        <v>14</v>
      </c>
      <c r="J71" s="38" t="s">
        <v>67</v>
      </c>
      <c r="K71" s="38" t="s">
        <v>16</v>
      </c>
      <c r="L71" s="38" t="s">
        <v>68</v>
      </c>
      <c r="M71" s="38" t="s">
        <v>18</v>
      </c>
      <c r="N71" s="38" t="s">
        <v>19</v>
      </c>
      <c r="O71" s="39" t="s">
        <v>20</v>
      </c>
      <c r="P71" s="40" t="s">
        <v>1</v>
      </c>
      <c r="Q71" s="41" t="s">
        <v>2</v>
      </c>
      <c r="R71" s="307"/>
      <c r="BA71" s="8"/>
      <c r="BB71" s="8"/>
      <c r="BC71" s="3"/>
      <c r="BD71" s="29"/>
      <c r="BE71" s="29"/>
      <c r="BF71" s="2"/>
    </row>
    <row r="72" spans="1:58" ht="14.25" customHeight="1" x14ac:dyDescent="0.15">
      <c r="A72" s="308" t="s">
        <v>69</v>
      </c>
      <c r="B72" s="309"/>
      <c r="C72" s="310"/>
      <c r="D72" s="138">
        <f>+SUM(E72:O72)</f>
        <v>0</v>
      </c>
      <c r="E72" s="62"/>
      <c r="F72" s="71"/>
      <c r="G72" s="71"/>
      <c r="H72" s="63"/>
      <c r="I72" s="63"/>
      <c r="J72" s="63"/>
      <c r="K72" s="63"/>
      <c r="L72" s="63"/>
      <c r="M72" s="63"/>
      <c r="N72" s="72"/>
      <c r="O72" s="64"/>
      <c r="P72" s="71"/>
      <c r="Q72" s="64"/>
      <c r="R72" s="64"/>
      <c r="S72" s="75" t="str">
        <f t="shared" ref="S72:S80" si="17">+BA72&amp;BB72&amp;BC72</f>
        <v/>
      </c>
      <c r="BA72" s="17" t="str">
        <f>IF($D72&lt;&gt;($P72+$Q72)," El número ingresos según sexo NO puede ser diferente al Total.","")</f>
        <v/>
      </c>
      <c r="BB72" s="17" t="str">
        <f>IF($M72&lt;$R72," Los Ingresos de 60 años NO puede ser mayor que los Ingresos de 20-64 años.","")</f>
        <v/>
      </c>
      <c r="BC72" s="3"/>
      <c r="BD72" s="25">
        <f>IF($D72&lt;&gt;($P72+$Q72),1,0)</f>
        <v>0</v>
      </c>
      <c r="BE72" s="25">
        <f>IF($M72&lt;$R72,1,0)</f>
        <v>0</v>
      </c>
      <c r="BF72" s="3"/>
    </row>
    <row r="73" spans="1:58" ht="14.25" customHeight="1" x14ac:dyDescent="0.15">
      <c r="A73" s="311" t="s">
        <v>70</v>
      </c>
      <c r="B73" s="312"/>
      <c r="C73" s="313"/>
      <c r="D73" s="139">
        <f t="shared" ref="D73:D78" si="18">+SUM(E73:O73)</f>
        <v>0</v>
      </c>
      <c r="E73" s="96"/>
      <c r="F73" s="97"/>
      <c r="G73" s="97"/>
      <c r="H73" s="80"/>
      <c r="I73" s="80"/>
      <c r="J73" s="80"/>
      <c r="K73" s="80"/>
      <c r="L73" s="80"/>
      <c r="M73" s="80"/>
      <c r="N73" s="81"/>
      <c r="O73" s="98"/>
      <c r="P73" s="97"/>
      <c r="Q73" s="98"/>
      <c r="R73" s="98"/>
      <c r="S73" s="75" t="str">
        <f t="shared" si="17"/>
        <v/>
      </c>
      <c r="BA73" s="17" t="str">
        <f t="shared" ref="BA73:BA88" si="19">IF($D73&lt;&gt;($P73+$Q73)," El número ingresos según sexo NO puede ser diferente al Total.","")</f>
        <v/>
      </c>
      <c r="BB73" s="17" t="str">
        <f t="shared" ref="BB73:BB78" si="20">IF($M73&lt;$R73," Los Ingresos de 60 años NO puede ser mayor que los Ingresos de 20-64 años.","")</f>
        <v/>
      </c>
      <c r="BC73" s="3"/>
      <c r="BD73" s="25">
        <f t="shared" ref="BD73:BD88" si="21">IF($D73&lt;&gt;($P73+$Q73),1,0)</f>
        <v>0</v>
      </c>
      <c r="BE73" s="25">
        <f t="shared" ref="BE73:BE88" si="22">IF($M73&lt;$R73,1,0)</f>
        <v>0</v>
      </c>
      <c r="BF73" s="3"/>
    </row>
    <row r="74" spans="1:58" ht="14.25" customHeight="1" x14ac:dyDescent="0.15">
      <c r="A74" s="366" t="s">
        <v>71</v>
      </c>
      <c r="B74" s="367"/>
      <c r="C74" s="368"/>
      <c r="D74" s="140">
        <f t="shared" si="18"/>
        <v>0</v>
      </c>
      <c r="E74" s="53"/>
      <c r="F74" s="54"/>
      <c r="G74" s="54"/>
      <c r="H74" s="55"/>
      <c r="I74" s="55"/>
      <c r="J74" s="55"/>
      <c r="K74" s="55"/>
      <c r="L74" s="55"/>
      <c r="M74" s="55"/>
      <c r="N74" s="56"/>
      <c r="O74" s="57"/>
      <c r="P74" s="54"/>
      <c r="Q74" s="57"/>
      <c r="R74" s="57"/>
      <c r="S74" s="75" t="str">
        <f t="shared" si="17"/>
        <v/>
      </c>
      <c r="BA74" s="17" t="str">
        <f t="shared" si="19"/>
        <v/>
      </c>
      <c r="BB74" s="17" t="str">
        <f t="shared" si="20"/>
        <v/>
      </c>
      <c r="BC74" s="3"/>
      <c r="BD74" s="25">
        <f t="shared" si="21"/>
        <v>0</v>
      </c>
      <c r="BE74" s="25">
        <f t="shared" si="22"/>
        <v>0</v>
      </c>
      <c r="BF74" s="3"/>
    </row>
    <row r="75" spans="1:58" ht="14.25" customHeight="1" x14ac:dyDescent="0.15">
      <c r="A75" s="409" t="s">
        <v>72</v>
      </c>
      <c r="B75" s="410"/>
      <c r="C75" s="411"/>
      <c r="D75" s="138">
        <f t="shared" si="18"/>
        <v>0</v>
      </c>
      <c r="E75" s="62"/>
      <c r="F75" s="71"/>
      <c r="G75" s="71"/>
      <c r="H75" s="63"/>
      <c r="I75" s="63"/>
      <c r="J75" s="63"/>
      <c r="K75" s="63"/>
      <c r="L75" s="63"/>
      <c r="M75" s="63"/>
      <c r="N75" s="72"/>
      <c r="O75" s="64"/>
      <c r="P75" s="71"/>
      <c r="Q75" s="64"/>
      <c r="R75" s="64"/>
      <c r="S75" s="75" t="str">
        <f t="shared" si="17"/>
        <v/>
      </c>
      <c r="BA75" s="17" t="str">
        <f t="shared" si="19"/>
        <v/>
      </c>
      <c r="BB75" s="17" t="str">
        <f>IF($M75&lt;$R75," Las Altas de 60 años NO puede ser mayor que las Altas de 20-64 años.","")</f>
        <v/>
      </c>
      <c r="BC75" s="3"/>
      <c r="BD75" s="25">
        <f t="shared" si="21"/>
        <v>0</v>
      </c>
      <c r="BE75" s="25">
        <f t="shared" si="22"/>
        <v>0</v>
      </c>
      <c r="BF75" s="3"/>
    </row>
    <row r="76" spans="1:58" ht="14.25" customHeight="1" x14ac:dyDescent="0.15">
      <c r="A76" s="412" t="s">
        <v>73</v>
      </c>
      <c r="B76" s="413"/>
      <c r="C76" s="414"/>
      <c r="D76" s="139">
        <f t="shared" si="18"/>
        <v>0</v>
      </c>
      <c r="E76" s="96"/>
      <c r="F76" s="97"/>
      <c r="G76" s="97"/>
      <c r="H76" s="80"/>
      <c r="I76" s="80"/>
      <c r="J76" s="80"/>
      <c r="K76" s="80"/>
      <c r="L76" s="80"/>
      <c r="M76" s="80"/>
      <c r="N76" s="81"/>
      <c r="O76" s="98"/>
      <c r="P76" s="97"/>
      <c r="Q76" s="98"/>
      <c r="R76" s="98"/>
      <c r="S76" s="75" t="str">
        <f t="shared" si="17"/>
        <v/>
      </c>
      <c r="BA76" s="17" t="str">
        <f t="shared" si="19"/>
        <v/>
      </c>
      <c r="BB76" s="17" t="str">
        <f>IF($M76&lt;$R76," Las Altas de 60 años NO puede ser mayor que las Altas de 20-64 años.","")</f>
        <v/>
      </c>
      <c r="BC76" s="3"/>
      <c r="BD76" s="25">
        <f t="shared" si="21"/>
        <v>0</v>
      </c>
      <c r="BE76" s="25">
        <f t="shared" si="22"/>
        <v>0</v>
      </c>
      <c r="BF76" s="3"/>
    </row>
    <row r="77" spans="1:58" ht="14.25" customHeight="1" x14ac:dyDescent="0.15">
      <c r="A77" s="366" t="s">
        <v>74</v>
      </c>
      <c r="B77" s="367"/>
      <c r="C77" s="368"/>
      <c r="D77" s="141">
        <f t="shared" si="18"/>
        <v>0</v>
      </c>
      <c r="E77" s="142"/>
      <c r="F77" s="143"/>
      <c r="G77" s="143"/>
      <c r="H77" s="144"/>
      <c r="I77" s="144"/>
      <c r="J77" s="144"/>
      <c r="K77" s="144"/>
      <c r="L77" s="144"/>
      <c r="M77" s="144"/>
      <c r="N77" s="55"/>
      <c r="O77" s="98"/>
      <c r="P77" s="97"/>
      <c r="Q77" s="145"/>
      <c r="R77" s="85"/>
      <c r="S77" s="75" t="str">
        <f t="shared" si="17"/>
        <v/>
      </c>
      <c r="BA77" s="17" t="str">
        <f t="shared" si="19"/>
        <v/>
      </c>
      <c r="BB77" s="8"/>
      <c r="BC77" s="3"/>
      <c r="BD77" s="25">
        <f t="shared" si="21"/>
        <v>0</v>
      </c>
      <c r="BE77" s="29"/>
      <c r="BF77" s="3"/>
    </row>
    <row r="78" spans="1:58" ht="16.5" customHeight="1" x14ac:dyDescent="0.15">
      <c r="A78" s="363" t="s">
        <v>75</v>
      </c>
      <c r="B78" s="364"/>
      <c r="C78" s="365"/>
      <c r="D78" s="108">
        <f t="shared" si="18"/>
        <v>0</v>
      </c>
      <c r="E78" s="107">
        <f>+SUM(E75:E77)</f>
        <v>0</v>
      </c>
      <c r="F78" s="89">
        <f>+SUM(F75:F77)</f>
        <v>0</v>
      </c>
      <c r="G78" s="89">
        <f>+SUM(G75:G77)</f>
        <v>0</v>
      </c>
      <c r="H78" s="90">
        <f>+SUM(H75:H77)</f>
        <v>0</v>
      </c>
      <c r="I78" s="90">
        <f>+SUM(I75:I77)</f>
        <v>0</v>
      </c>
      <c r="J78" s="90">
        <f t="shared" ref="J78:O78" si="23">+SUM(J75:J77)+H151+H161+H170</f>
        <v>0</v>
      </c>
      <c r="K78" s="90">
        <f t="shared" si="23"/>
        <v>0</v>
      </c>
      <c r="L78" s="90">
        <f t="shared" si="23"/>
        <v>0</v>
      </c>
      <c r="M78" s="90">
        <f t="shared" si="23"/>
        <v>0</v>
      </c>
      <c r="N78" s="90">
        <f t="shared" si="23"/>
        <v>0</v>
      </c>
      <c r="O78" s="146">
        <f t="shared" si="23"/>
        <v>0</v>
      </c>
      <c r="P78" s="93">
        <f>+SUM(P75:P77)+N151+N161+N170</f>
        <v>0</v>
      </c>
      <c r="Q78" s="146">
        <f>+SUM(Q75:Q77)+O151+O161+O170</f>
        <v>0</v>
      </c>
      <c r="R78" s="88">
        <f>+SUM(R75:R76)+P151+P161+P170</f>
        <v>0</v>
      </c>
      <c r="S78" s="75" t="str">
        <f t="shared" si="17"/>
        <v/>
      </c>
      <c r="BA78" s="17" t="str">
        <f t="shared" si="19"/>
        <v/>
      </c>
      <c r="BB78" s="17" t="str">
        <f t="shared" si="20"/>
        <v/>
      </c>
      <c r="BC78" s="3"/>
      <c r="BD78" s="25">
        <f t="shared" si="21"/>
        <v>0</v>
      </c>
      <c r="BE78" s="25">
        <f t="shared" si="22"/>
        <v>0</v>
      </c>
      <c r="BF78" s="3"/>
    </row>
    <row r="79" spans="1:58" ht="13.5" customHeight="1" x14ac:dyDescent="0.15">
      <c r="A79" s="415" t="s">
        <v>76</v>
      </c>
      <c r="B79" s="416"/>
      <c r="C79" s="417"/>
      <c r="D79" s="147">
        <f>SUM(E79:O79)</f>
        <v>0</v>
      </c>
      <c r="E79" s="45"/>
      <c r="F79" s="46"/>
      <c r="G79" s="46"/>
      <c r="H79" s="47"/>
      <c r="I79" s="47"/>
      <c r="J79" s="47"/>
      <c r="K79" s="47"/>
      <c r="L79" s="47"/>
      <c r="M79" s="47"/>
      <c r="N79" s="48"/>
      <c r="O79" s="64"/>
      <c r="P79" s="71"/>
      <c r="Q79" s="64"/>
      <c r="R79" s="64"/>
      <c r="S79" s="75" t="str">
        <f t="shared" si="17"/>
        <v/>
      </c>
      <c r="BA79" s="17" t="str">
        <f t="shared" si="19"/>
        <v/>
      </c>
      <c r="BB79" s="17" t="str">
        <f>IF($M79&lt;$R79," Los Egresos de 60 años NO puede ser mayor que los Egresos de 20-64 años.","")</f>
        <v/>
      </c>
      <c r="BC79" s="3"/>
      <c r="BD79" s="25">
        <f t="shared" si="21"/>
        <v>0</v>
      </c>
      <c r="BE79" s="25">
        <f t="shared" si="22"/>
        <v>0</v>
      </c>
      <c r="BF79" s="3"/>
    </row>
    <row r="80" spans="1:58" ht="14.25" customHeight="1" x14ac:dyDescent="0.15">
      <c r="A80" s="366" t="s">
        <v>179</v>
      </c>
      <c r="B80" s="367"/>
      <c r="C80" s="368"/>
      <c r="D80" s="140">
        <f>SUM(E80:O80)</f>
        <v>0</v>
      </c>
      <c r="E80" s="53"/>
      <c r="F80" s="54"/>
      <c r="G80" s="54"/>
      <c r="H80" s="55"/>
      <c r="I80" s="55"/>
      <c r="J80" s="55"/>
      <c r="K80" s="55"/>
      <c r="L80" s="55"/>
      <c r="M80" s="55"/>
      <c r="N80" s="56"/>
      <c r="O80" s="56"/>
      <c r="P80" s="53"/>
      <c r="Q80" s="148"/>
      <c r="R80" s="148"/>
      <c r="S80" s="75" t="str">
        <f t="shared" si="17"/>
        <v/>
      </c>
      <c r="BA80" s="17" t="str">
        <f t="shared" si="19"/>
        <v/>
      </c>
      <c r="BB80" s="17" t="str">
        <f>IF($M80&lt;$R80," Los rechazos de 60 años NO puede ser mayor que los rechazos de 20-64 años.","")</f>
        <v/>
      </c>
      <c r="BC80" s="3"/>
      <c r="BD80" s="25">
        <f t="shared" si="21"/>
        <v>0</v>
      </c>
      <c r="BE80" s="25">
        <f t="shared" si="22"/>
        <v>0</v>
      </c>
      <c r="BF80" s="3"/>
    </row>
    <row r="81" spans="1:58" ht="15.75" customHeight="1" x14ac:dyDescent="0.15">
      <c r="A81" s="149"/>
      <c r="B81" s="150"/>
      <c r="C81" s="150"/>
      <c r="D81" s="151"/>
      <c r="E81" s="151"/>
      <c r="F81" s="151"/>
      <c r="G81" s="151"/>
      <c r="H81" s="151"/>
      <c r="I81" s="151"/>
      <c r="J81" s="151"/>
      <c r="K81" s="151"/>
      <c r="L81" s="152"/>
      <c r="M81" s="151"/>
      <c r="N81" s="151"/>
      <c r="O81" s="151"/>
      <c r="P81" s="151"/>
      <c r="Q81" s="151"/>
      <c r="R81" s="151"/>
      <c r="BA81" s="8"/>
      <c r="BB81" s="8"/>
      <c r="BC81" s="3"/>
      <c r="BD81" s="29"/>
      <c r="BE81" s="29"/>
      <c r="BF81" s="3"/>
    </row>
    <row r="82" spans="1:58" ht="14.25" customHeight="1" x14ac:dyDescent="0.15">
      <c r="A82" s="369" t="s">
        <v>180</v>
      </c>
      <c r="B82" s="338"/>
      <c r="C82" s="255">
        <v>0</v>
      </c>
      <c r="D82" s="138">
        <f>SUM(E82:O82)</f>
        <v>0</v>
      </c>
      <c r="E82" s="62"/>
      <c r="F82" s="71"/>
      <c r="G82" s="71"/>
      <c r="H82" s="63"/>
      <c r="I82" s="63"/>
      <c r="J82" s="63"/>
      <c r="K82" s="63"/>
      <c r="L82" s="63"/>
      <c r="M82" s="63"/>
      <c r="N82" s="72"/>
      <c r="O82" s="72"/>
      <c r="P82" s="62"/>
      <c r="Q82" s="112"/>
      <c r="R82" s="112"/>
      <c r="S82" s="75" t="str">
        <f t="shared" ref="S82:S88" si="24">+BA82&amp;BB82&amp;BC82</f>
        <v/>
      </c>
      <c r="BA82" s="17" t="str">
        <f t="shared" si="19"/>
        <v/>
      </c>
      <c r="BB82" s="17" t="str">
        <f>IF($M82&lt;$R82," Los Indices de 60 años NO puede ser mayor que los Indices de 20-64 años.","")</f>
        <v/>
      </c>
      <c r="BC82" s="3"/>
      <c r="BD82" s="25">
        <f t="shared" si="21"/>
        <v>0</v>
      </c>
      <c r="BE82" s="25">
        <f t="shared" si="22"/>
        <v>0</v>
      </c>
      <c r="BF82" s="3"/>
    </row>
    <row r="83" spans="1:58" ht="14.25" customHeight="1" x14ac:dyDescent="0.15">
      <c r="A83" s="370"/>
      <c r="B83" s="341"/>
      <c r="C83" s="154">
        <v>1</v>
      </c>
      <c r="D83" s="76">
        <f t="shared" ref="D83:D88" si="25">SUM(E83:O83)</f>
        <v>0</v>
      </c>
      <c r="E83" s="96"/>
      <c r="F83" s="97"/>
      <c r="G83" s="97"/>
      <c r="H83" s="80"/>
      <c r="I83" s="80"/>
      <c r="J83" s="80"/>
      <c r="K83" s="80"/>
      <c r="L83" s="80"/>
      <c r="M83" s="80"/>
      <c r="N83" s="81"/>
      <c r="O83" s="81"/>
      <c r="P83" s="96"/>
      <c r="Q83" s="119"/>
      <c r="R83" s="119"/>
      <c r="S83" s="75" t="str">
        <f t="shared" si="24"/>
        <v/>
      </c>
      <c r="BA83" s="17" t="str">
        <f>IF($D83&lt;&gt;($P83+$Q83)," El número ingresos según sexo NO puede ser diferente al Total.","")</f>
        <v/>
      </c>
      <c r="BB83" s="17" t="str">
        <f t="shared" ref="BB83:BB88" si="26">IF($M83&lt;$R83," Los Indices de 60 años NO puede ser mayor que los Indices de 20-64 años.","")</f>
        <v/>
      </c>
      <c r="BC83" s="2"/>
      <c r="BD83" s="25">
        <f t="shared" si="21"/>
        <v>0</v>
      </c>
      <c r="BE83" s="25">
        <f t="shared" si="22"/>
        <v>0</v>
      </c>
      <c r="BF83" s="3"/>
    </row>
    <row r="84" spans="1:58" ht="14.25" customHeight="1" x14ac:dyDescent="0.15">
      <c r="A84" s="370"/>
      <c r="B84" s="341"/>
      <c r="C84" s="154">
        <v>2</v>
      </c>
      <c r="D84" s="76">
        <f t="shared" si="25"/>
        <v>0</v>
      </c>
      <c r="E84" s="96"/>
      <c r="F84" s="97"/>
      <c r="G84" s="97"/>
      <c r="H84" s="80"/>
      <c r="I84" s="80"/>
      <c r="J84" s="80"/>
      <c r="K84" s="80"/>
      <c r="L84" s="80"/>
      <c r="M84" s="80"/>
      <c r="N84" s="81"/>
      <c r="O84" s="81"/>
      <c r="P84" s="96"/>
      <c r="Q84" s="119"/>
      <c r="R84" s="119"/>
      <c r="S84" s="75" t="str">
        <f t="shared" si="24"/>
        <v/>
      </c>
      <c r="BA84" s="17" t="str">
        <f t="shared" si="19"/>
        <v/>
      </c>
      <c r="BB84" s="17" t="str">
        <f t="shared" si="26"/>
        <v/>
      </c>
      <c r="BC84" s="3"/>
      <c r="BD84" s="25">
        <f t="shared" si="21"/>
        <v>0</v>
      </c>
      <c r="BE84" s="25">
        <f t="shared" si="22"/>
        <v>0</v>
      </c>
      <c r="BF84" s="3"/>
    </row>
    <row r="85" spans="1:58" ht="14.25" customHeight="1" x14ac:dyDescent="0.15">
      <c r="A85" s="370"/>
      <c r="B85" s="341"/>
      <c r="C85" s="154">
        <v>3</v>
      </c>
      <c r="D85" s="76">
        <f t="shared" si="25"/>
        <v>0</v>
      </c>
      <c r="E85" s="96"/>
      <c r="F85" s="97"/>
      <c r="G85" s="97"/>
      <c r="H85" s="80"/>
      <c r="I85" s="80"/>
      <c r="J85" s="80"/>
      <c r="K85" s="80"/>
      <c r="L85" s="80"/>
      <c r="M85" s="80"/>
      <c r="N85" s="81"/>
      <c r="O85" s="81"/>
      <c r="P85" s="96"/>
      <c r="Q85" s="119"/>
      <c r="R85" s="119"/>
      <c r="S85" s="75" t="str">
        <f t="shared" si="24"/>
        <v/>
      </c>
      <c r="BA85" s="17" t="str">
        <f t="shared" si="19"/>
        <v/>
      </c>
      <c r="BB85" s="17" t="str">
        <f t="shared" si="26"/>
        <v/>
      </c>
      <c r="BC85" s="3"/>
      <c r="BD85" s="25">
        <f t="shared" si="21"/>
        <v>0</v>
      </c>
      <c r="BE85" s="25">
        <f t="shared" si="22"/>
        <v>0</v>
      </c>
      <c r="BF85" s="3"/>
    </row>
    <row r="86" spans="1:58" ht="14.25" customHeight="1" x14ac:dyDescent="0.15">
      <c r="A86" s="370"/>
      <c r="B86" s="341"/>
      <c r="C86" s="155">
        <v>4</v>
      </c>
      <c r="D86" s="76">
        <f t="shared" si="25"/>
        <v>0</v>
      </c>
      <c r="E86" s="142"/>
      <c r="F86" s="143"/>
      <c r="G86" s="143"/>
      <c r="H86" s="144"/>
      <c r="I86" s="144"/>
      <c r="J86" s="144"/>
      <c r="K86" s="144"/>
      <c r="L86" s="144"/>
      <c r="M86" s="144"/>
      <c r="N86" s="156"/>
      <c r="O86" s="156"/>
      <c r="P86" s="142"/>
      <c r="Q86" s="157"/>
      <c r="R86" s="157"/>
      <c r="S86" s="75" t="str">
        <f t="shared" si="24"/>
        <v/>
      </c>
      <c r="BA86" s="17" t="str">
        <f t="shared" si="19"/>
        <v/>
      </c>
      <c r="BB86" s="17" t="str">
        <f t="shared" si="26"/>
        <v/>
      </c>
      <c r="BC86" s="3"/>
      <c r="BD86" s="25">
        <f t="shared" si="21"/>
        <v>0</v>
      </c>
      <c r="BE86" s="25">
        <f t="shared" si="22"/>
        <v>0</v>
      </c>
      <c r="BF86" s="3"/>
    </row>
    <row r="87" spans="1:58" ht="14.25" customHeight="1" x14ac:dyDescent="0.15">
      <c r="A87" s="370"/>
      <c r="B87" s="341"/>
      <c r="C87" s="155" t="s">
        <v>181</v>
      </c>
      <c r="D87" s="76">
        <f t="shared" si="25"/>
        <v>0</v>
      </c>
      <c r="E87" s="142"/>
      <c r="F87" s="143"/>
      <c r="G87" s="143"/>
      <c r="H87" s="144"/>
      <c r="I87" s="144"/>
      <c r="J87" s="144"/>
      <c r="K87" s="144"/>
      <c r="L87" s="144"/>
      <c r="M87" s="144"/>
      <c r="N87" s="156"/>
      <c r="O87" s="156"/>
      <c r="P87" s="142"/>
      <c r="Q87" s="157"/>
      <c r="R87" s="157"/>
      <c r="S87" s="75" t="str">
        <f t="shared" si="24"/>
        <v/>
      </c>
      <c r="BA87" s="17" t="str">
        <f t="shared" si="19"/>
        <v/>
      </c>
      <c r="BB87" s="17" t="str">
        <f t="shared" si="26"/>
        <v/>
      </c>
      <c r="BC87" s="3"/>
      <c r="BD87" s="25">
        <f t="shared" si="21"/>
        <v>0</v>
      </c>
      <c r="BE87" s="25">
        <f t="shared" si="22"/>
        <v>0</v>
      </c>
      <c r="BF87" s="3"/>
    </row>
    <row r="88" spans="1:58" ht="15.75" customHeight="1" x14ac:dyDescent="0.15">
      <c r="A88" s="339"/>
      <c r="B88" s="371"/>
      <c r="C88" s="158" t="s">
        <v>4</v>
      </c>
      <c r="D88" s="108">
        <f t="shared" si="25"/>
        <v>0</v>
      </c>
      <c r="E88" s="107">
        <f>+SUM(E82:E87)</f>
        <v>0</v>
      </c>
      <c r="F88" s="89">
        <f t="shared" ref="F88:R88" si="27">+SUM(F82:F87)</f>
        <v>0</v>
      </c>
      <c r="G88" s="89">
        <f t="shared" si="27"/>
        <v>0</v>
      </c>
      <c r="H88" s="90">
        <f t="shared" si="27"/>
        <v>0</v>
      </c>
      <c r="I88" s="90">
        <f t="shared" si="27"/>
        <v>0</v>
      </c>
      <c r="J88" s="90">
        <f t="shared" si="27"/>
        <v>0</v>
      </c>
      <c r="K88" s="90">
        <f t="shared" si="27"/>
        <v>0</v>
      </c>
      <c r="L88" s="90">
        <f t="shared" si="27"/>
        <v>0</v>
      </c>
      <c r="M88" s="90">
        <f t="shared" si="27"/>
        <v>0</v>
      </c>
      <c r="N88" s="90">
        <f t="shared" si="27"/>
        <v>0</v>
      </c>
      <c r="O88" s="91">
        <f t="shared" si="27"/>
        <v>0</v>
      </c>
      <c r="P88" s="107">
        <f t="shared" si="27"/>
        <v>0</v>
      </c>
      <c r="Q88" s="146">
        <f t="shared" si="27"/>
        <v>0</v>
      </c>
      <c r="R88" s="88">
        <f t="shared" si="27"/>
        <v>0</v>
      </c>
      <c r="S88" s="75" t="str">
        <f t="shared" si="24"/>
        <v/>
      </c>
      <c r="BA88" s="17" t="str">
        <f t="shared" si="19"/>
        <v/>
      </c>
      <c r="BB88" s="17" t="str">
        <f t="shared" si="26"/>
        <v/>
      </c>
      <c r="BC88" s="3"/>
      <c r="BD88" s="25">
        <f t="shared" si="21"/>
        <v>0</v>
      </c>
      <c r="BE88" s="25">
        <f t="shared" si="22"/>
        <v>0</v>
      </c>
      <c r="BF88" s="3"/>
    </row>
    <row r="89" spans="1:58" ht="40.5" customHeight="1" x14ac:dyDescent="0.2">
      <c r="A89" s="15" t="s">
        <v>78</v>
      </c>
      <c r="B89" s="159"/>
      <c r="C89" s="159"/>
      <c r="D89" s="160"/>
      <c r="E89" s="60"/>
      <c r="F89" s="60"/>
      <c r="BA89" s="2"/>
      <c r="BB89" s="2"/>
      <c r="BC89" s="2"/>
      <c r="BD89" s="2"/>
      <c r="BE89" s="3"/>
      <c r="BF89" s="3"/>
    </row>
    <row r="90" spans="1:58" ht="58.5" customHeight="1" x14ac:dyDescent="0.15">
      <c r="A90" s="363" t="s">
        <v>79</v>
      </c>
      <c r="B90" s="364"/>
      <c r="C90" s="365"/>
      <c r="D90" s="161" t="s">
        <v>80</v>
      </c>
      <c r="E90" s="162" t="s">
        <v>182</v>
      </c>
      <c r="F90" s="163" t="s">
        <v>81</v>
      </c>
      <c r="BA90" s="2"/>
      <c r="BB90" s="2"/>
      <c r="BC90" s="2"/>
      <c r="BD90" s="2"/>
      <c r="BE90" s="3"/>
      <c r="BF90" s="3"/>
    </row>
    <row r="91" spans="1:58" ht="15.75" customHeight="1" x14ac:dyDescent="0.15">
      <c r="A91" s="308" t="s">
        <v>82</v>
      </c>
      <c r="B91" s="309"/>
      <c r="C91" s="310"/>
      <c r="D91" s="164"/>
      <c r="E91" s="164"/>
      <c r="F91" s="164"/>
      <c r="G91" s="75" t="str">
        <f>+BA91&amp;BB91</f>
        <v/>
      </c>
      <c r="BA91" s="17" t="str">
        <f>IF($D91&lt;$F91," Las IC a Gestantes NO puede ser mayor que Total IC","")</f>
        <v/>
      </c>
      <c r="BB91" s="17" t="str">
        <f>IF($D91&lt;$E91," Las IC por Resolución Especilidades NO puede ser mayor que Total IC","")</f>
        <v/>
      </c>
      <c r="BC91" s="3"/>
      <c r="BD91" s="25">
        <f>IF($D91&lt;$E91,1,0)</f>
        <v>0</v>
      </c>
      <c r="BE91" s="25">
        <f>IF($D91&lt;$F91,1,0)</f>
        <v>0</v>
      </c>
      <c r="BF91" s="3"/>
    </row>
    <row r="92" spans="1:58" ht="15.75" customHeight="1" x14ac:dyDescent="0.15">
      <c r="A92" s="372" t="s">
        <v>83</v>
      </c>
      <c r="B92" s="312" t="s">
        <v>84</v>
      </c>
      <c r="C92" s="313"/>
      <c r="D92" s="165"/>
      <c r="E92" s="165"/>
      <c r="F92" s="165"/>
      <c r="G92" s="75" t="str">
        <f t="shared" ref="G92:G101" si="28">+BA92&amp;BB92</f>
        <v/>
      </c>
      <c r="BA92" s="17" t="str">
        <f t="shared" ref="BA92:BA100" si="29">IF($D92&lt;$F92," Las IC a Gestantes NO puede ser mayor que Total IC","")</f>
        <v/>
      </c>
      <c r="BB92" s="17" t="str">
        <f>IF($D92&lt;$E92," Las IC por Resolución Especilidades NO puede ser mayor que Total IC","")</f>
        <v/>
      </c>
      <c r="BC92" s="3"/>
      <c r="BD92" s="25">
        <f>IF($D92&lt;$E92,1,0)</f>
        <v>0</v>
      </c>
      <c r="BE92" s="25">
        <f t="shared" ref="BE92:BE101" si="30">IF($D92&lt;$F92,1,0)</f>
        <v>0</v>
      </c>
      <c r="BF92" s="3"/>
    </row>
    <row r="93" spans="1:58" ht="15.75" customHeight="1" x14ac:dyDescent="0.15">
      <c r="A93" s="373"/>
      <c r="B93" s="312" t="s">
        <v>85</v>
      </c>
      <c r="C93" s="313"/>
      <c r="D93" s="165"/>
      <c r="E93" s="166"/>
      <c r="F93" s="165"/>
      <c r="G93" s="75" t="str">
        <f t="shared" si="28"/>
        <v/>
      </c>
      <c r="BA93" s="17" t="str">
        <f t="shared" si="29"/>
        <v/>
      </c>
      <c r="BB93" s="2"/>
      <c r="BC93" s="2"/>
      <c r="BD93" s="2"/>
      <c r="BE93" s="25">
        <f t="shared" si="30"/>
        <v>0</v>
      </c>
      <c r="BF93" s="3"/>
    </row>
    <row r="94" spans="1:58" ht="15.75" customHeight="1" x14ac:dyDescent="0.15">
      <c r="A94" s="311" t="s">
        <v>86</v>
      </c>
      <c r="B94" s="312"/>
      <c r="C94" s="313"/>
      <c r="D94" s="167"/>
      <c r="E94" s="166"/>
      <c r="F94" s="167"/>
      <c r="G94" s="75" t="str">
        <f t="shared" si="28"/>
        <v/>
      </c>
      <c r="BA94" s="17" t="str">
        <f t="shared" si="29"/>
        <v/>
      </c>
      <c r="BB94" s="2"/>
      <c r="BC94" s="2"/>
      <c r="BD94" s="2"/>
      <c r="BE94" s="25">
        <f t="shared" si="30"/>
        <v>0</v>
      </c>
      <c r="BF94" s="2"/>
    </row>
    <row r="95" spans="1:58" ht="15.75" customHeight="1" x14ac:dyDescent="0.15">
      <c r="A95" s="311" t="s">
        <v>87</v>
      </c>
      <c r="B95" s="312"/>
      <c r="C95" s="313"/>
      <c r="D95" s="167"/>
      <c r="E95" s="166"/>
      <c r="F95" s="167"/>
      <c r="G95" s="75" t="str">
        <f t="shared" si="28"/>
        <v/>
      </c>
      <c r="BA95" s="17" t="str">
        <f t="shared" si="29"/>
        <v/>
      </c>
      <c r="BB95" s="2"/>
      <c r="BC95" s="2"/>
      <c r="BD95" s="2"/>
      <c r="BE95" s="25">
        <f t="shared" si="30"/>
        <v>0</v>
      </c>
      <c r="BF95" s="3"/>
    </row>
    <row r="96" spans="1:58" ht="15.75" customHeight="1" x14ac:dyDescent="0.15">
      <c r="A96" s="311" t="s">
        <v>88</v>
      </c>
      <c r="B96" s="312"/>
      <c r="C96" s="313"/>
      <c r="D96" s="167"/>
      <c r="E96" s="166"/>
      <c r="F96" s="167"/>
      <c r="G96" s="75" t="str">
        <f t="shared" si="28"/>
        <v/>
      </c>
      <c r="BA96" s="17" t="str">
        <f t="shared" si="29"/>
        <v/>
      </c>
      <c r="BB96" s="2"/>
      <c r="BC96" s="2"/>
      <c r="BD96" s="2"/>
      <c r="BE96" s="25">
        <f t="shared" si="30"/>
        <v>0</v>
      </c>
      <c r="BF96" s="3"/>
    </row>
    <row r="97" spans="1:58" ht="17.25" customHeight="1" x14ac:dyDescent="0.15">
      <c r="A97" s="374" t="s">
        <v>89</v>
      </c>
      <c r="B97" s="375"/>
      <c r="C97" s="376"/>
      <c r="D97" s="168"/>
      <c r="E97" s="169"/>
      <c r="F97" s="168"/>
      <c r="G97" s="75" t="str">
        <f t="shared" si="28"/>
        <v/>
      </c>
      <c r="BA97" s="17" t="str">
        <f t="shared" si="29"/>
        <v/>
      </c>
      <c r="BE97" s="25">
        <f t="shared" si="30"/>
        <v>0</v>
      </c>
    </row>
    <row r="98" spans="1:58" ht="15.75" customHeight="1" x14ac:dyDescent="0.15">
      <c r="A98" s="311" t="s">
        <v>183</v>
      </c>
      <c r="B98" s="312"/>
      <c r="C98" s="313"/>
      <c r="D98" s="167"/>
      <c r="E98" s="166"/>
      <c r="F98" s="167"/>
      <c r="G98" s="75" t="str">
        <f t="shared" si="28"/>
        <v/>
      </c>
      <c r="BA98" s="17" t="str">
        <f t="shared" si="29"/>
        <v/>
      </c>
      <c r="BE98" s="25">
        <f t="shared" si="30"/>
        <v>0</v>
      </c>
    </row>
    <row r="99" spans="1:58" ht="15.75" customHeight="1" x14ac:dyDescent="0.15">
      <c r="A99" s="387" t="s">
        <v>184</v>
      </c>
      <c r="B99" s="388"/>
      <c r="C99" s="389"/>
      <c r="D99" s="168"/>
      <c r="E99" s="169"/>
      <c r="F99" s="168"/>
      <c r="G99" s="75" t="str">
        <f t="shared" si="28"/>
        <v/>
      </c>
      <c r="BA99" s="17" t="str">
        <f t="shared" si="29"/>
        <v/>
      </c>
      <c r="BE99" s="25">
        <f t="shared" si="30"/>
        <v>0</v>
      </c>
    </row>
    <row r="100" spans="1:58" ht="15.75" customHeight="1" x14ac:dyDescent="0.15">
      <c r="A100" s="387" t="s">
        <v>185</v>
      </c>
      <c r="B100" s="388"/>
      <c r="C100" s="389"/>
      <c r="D100" s="168"/>
      <c r="E100" s="169"/>
      <c r="F100" s="168"/>
      <c r="G100" s="75" t="str">
        <f t="shared" si="28"/>
        <v/>
      </c>
      <c r="BA100" s="17" t="str">
        <f t="shared" si="29"/>
        <v/>
      </c>
      <c r="BE100" s="25">
        <f t="shared" si="30"/>
        <v>0</v>
      </c>
    </row>
    <row r="101" spans="1:58" ht="15.75" customHeight="1" x14ac:dyDescent="0.15">
      <c r="A101" s="366" t="s">
        <v>186</v>
      </c>
      <c r="B101" s="367"/>
      <c r="C101" s="368"/>
      <c r="D101" s="170"/>
      <c r="E101" s="171"/>
      <c r="F101" s="170"/>
      <c r="G101" s="75" t="str">
        <f t="shared" si="28"/>
        <v/>
      </c>
      <c r="BA101" s="17" t="str">
        <f>IF($D101&lt;$F101," Las IC a Gestantes NO puede ser mayor que Total IC","")</f>
        <v/>
      </c>
      <c r="BE101" s="25">
        <f t="shared" si="30"/>
        <v>0</v>
      </c>
    </row>
    <row r="102" spans="1:58" ht="40.5" customHeight="1" x14ac:dyDescent="0.2">
      <c r="A102" s="7" t="s">
        <v>90</v>
      </c>
      <c r="B102" s="172"/>
      <c r="C102" s="173"/>
      <c r="D102" s="172"/>
      <c r="E102" s="174"/>
      <c r="F102" s="174"/>
    </row>
    <row r="103" spans="1:58" ht="15.75" customHeight="1" x14ac:dyDescent="0.15">
      <c r="A103" s="403" t="s">
        <v>91</v>
      </c>
      <c r="B103" s="404"/>
      <c r="C103" s="405"/>
      <c r="D103" s="363" t="s">
        <v>92</v>
      </c>
      <c r="E103" s="364"/>
      <c r="F103" s="365"/>
      <c r="G103" s="356" t="s">
        <v>93</v>
      </c>
    </row>
    <row r="104" spans="1:58" ht="15.75" customHeight="1" x14ac:dyDescent="0.15">
      <c r="A104" s="406"/>
      <c r="B104" s="407"/>
      <c r="C104" s="408"/>
      <c r="D104" s="175" t="s">
        <v>4</v>
      </c>
      <c r="E104" s="176" t="s">
        <v>1</v>
      </c>
      <c r="F104" s="177" t="s">
        <v>2</v>
      </c>
      <c r="G104" s="329"/>
    </row>
    <row r="105" spans="1:58" ht="15.75" customHeight="1" x14ac:dyDescent="0.15">
      <c r="A105" s="357" t="s">
        <v>94</v>
      </c>
      <c r="B105" s="359" t="s">
        <v>95</v>
      </c>
      <c r="C105" s="360"/>
      <c r="D105" s="178">
        <f>+SUM(E105:F105)</f>
        <v>0</v>
      </c>
      <c r="E105" s="114"/>
      <c r="F105" s="179"/>
      <c r="G105" s="83"/>
      <c r="BA105" s="11" t="str">
        <f>IF($D105+$D106&lt;=$D15+$D16,"","Las Consultas de Urgencia realizadas en Extensión Horaria NO PUEDE ser mayor que el Total de Consultas de Urgencia de la Sección A. ")</f>
        <v/>
      </c>
      <c r="BB105" s="11" t="str">
        <f>IF($D105+$D106&lt;=$D68,"","Las Actividades Recuperativas realizadas en Extensión Horaria NO PUEDE ser mayor que el Total de Actividades de la Sección B. ")</f>
        <v/>
      </c>
      <c r="BC105" s="2"/>
      <c r="BD105" s="26">
        <f>IF($D105+$D106&lt;=$D15+$D16,0,1)</f>
        <v>0</v>
      </c>
      <c r="BE105" s="26">
        <f>IF($D105+$D106&lt;=$D68,0,1)</f>
        <v>0</v>
      </c>
      <c r="BF105" s="3"/>
    </row>
    <row r="106" spans="1:58" ht="15.75" customHeight="1" x14ac:dyDescent="0.15">
      <c r="A106" s="358"/>
      <c r="B106" s="361" t="s">
        <v>96</v>
      </c>
      <c r="C106" s="362"/>
      <c r="D106" s="52">
        <f>+SUM(E106:F106)</f>
        <v>0</v>
      </c>
      <c r="E106" s="53"/>
      <c r="F106" s="57"/>
      <c r="G106" s="58"/>
      <c r="BA106" s="2"/>
      <c r="BB106" s="2"/>
      <c r="BC106" s="2"/>
      <c r="BD106" s="2"/>
      <c r="BE106" s="3"/>
      <c r="BF106" s="3"/>
    </row>
    <row r="107" spans="1:58" ht="21" customHeight="1" x14ac:dyDescent="0.2">
      <c r="A107" s="14" t="s">
        <v>97</v>
      </c>
      <c r="B107" s="59"/>
      <c r="C107" s="59"/>
      <c r="D107" s="59"/>
      <c r="E107" s="182"/>
      <c r="F107" s="182"/>
      <c r="G107" s="182"/>
      <c r="BA107" s="2"/>
      <c r="BB107" s="2"/>
      <c r="BC107" s="2"/>
      <c r="BD107" s="2"/>
      <c r="BE107" s="2"/>
      <c r="BF107" s="2"/>
    </row>
    <row r="108" spans="1:58" ht="31.5" customHeight="1" x14ac:dyDescent="0.15">
      <c r="A108" s="295" t="s">
        <v>98</v>
      </c>
      <c r="B108" s="296"/>
      <c r="C108" s="297"/>
      <c r="D108" s="301" t="s">
        <v>4</v>
      </c>
      <c r="E108" s="303" t="s">
        <v>7</v>
      </c>
      <c r="F108" s="304"/>
      <c r="G108" s="304"/>
      <c r="H108" s="304"/>
      <c r="I108" s="304"/>
      <c r="J108" s="304"/>
      <c r="K108" s="304"/>
      <c r="L108" s="304"/>
      <c r="M108" s="305"/>
      <c r="N108" s="301" t="s">
        <v>33</v>
      </c>
      <c r="O108" s="306" t="s">
        <v>9</v>
      </c>
      <c r="P108" s="306" t="s">
        <v>34</v>
      </c>
      <c r="BA108" s="2"/>
      <c r="BB108" s="2"/>
      <c r="BC108" s="2"/>
      <c r="BD108" s="2"/>
      <c r="BE108" s="3"/>
      <c r="BF108" s="3"/>
    </row>
    <row r="109" spans="1:58" ht="27" customHeight="1" x14ac:dyDescent="0.15">
      <c r="A109" s="298"/>
      <c r="B109" s="299"/>
      <c r="C109" s="300"/>
      <c r="D109" s="329"/>
      <c r="E109" s="40" t="s">
        <v>24</v>
      </c>
      <c r="F109" s="38" t="s">
        <v>25</v>
      </c>
      <c r="G109" s="38" t="s">
        <v>26</v>
      </c>
      <c r="H109" s="38" t="s">
        <v>15</v>
      </c>
      <c r="I109" s="38" t="s">
        <v>16</v>
      </c>
      <c r="J109" s="38" t="s">
        <v>17</v>
      </c>
      <c r="K109" s="38" t="s">
        <v>18</v>
      </c>
      <c r="L109" s="38" t="s">
        <v>19</v>
      </c>
      <c r="M109" s="39" t="s">
        <v>20</v>
      </c>
      <c r="N109" s="329"/>
      <c r="O109" s="307"/>
      <c r="P109" s="307"/>
      <c r="BA109" s="2"/>
      <c r="BB109" s="2"/>
      <c r="BC109" s="2"/>
      <c r="BD109" s="2"/>
      <c r="BE109" s="3"/>
      <c r="BF109" s="3"/>
    </row>
    <row r="110" spans="1:58" ht="15.75" customHeight="1" x14ac:dyDescent="0.15">
      <c r="A110" s="401" t="s">
        <v>99</v>
      </c>
      <c r="B110" s="402"/>
      <c r="C110" s="402"/>
      <c r="D110" s="44">
        <f>+SUM(E110:M110)</f>
        <v>92</v>
      </c>
      <c r="E110" s="62">
        <v>1</v>
      </c>
      <c r="F110" s="63">
        <v>2</v>
      </c>
      <c r="G110" s="63">
        <v>2</v>
      </c>
      <c r="H110" s="63">
        <v>2</v>
      </c>
      <c r="I110" s="63">
        <v>2</v>
      </c>
      <c r="J110" s="63">
        <v>5</v>
      </c>
      <c r="K110" s="63">
        <v>41</v>
      </c>
      <c r="L110" s="63">
        <v>13</v>
      </c>
      <c r="M110" s="64">
        <v>24</v>
      </c>
      <c r="N110" s="74">
        <v>92</v>
      </c>
      <c r="O110" s="74">
        <v>1</v>
      </c>
      <c r="P110" s="74"/>
      <c r="Q110" s="75" t="str">
        <f t="shared" ref="Q110:Q139" si="31">$BA110&amp;" "&amp;$BB110&amp;" "&amp;$BC110</f>
        <v xml:space="preserve">  </v>
      </c>
      <c r="BA110" s="11" t="str">
        <f t="shared" ref="BA110:BA139" si="32">IF($D110=0,"",IF($N110="",IF($D110="",""," No olvide escribir la columna Beneficiarios."),""))</f>
        <v/>
      </c>
      <c r="BB110" s="11" t="str">
        <f t="shared" ref="BB110:BB139" si="33">IF($D110&lt;$N110," El número de Beneficiarios NO puede ser mayor que el Total.","")</f>
        <v/>
      </c>
      <c r="BC110" s="17" t="str">
        <f t="shared" ref="BC110:BC139" si="34">IF($K110&lt;$O110," Las actividades de 60 años NO puede ser mayor que el de 20-64 años.","")</f>
        <v/>
      </c>
      <c r="BD110" s="26">
        <f t="shared" ref="BD110:BD139" si="35">IF($K110&lt;$O110,1,0)</f>
        <v>0</v>
      </c>
      <c r="BE110" s="26">
        <f t="shared" ref="BE110:BE139" si="36">IF($D110&lt;$N110,1,0)</f>
        <v>0</v>
      </c>
      <c r="BF110" s="26">
        <f t="shared" ref="BF110:BF139" si="37">IF($D110=0,"",IF($N110="",IF($D110="","",1),0))</f>
        <v>0</v>
      </c>
    </row>
    <row r="111" spans="1:58" ht="15.75" customHeight="1" x14ac:dyDescent="0.15">
      <c r="A111" s="352" t="s">
        <v>100</v>
      </c>
      <c r="B111" s="352"/>
      <c r="C111" s="352"/>
      <c r="D111" s="76">
        <f>+SUM(E111:M111)</f>
        <v>37</v>
      </c>
      <c r="E111" s="96">
        <v>2</v>
      </c>
      <c r="F111" s="80"/>
      <c r="G111" s="80"/>
      <c r="H111" s="80"/>
      <c r="I111" s="80">
        <v>4</v>
      </c>
      <c r="J111" s="80">
        <v>6</v>
      </c>
      <c r="K111" s="80">
        <v>24</v>
      </c>
      <c r="L111" s="80">
        <v>1</v>
      </c>
      <c r="M111" s="98"/>
      <c r="N111" s="83">
        <v>37</v>
      </c>
      <c r="O111" s="83"/>
      <c r="P111" s="83"/>
      <c r="Q111" s="75" t="str">
        <f t="shared" si="31"/>
        <v xml:space="preserve">  </v>
      </c>
      <c r="BA111" s="11" t="str">
        <f t="shared" si="32"/>
        <v/>
      </c>
      <c r="BB111" s="11" t="str">
        <f t="shared" si="33"/>
        <v/>
      </c>
      <c r="BC111" s="17" t="str">
        <f t="shared" si="34"/>
        <v/>
      </c>
      <c r="BD111" s="26">
        <f t="shared" si="35"/>
        <v>0</v>
      </c>
      <c r="BE111" s="26">
        <f t="shared" si="36"/>
        <v>0</v>
      </c>
      <c r="BF111" s="26">
        <f t="shared" si="37"/>
        <v>0</v>
      </c>
    </row>
    <row r="112" spans="1:58" ht="20.25" customHeight="1" x14ac:dyDescent="0.15">
      <c r="A112" s="311" t="s">
        <v>101</v>
      </c>
      <c r="B112" s="312"/>
      <c r="C112" s="313"/>
      <c r="D112" s="76">
        <f>+SUM(E112:M112)</f>
        <v>335</v>
      </c>
      <c r="E112" s="96">
        <v>82</v>
      </c>
      <c r="F112" s="115">
        <v>20</v>
      </c>
      <c r="G112" s="115">
        <v>12</v>
      </c>
      <c r="H112" s="115">
        <v>3</v>
      </c>
      <c r="I112" s="115">
        <v>42</v>
      </c>
      <c r="J112" s="115">
        <v>9</v>
      </c>
      <c r="K112" s="115">
        <v>153</v>
      </c>
      <c r="L112" s="115">
        <v>14</v>
      </c>
      <c r="M112" s="179"/>
      <c r="N112" s="117">
        <v>335</v>
      </c>
      <c r="O112" s="117">
        <v>2</v>
      </c>
      <c r="P112" s="117"/>
      <c r="Q112" s="75" t="str">
        <f t="shared" si="31"/>
        <v xml:space="preserve">  </v>
      </c>
      <c r="BA112" s="11" t="str">
        <f t="shared" si="32"/>
        <v/>
      </c>
      <c r="BB112" s="11" t="str">
        <f t="shared" si="33"/>
        <v/>
      </c>
      <c r="BC112" s="17" t="str">
        <f t="shared" si="34"/>
        <v/>
      </c>
      <c r="BD112" s="26">
        <f t="shared" si="35"/>
        <v>0</v>
      </c>
      <c r="BE112" s="26">
        <f t="shared" si="36"/>
        <v>0</v>
      </c>
      <c r="BF112" s="26">
        <f t="shared" si="37"/>
        <v>0</v>
      </c>
    </row>
    <row r="113" spans="1:58" ht="15" customHeight="1" x14ac:dyDescent="0.15">
      <c r="A113" s="352" t="s">
        <v>102</v>
      </c>
      <c r="B113" s="352"/>
      <c r="C113" s="352"/>
      <c r="D113" s="76">
        <f>+SUM(E113:M113)</f>
        <v>0</v>
      </c>
      <c r="E113" s="96"/>
      <c r="F113" s="80"/>
      <c r="G113" s="80"/>
      <c r="H113" s="80"/>
      <c r="I113" s="80"/>
      <c r="J113" s="80"/>
      <c r="K113" s="80"/>
      <c r="L113" s="80"/>
      <c r="M113" s="98"/>
      <c r="N113" s="83"/>
      <c r="O113" s="83"/>
      <c r="P113" s="83"/>
      <c r="Q113" s="75" t="str">
        <f t="shared" si="31"/>
        <v xml:space="preserve">  </v>
      </c>
      <c r="BA113" s="11" t="str">
        <f t="shared" si="32"/>
        <v/>
      </c>
      <c r="BB113" s="11" t="str">
        <f t="shared" si="33"/>
        <v/>
      </c>
      <c r="BC113" s="17" t="str">
        <f t="shared" si="34"/>
        <v/>
      </c>
      <c r="BD113" s="26">
        <f t="shared" si="35"/>
        <v>0</v>
      </c>
      <c r="BE113" s="26">
        <f t="shared" si="36"/>
        <v>0</v>
      </c>
      <c r="BF113" s="26" t="str">
        <f t="shared" si="37"/>
        <v/>
      </c>
    </row>
    <row r="114" spans="1:58" ht="15.75" customHeight="1" x14ac:dyDescent="0.15">
      <c r="A114" s="352" t="s">
        <v>187</v>
      </c>
      <c r="B114" s="352"/>
      <c r="C114" s="352"/>
      <c r="D114" s="76">
        <f t="shared" ref="D114:D119" si="38">+SUM(H114:M114)</f>
        <v>171</v>
      </c>
      <c r="E114" s="77"/>
      <c r="F114" s="79"/>
      <c r="G114" s="79"/>
      <c r="H114" s="80"/>
      <c r="I114" s="80">
        <v>3</v>
      </c>
      <c r="J114" s="80"/>
      <c r="K114" s="80">
        <v>132</v>
      </c>
      <c r="L114" s="80">
        <v>36</v>
      </c>
      <c r="M114" s="98"/>
      <c r="N114" s="83">
        <v>171</v>
      </c>
      <c r="O114" s="83">
        <v>4</v>
      </c>
      <c r="P114" s="83"/>
      <c r="Q114" s="75" t="str">
        <f t="shared" si="31"/>
        <v xml:space="preserve">  </v>
      </c>
      <c r="BA114" s="11" t="str">
        <f t="shared" si="32"/>
        <v/>
      </c>
      <c r="BB114" s="11" t="str">
        <f t="shared" si="33"/>
        <v/>
      </c>
      <c r="BC114" s="17" t="str">
        <f t="shared" si="34"/>
        <v/>
      </c>
      <c r="BD114" s="26">
        <f t="shared" si="35"/>
        <v>0</v>
      </c>
      <c r="BE114" s="26">
        <f t="shared" si="36"/>
        <v>0</v>
      </c>
      <c r="BF114" s="26">
        <f t="shared" si="37"/>
        <v>0</v>
      </c>
    </row>
    <row r="115" spans="1:58" ht="15.75" customHeight="1" x14ac:dyDescent="0.15">
      <c r="A115" s="320" t="s">
        <v>188</v>
      </c>
      <c r="B115" s="320"/>
      <c r="C115" s="320"/>
      <c r="D115" s="76">
        <f t="shared" si="38"/>
        <v>37</v>
      </c>
      <c r="E115" s="77"/>
      <c r="F115" s="79"/>
      <c r="G115" s="79"/>
      <c r="H115" s="80">
        <v>12</v>
      </c>
      <c r="I115" s="80">
        <v>4</v>
      </c>
      <c r="J115" s="80">
        <v>1</v>
      </c>
      <c r="K115" s="80">
        <v>9</v>
      </c>
      <c r="L115" s="80">
        <v>1</v>
      </c>
      <c r="M115" s="98">
        <v>10</v>
      </c>
      <c r="N115" s="83">
        <v>37</v>
      </c>
      <c r="O115" s="83"/>
      <c r="P115" s="83"/>
      <c r="Q115" s="75" t="str">
        <f t="shared" si="31"/>
        <v xml:space="preserve">  </v>
      </c>
      <c r="BA115" s="11" t="str">
        <f t="shared" si="32"/>
        <v/>
      </c>
      <c r="BB115" s="11" t="str">
        <f t="shared" si="33"/>
        <v/>
      </c>
      <c r="BC115" s="17" t="str">
        <f t="shared" si="34"/>
        <v/>
      </c>
      <c r="BD115" s="26">
        <f t="shared" si="35"/>
        <v>0</v>
      </c>
      <c r="BE115" s="26">
        <f t="shared" si="36"/>
        <v>0</v>
      </c>
      <c r="BF115" s="26">
        <f t="shared" si="37"/>
        <v>0</v>
      </c>
    </row>
    <row r="116" spans="1:58" ht="15.75" customHeight="1" x14ac:dyDescent="0.15">
      <c r="A116" s="320" t="s">
        <v>189</v>
      </c>
      <c r="B116" s="320"/>
      <c r="C116" s="320"/>
      <c r="D116" s="76">
        <f t="shared" si="38"/>
        <v>47</v>
      </c>
      <c r="E116" s="77"/>
      <c r="F116" s="79"/>
      <c r="G116" s="79"/>
      <c r="H116" s="80"/>
      <c r="I116" s="80"/>
      <c r="J116" s="80">
        <v>9</v>
      </c>
      <c r="K116" s="80">
        <v>16</v>
      </c>
      <c r="L116" s="80"/>
      <c r="M116" s="98">
        <v>22</v>
      </c>
      <c r="N116" s="83">
        <v>47</v>
      </c>
      <c r="O116" s="83"/>
      <c r="P116" s="83"/>
      <c r="Q116" s="75" t="str">
        <f t="shared" si="31"/>
        <v xml:space="preserve">  </v>
      </c>
      <c r="BA116" s="11" t="str">
        <f t="shared" si="32"/>
        <v/>
      </c>
      <c r="BB116" s="11" t="str">
        <f t="shared" si="33"/>
        <v/>
      </c>
      <c r="BC116" s="17" t="str">
        <f t="shared" si="34"/>
        <v/>
      </c>
      <c r="BD116" s="26">
        <f t="shared" si="35"/>
        <v>0</v>
      </c>
      <c r="BE116" s="26">
        <f t="shared" si="36"/>
        <v>0</v>
      </c>
      <c r="BF116" s="26">
        <f t="shared" si="37"/>
        <v>0</v>
      </c>
    </row>
    <row r="117" spans="1:58" ht="15.75" customHeight="1" x14ac:dyDescent="0.15">
      <c r="A117" s="320" t="s">
        <v>190</v>
      </c>
      <c r="B117" s="320"/>
      <c r="C117" s="320"/>
      <c r="D117" s="76">
        <f t="shared" si="38"/>
        <v>0</v>
      </c>
      <c r="E117" s="77"/>
      <c r="F117" s="79"/>
      <c r="G117" s="79"/>
      <c r="H117" s="80"/>
      <c r="I117" s="80"/>
      <c r="J117" s="80"/>
      <c r="K117" s="80"/>
      <c r="L117" s="80"/>
      <c r="M117" s="98"/>
      <c r="N117" s="83"/>
      <c r="O117" s="83"/>
      <c r="P117" s="83"/>
      <c r="Q117" s="75" t="str">
        <f t="shared" si="31"/>
        <v xml:space="preserve">  </v>
      </c>
      <c r="BA117" s="11" t="str">
        <f t="shared" si="32"/>
        <v/>
      </c>
      <c r="BB117" s="11" t="str">
        <f t="shared" si="33"/>
        <v/>
      </c>
      <c r="BC117" s="17" t="str">
        <f t="shared" si="34"/>
        <v/>
      </c>
      <c r="BD117" s="26">
        <f t="shared" si="35"/>
        <v>0</v>
      </c>
      <c r="BE117" s="26">
        <f t="shared" si="36"/>
        <v>0</v>
      </c>
      <c r="BF117" s="26" t="str">
        <f t="shared" si="37"/>
        <v/>
      </c>
    </row>
    <row r="118" spans="1:58" ht="15" customHeight="1" x14ac:dyDescent="0.15">
      <c r="A118" s="320" t="s">
        <v>170</v>
      </c>
      <c r="B118" s="320"/>
      <c r="C118" s="320"/>
      <c r="D118" s="76">
        <f t="shared" si="38"/>
        <v>0</v>
      </c>
      <c r="E118" s="77"/>
      <c r="F118" s="79"/>
      <c r="G118" s="79"/>
      <c r="H118" s="80"/>
      <c r="I118" s="80"/>
      <c r="J118" s="80"/>
      <c r="K118" s="80"/>
      <c r="L118" s="80"/>
      <c r="M118" s="98"/>
      <c r="N118" s="83"/>
      <c r="O118" s="83"/>
      <c r="P118" s="83"/>
      <c r="Q118" s="75" t="str">
        <f t="shared" si="31"/>
        <v xml:space="preserve">  </v>
      </c>
      <c r="BA118" s="11" t="str">
        <f t="shared" si="32"/>
        <v/>
      </c>
      <c r="BB118" s="11" t="str">
        <f t="shared" si="33"/>
        <v/>
      </c>
      <c r="BC118" s="17" t="str">
        <f t="shared" si="34"/>
        <v/>
      </c>
      <c r="BD118" s="26">
        <f t="shared" si="35"/>
        <v>0</v>
      </c>
      <c r="BE118" s="26">
        <f t="shared" si="36"/>
        <v>0</v>
      </c>
      <c r="BF118" s="26" t="str">
        <f t="shared" si="37"/>
        <v/>
      </c>
    </row>
    <row r="119" spans="1:58" ht="15.75" customHeight="1" x14ac:dyDescent="0.15">
      <c r="A119" s="352" t="s">
        <v>103</v>
      </c>
      <c r="B119" s="352"/>
      <c r="C119" s="352"/>
      <c r="D119" s="76">
        <f t="shared" si="38"/>
        <v>0</v>
      </c>
      <c r="E119" s="77"/>
      <c r="F119" s="79"/>
      <c r="G119" s="79"/>
      <c r="H119" s="80"/>
      <c r="I119" s="80"/>
      <c r="J119" s="80"/>
      <c r="K119" s="80"/>
      <c r="L119" s="80"/>
      <c r="M119" s="98"/>
      <c r="N119" s="83"/>
      <c r="O119" s="83"/>
      <c r="P119" s="83"/>
      <c r="Q119" s="75" t="str">
        <f t="shared" si="31"/>
        <v xml:space="preserve">  </v>
      </c>
      <c r="BA119" s="11" t="str">
        <f t="shared" si="32"/>
        <v/>
      </c>
      <c r="BB119" s="11" t="str">
        <f t="shared" si="33"/>
        <v/>
      </c>
      <c r="BC119" s="17" t="str">
        <f t="shared" si="34"/>
        <v/>
      </c>
      <c r="BD119" s="26">
        <f t="shared" si="35"/>
        <v>0</v>
      </c>
      <c r="BE119" s="26">
        <f t="shared" si="36"/>
        <v>0</v>
      </c>
      <c r="BF119" s="26" t="str">
        <f t="shared" si="37"/>
        <v/>
      </c>
    </row>
    <row r="120" spans="1:58" ht="15.75" customHeight="1" x14ac:dyDescent="0.15">
      <c r="A120" s="352" t="s">
        <v>104</v>
      </c>
      <c r="B120" s="352"/>
      <c r="C120" s="352"/>
      <c r="D120" s="76">
        <f>+SUM(J120:M120)</f>
        <v>0</v>
      </c>
      <c r="E120" s="77"/>
      <c r="F120" s="79"/>
      <c r="G120" s="79"/>
      <c r="H120" s="79"/>
      <c r="I120" s="79"/>
      <c r="J120" s="80"/>
      <c r="K120" s="80"/>
      <c r="L120" s="80"/>
      <c r="M120" s="98"/>
      <c r="N120" s="83"/>
      <c r="O120" s="83"/>
      <c r="P120" s="83"/>
      <c r="Q120" s="75" t="str">
        <f t="shared" si="31"/>
        <v xml:space="preserve">  </v>
      </c>
      <c r="BA120" s="11" t="str">
        <f t="shared" si="32"/>
        <v/>
      </c>
      <c r="BB120" s="11" t="str">
        <f t="shared" si="33"/>
        <v/>
      </c>
      <c r="BC120" s="17" t="str">
        <f t="shared" si="34"/>
        <v/>
      </c>
      <c r="BD120" s="26">
        <f t="shared" si="35"/>
        <v>0</v>
      </c>
      <c r="BE120" s="26">
        <f t="shared" si="36"/>
        <v>0</v>
      </c>
      <c r="BF120" s="26" t="str">
        <f t="shared" si="37"/>
        <v/>
      </c>
    </row>
    <row r="121" spans="1:58" ht="15.75" customHeight="1" x14ac:dyDescent="0.15">
      <c r="A121" s="352" t="s">
        <v>105</v>
      </c>
      <c r="B121" s="352"/>
      <c r="C121" s="352"/>
      <c r="D121" s="76">
        <f>+SUM(G121:M121)</f>
        <v>9</v>
      </c>
      <c r="E121" s="77"/>
      <c r="F121" s="79"/>
      <c r="G121" s="80"/>
      <c r="H121" s="80"/>
      <c r="I121" s="80"/>
      <c r="J121" s="80"/>
      <c r="K121" s="80">
        <v>8</v>
      </c>
      <c r="L121" s="80">
        <v>1</v>
      </c>
      <c r="M121" s="98"/>
      <c r="N121" s="83">
        <v>9</v>
      </c>
      <c r="O121" s="83"/>
      <c r="P121" s="83"/>
      <c r="Q121" s="75" t="str">
        <f t="shared" si="31"/>
        <v xml:space="preserve">  </v>
      </c>
      <c r="BA121" s="11" t="str">
        <f t="shared" si="32"/>
        <v/>
      </c>
      <c r="BB121" s="11" t="str">
        <f t="shared" si="33"/>
        <v/>
      </c>
      <c r="BC121" s="17" t="str">
        <f t="shared" si="34"/>
        <v/>
      </c>
      <c r="BD121" s="26">
        <f t="shared" si="35"/>
        <v>0</v>
      </c>
      <c r="BE121" s="26">
        <f t="shared" si="36"/>
        <v>0</v>
      </c>
      <c r="BF121" s="26">
        <f t="shared" si="37"/>
        <v>0</v>
      </c>
    </row>
    <row r="122" spans="1:58" ht="15.75" customHeight="1" x14ac:dyDescent="0.15">
      <c r="A122" s="352" t="s">
        <v>106</v>
      </c>
      <c r="B122" s="352"/>
      <c r="C122" s="352"/>
      <c r="D122" s="76">
        <f>+SUM(E122,I122)</f>
        <v>0</v>
      </c>
      <c r="E122" s="96"/>
      <c r="F122" s="79"/>
      <c r="G122" s="79"/>
      <c r="H122" s="79"/>
      <c r="I122" s="80"/>
      <c r="J122" s="79"/>
      <c r="K122" s="79"/>
      <c r="L122" s="79"/>
      <c r="M122" s="99"/>
      <c r="N122" s="83"/>
      <c r="O122" s="82"/>
      <c r="P122" s="83"/>
      <c r="Q122" s="75" t="str">
        <f t="shared" si="31"/>
        <v xml:space="preserve">  </v>
      </c>
      <c r="BA122" s="11" t="str">
        <f t="shared" si="32"/>
        <v/>
      </c>
      <c r="BB122" s="11" t="str">
        <f t="shared" si="33"/>
        <v/>
      </c>
      <c r="BC122" s="17" t="str">
        <f t="shared" si="34"/>
        <v/>
      </c>
      <c r="BD122" s="26">
        <f t="shared" si="35"/>
        <v>0</v>
      </c>
      <c r="BE122" s="26">
        <f t="shared" si="36"/>
        <v>0</v>
      </c>
      <c r="BF122" s="26" t="str">
        <f t="shared" si="37"/>
        <v/>
      </c>
    </row>
    <row r="123" spans="1:58" ht="15.75" customHeight="1" x14ac:dyDescent="0.15">
      <c r="A123" s="352" t="s">
        <v>107</v>
      </c>
      <c r="B123" s="352"/>
      <c r="C123" s="352"/>
      <c r="D123" s="76">
        <f>+SUM(E123,I123)</f>
        <v>0</v>
      </c>
      <c r="E123" s="96"/>
      <c r="F123" s="79"/>
      <c r="G123" s="79"/>
      <c r="H123" s="79"/>
      <c r="I123" s="80"/>
      <c r="J123" s="79"/>
      <c r="K123" s="79"/>
      <c r="L123" s="79"/>
      <c r="M123" s="99"/>
      <c r="N123" s="83"/>
      <c r="O123" s="82"/>
      <c r="P123" s="83"/>
      <c r="Q123" s="75" t="str">
        <f t="shared" si="31"/>
        <v xml:space="preserve">  </v>
      </c>
      <c r="BA123" s="11" t="str">
        <f t="shared" si="32"/>
        <v/>
      </c>
      <c r="BB123" s="11" t="str">
        <f t="shared" si="33"/>
        <v/>
      </c>
      <c r="BC123" s="17" t="str">
        <f t="shared" si="34"/>
        <v/>
      </c>
      <c r="BD123" s="26">
        <f t="shared" si="35"/>
        <v>0</v>
      </c>
      <c r="BE123" s="26">
        <f t="shared" si="36"/>
        <v>0</v>
      </c>
      <c r="BF123" s="26" t="str">
        <f t="shared" si="37"/>
        <v/>
      </c>
    </row>
    <row r="124" spans="1:58" ht="15.75" customHeight="1" x14ac:dyDescent="0.15">
      <c r="A124" s="352" t="s">
        <v>108</v>
      </c>
      <c r="B124" s="352"/>
      <c r="C124" s="352"/>
      <c r="D124" s="76">
        <f>+SUM(E124:K124)</f>
        <v>203</v>
      </c>
      <c r="E124" s="96">
        <v>2</v>
      </c>
      <c r="F124" s="80"/>
      <c r="G124" s="80">
        <v>8</v>
      </c>
      <c r="H124" s="80">
        <v>26</v>
      </c>
      <c r="I124" s="80">
        <v>69</v>
      </c>
      <c r="J124" s="80">
        <v>98</v>
      </c>
      <c r="K124" s="80"/>
      <c r="L124" s="79"/>
      <c r="M124" s="99"/>
      <c r="N124" s="83">
        <v>203</v>
      </c>
      <c r="O124" s="83"/>
      <c r="P124" s="83"/>
      <c r="Q124" s="75" t="str">
        <f t="shared" si="31"/>
        <v xml:space="preserve">  </v>
      </c>
      <c r="BA124" s="11" t="str">
        <f t="shared" si="32"/>
        <v/>
      </c>
      <c r="BB124" s="11" t="str">
        <f t="shared" si="33"/>
        <v/>
      </c>
      <c r="BC124" s="17" t="str">
        <f t="shared" si="34"/>
        <v/>
      </c>
      <c r="BD124" s="26">
        <f t="shared" si="35"/>
        <v>0</v>
      </c>
      <c r="BE124" s="26">
        <f t="shared" si="36"/>
        <v>0</v>
      </c>
      <c r="BF124" s="26">
        <f t="shared" si="37"/>
        <v>0</v>
      </c>
    </row>
    <row r="125" spans="1:58" ht="15.75" customHeight="1" x14ac:dyDescent="0.15">
      <c r="A125" s="352" t="s">
        <v>191</v>
      </c>
      <c r="B125" s="352"/>
      <c r="C125" s="352"/>
      <c r="D125" s="76">
        <f>+SUM(E125:K125)</f>
        <v>13</v>
      </c>
      <c r="E125" s="96"/>
      <c r="F125" s="80"/>
      <c r="G125" s="80"/>
      <c r="H125" s="80">
        <v>4</v>
      </c>
      <c r="I125" s="80">
        <v>8</v>
      </c>
      <c r="J125" s="80">
        <v>1</v>
      </c>
      <c r="K125" s="80"/>
      <c r="L125" s="79"/>
      <c r="M125" s="99"/>
      <c r="N125" s="83">
        <v>13</v>
      </c>
      <c r="O125" s="83"/>
      <c r="P125" s="83"/>
      <c r="Q125" s="75" t="str">
        <f t="shared" si="31"/>
        <v xml:space="preserve">  </v>
      </c>
      <c r="BA125" s="11" t="str">
        <f t="shared" si="32"/>
        <v/>
      </c>
      <c r="BB125" s="11" t="str">
        <f t="shared" si="33"/>
        <v/>
      </c>
      <c r="BC125" s="17" t="str">
        <f t="shared" si="34"/>
        <v/>
      </c>
      <c r="BD125" s="26">
        <f t="shared" si="35"/>
        <v>0</v>
      </c>
      <c r="BE125" s="26">
        <f t="shared" si="36"/>
        <v>0</v>
      </c>
      <c r="BF125" s="26">
        <f t="shared" si="37"/>
        <v>0</v>
      </c>
    </row>
    <row r="126" spans="1:58" ht="15.75" customHeight="1" x14ac:dyDescent="0.15">
      <c r="A126" s="353" t="s">
        <v>192</v>
      </c>
      <c r="B126" s="354"/>
      <c r="C126" s="355"/>
      <c r="D126" s="76">
        <f>+SUM(E126:K126)</f>
        <v>0</v>
      </c>
      <c r="E126" s="96"/>
      <c r="F126" s="80"/>
      <c r="G126" s="80"/>
      <c r="H126" s="80"/>
      <c r="I126" s="80"/>
      <c r="J126" s="80"/>
      <c r="K126" s="80"/>
      <c r="L126" s="79"/>
      <c r="M126" s="99"/>
      <c r="N126" s="83"/>
      <c r="O126" s="83"/>
      <c r="P126" s="83"/>
      <c r="Q126" s="75" t="str">
        <f t="shared" si="31"/>
        <v xml:space="preserve">  </v>
      </c>
      <c r="BA126" s="11" t="str">
        <f t="shared" si="32"/>
        <v/>
      </c>
      <c r="BB126" s="11" t="str">
        <f t="shared" si="33"/>
        <v/>
      </c>
      <c r="BC126" s="17" t="str">
        <f t="shared" si="34"/>
        <v/>
      </c>
      <c r="BD126" s="26">
        <f t="shared" si="35"/>
        <v>0</v>
      </c>
      <c r="BE126" s="26">
        <f t="shared" si="36"/>
        <v>0</v>
      </c>
      <c r="BF126" s="26" t="str">
        <f t="shared" si="37"/>
        <v/>
      </c>
    </row>
    <row r="127" spans="1:58" ht="15.75" customHeight="1" x14ac:dyDescent="0.15">
      <c r="A127" s="349" t="s">
        <v>193</v>
      </c>
      <c r="B127" s="350"/>
      <c r="C127" s="351"/>
      <c r="D127" s="76">
        <f>+SUM(E127:K127)</f>
        <v>0</v>
      </c>
      <c r="E127" s="96"/>
      <c r="F127" s="80"/>
      <c r="G127" s="80"/>
      <c r="H127" s="80"/>
      <c r="I127" s="80"/>
      <c r="J127" s="80"/>
      <c r="K127" s="80"/>
      <c r="L127" s="79"/>
      <c r="M127" s="99"/>
      <c r="N127" s="83"/>
      <c r="O127" s="83"/>
      <c r="P127" s="83"/>
      <c r="Q127" s="75" t="str">
        <f t="shared" si="31"/>
        <v xml:space="preserve">  </v>
      </c>
      <c r="BA127" s="11" t="str">
        <f t="shared" si="32"/>
        <v/>
      </c>
      <c r="BB127" s="11" t="str">
        <f t="shared" si="33"/>
        <v/>
      </c>
      <c r="BC127" s="17" t="str">
        <f t="shared" si="34"/>
        <v/>
      </c>
      <c r="BD127" s="26">
        <f t="shared" si="35"/>
        <v>0</v>
      </c>
      <c r="BE127" s="26">
        <f t="shared" si="36"/>
        <v>0</v>
      </c>
      <c r="BF127" s="26" t="str">
        <f t="shared" si="37"/>
        <v/>
      </c>
    </row>
    <row r="128" spans="1:58" ht="15.75" customHeight="1" x14ac:dyDescent="0.15">
      <c r="A128" s="352" t="s">
        <v>109</v>
      </c>
      <c r="B128" s="352"/>
      <c r="C128" s="352"/>
      <c r="D128" s="76">
        <f>+SUM(H128:M128)</f>
        <v>81</v>
      </c>
      <c r="E128" s="77"/>
      <c r="F128" s="79"/>
      <c r="G128" s="79"/>
      <c r="H128" s="80"/>
      <c r="I128" s="80"/>
      <c r="J128" s="80"/>
      <c r="K128" s="80">
        <v>19</v>
      </c>
      <c r="L128" s="80">
        <v>40</v>
      </c>
      <c r="M128" s="98">
        <v>22</v>
      </c>
      <c r="N128" s="83">
        <v>81</v>
      </c>
      <c r="O128" s="83"/>
      <c r="P128" s="83"/>
      <c r="Q128" s="75" t="str">
        <f t="shared" si="31"/>
        <v xml:space="preserve">  </v>
      </c>
      <c r="BA128" s="11" t="str">
        <f t="shared" si="32"/>
        <v/>
      </c>
      <c r="BB128" s="11" t="str">
        <f t="shared" si="33"/>
        <v/>
      </c>
      <c r="BC128" s="17" t="str">
        <f t="shared" si="34"/>
        <v/>
      </c>
      <c r="BD128" s="26">
        <f t="shared" si="35"/>
        <v>0</v>
      </c>
      <c r="BE128" s="26">
        <f t="shared" si="36"/>
        <v>0</v>
      </c>
      <c r="BF128" s="26">
        <f t="shared" si="37"/>
        <v>0</v>
      </c>
    </row>
    <row r="129" spans="1:58" ht="15.75" customHeight="1" x14ac:dyDescent="0.15">
      <c r="A129" s="349" t="s">
        <v>194</v>
      </c>
      <c r="B129" s="350"/>
      <c r="C129" s="351"/>
      <c r="D129" s="76">
        <f>+SUM(H129:M129)</f>
        <v>0</v>
      </c>
      <c r="E129" s="77"/>
      <c r="F129" s="79"/>
      <c r="G129" s="79"/>
      <c r="H129" s="80"/>
      <c r="I129" s="80"/>
      <c r="J129" s="80"/>
      <c r="K129" s="80"/>
      <c r="L129" s="80"/>
      <c r="M129" s="98"/>
      <c r="N129" s="83"/>
      <c r="O129" s="83"/>
      <c r="P129" s="83"/>
      <c r="Q129" s="75" t="str">
        <f t="shared" si="31"/>
        <v xml:space="preserve">  </v>
      </c>
      <c r="BA129" s="11" t="str">
        <f t="shared" si="32"/>
        <v/>
      </c>
      <c r="BB129" s="11" t="str">
        <f t="shared" si="33"/>
        <v/>
      </c>
      <c r="BC129" s="17" t="str">
        <f t="shared" si="34"/>
        <v/>
      </c>
      <c r="BD129" s="26">
        <f t="shared" si="35"/>
        <v>0</v>
      </c>
      <c r="BE129" s="26">
        <f t="shared" si="36"/>
        <v>0</v>
      </c>
      <c r="BF129" s="26" t="str">
        <f t="shared" si="37"/>
        <v/>
      </c>
    </row>
    <row r="130" spans="1:58" ht="15.75" customHeight="1" x14ac:dyDescent="0.15">
      <c r="A130" s="349" t="s">
        <v>195</v>
      </c>
      <c r="B130" s="350"/>
      <c r="C130" s="351"/>
      <c r="D130" s="76">
        <f>+SUM(J130:M130)</f>
        <v>3</v>
      </c>
      <c r="E130" s="77"/>
      <c r="F130" s="79"/>
      <c r="G130" s="79"/>
      <c r="H130" s="79"/>
      <c r="I130" s="79"/>
      <c r="J130" s="80"/>
      <c r="K130" s="80"/>
      <c r="L130" s="80">
        <v>3</v>
      </c>
      <c r="M130" s="98"/>
      <c r="N130" s="83">
        <v>3</v>
      </c>
      <c r="O130" s="82"/>
      <c r="P130" s="83"/>
      <c r="Q130" s="75" t="str">
        <f t="shared" si="31"/>
        <v xml:space="preserve">  </v>
      </c>
      <c r="BA130" s="11" t="str">
        <f t="shared" si="32"/>
        <v/>
      </c>
      <c r="BB130" s="11" t="str">
        <f t="shared" si="33"/>
        <v/>
      </c>
      <c r="BC130" s="17" t="str">
        <f t="shared" si="34"/>
        <v/>
      </c>
      <c r="BD130" s="26">
        <f t="shared" si="35"/>
        <v>0</v>
      </c>
      <c r="BE130" s="26">
        <f t="shared" si="36"/>
        <v>0</v>
      </c>
      <c r="BF130" s="26">
        <f t="shared" si="37"/>
        <v>0</v>
      </c>
    </row>
    <row r="131" spans="1:58" ht="15.75" customHeight="1" x14ac:dyDescent="0.15">
      <c r="A131" s="349" t="s">
        <v>196</v>
      </c>
      <c r="B131" s="350"/>
      <c r="C131" s="351"/>
      <c r="D131" s="76">
        <f>+SUM(J131:M131)</f>
        <v>0</v>
      </c>
      <c r="E131" s="77"/>
      <c r="F131" s="79"/>
      <c r="G131" s="79"/>
      <c r="H131" s="79"/>
      <c r="I131" s="79"/>
      <c r="J131" s="80"/>
      <c r="K131" s="80"/>
      <c r="L131" s="80"/>
      <c r="M131" s="98"/>
      <c r="N131" s="83"/>
      <c r="O131" s="82"/>
      <c r="P131" s="83"/>
      <c r="Q131" s="75" t="str">
        <f t="shared" si="31"/>
        <v xml:space="preserve">  </v>
      </c>
      <c r="BA131" s="11" t="str">
        <f t="shared" si="32"/>
        <v/>
      </c>
      <c r="BB131" s="11" t="str">
        <f t="shared" si="33"/>
        <v/>
      </c>
      <c r="BC131" s="17" t="str">
        <f t="shared" si="34"/>
        <v/>
      </c>
      <c r="BD131" s="26">
        <f t="shared" si="35"/>
        <v>0</v>
      </c>
      <c r="BE131" s="26">
        <f t="shared" si="36"/>
        <v>0</v>
      </c>
      <c r="BF131" s="26" t="str">
        <f t="shared" si="37"/>
        <v/>
      </c>
    </row>
    <row r="132" spans="1:58" ht="15.75" customHeight="1" x14ac:dyDescent="0.15">
      <c r="A132" s="349" t="s">
        <v>197</v>
      </c>
      <c r="B132" s="350"/>
      <c r="C132" s="351"/>
      <c r="D132" s="76">
        <f>+SUM(J132:M132)</f>
        <v>0</v>
      </c>
      <c r="E132" s="77"/>
      <c r="F132" s="79"/>
      <c r="G132" s="79"/>
      <c r="H132" s="79"/>
      <c r="I132" s="79"/>
      <c r="J132" s="80"/>
      <c r="K132" s="80"/>
      <c r="L132" s="80"/>
      <c r="M132" s="98"/>
      <c r="N132" s="83"/>
      <c r="O132" s="82"/>
      <c r="P132" s="83"/>
      <c r="Q132" s="75" t="str">
        <f t="shared" si="31"/>
        <v xml:space="preserve">  </v>
      </c>
      <c r="BA132" s="11" t="str">
        <f t="shared" si="32"/>
        <v/>
      </c>
      <c r="BB132" s="11" t="str">
        <f t="shared" si="33"/>
        <v/>
      </c>
      <c r="BC132" s="17" t="str">
        <f t="shared" si="34"/>
        <v/>
      </c>
      <c r="BD132" s="26">
        <f t="shared" si="35"/>
        <v>0</v>
      </c>
      <c r="BE132" s="26">
        <f t="shared" si="36"/>
        <v>0</v>
      </c>
      <c r="BF132" s="26" t="str">
        <f t="shared" si="37"/>
        <v/>
      </c>
    </row>
    <row r="133" spans="1:58" ht="13.5" customHeight="1" x14ac:dyDescent="0.15">
      <c r="A133" s="352" t="s">
        <v>110</v>
      </c>
      <c r="B133" s="352"/>
      <c r="C133" s="352"/>
      <c r="D133" s="76">
        <f t="shared" ref="D133:D139" si="39">+SUM(E133:M133)</f>
        <v>10</v>
      </c>
      <c r="E133" s="96"/>
      <c r="F133" s="80"/>
      <c r="G133" s="80"/>
      <c r="H133" s="80"/>
      <c r="I133" s="80"/>
      <c r="J133" s="80"/>
      <c r="K133" s="80">
        <v>9</v>
      </c>
      <c r="L133" s="80">
        <v>1</v>
      </c>
      <c r="M133" s="98"/>
      <c r="N133" s="83">
        <v>10</v>
      </c>
      <c r="O133" s="83">
        <v>1</v>
      </c>
      <c r="P133" s="83"/>
      <c r="Q133" s="75" t="str">
        <f t="shared" si="31"/>
        <v xml:space="preserve">  </v>
      </c>
      <c r="BA133" s="11" t="str">
        <f t="shared" si="32"/>
        <v/>
      </c>
      <c r="BB133" s="11" t="str">
        <f t="shared" si="33"/>
        <v/>
      </c>
      <c r="BC133" s="17" t="str">
        <f t="shared" si="34"/>
        <v/>
      </c>
      <c r="BD133" s="26">
        <f t="shared" si="35"/>
        <v>0</v>
      </c>
      <c r="BE133" s="26">
        <f t="shared" si="36"/>
        <v>0</v>
      </c>
      <c r="BF133" s="26">
        <f t="shared" si="37"/>
        <v>0</v>
      </c>
    </row>
    <row r="134" spans="1:58" ht="15" customHeight="1" x14ac:dyDescent="0.15">
      <c r="A134" s="352" t="s">
        <v>111</v>
      </c>
      <c r="B134" s="352"/>
      <c r="C134" s="352"/>
      <c r="D134" s="76">
        <f t="shared" si="39"/>
        <v>31</v>
      </c>
      <c r="E134" s="96"/>
      <c r="F134" s="80">
        <v>2</v>
      </c>
      <c r="G134" s="80">
        <v>1</v>
      </c>
      <c r="H134" s="80"/>
      <c r="I134" s="80">
        <v>2</v>
      </c>
      <c r="J134" s="80">
        <v>7</v>
      </c>
      <c r="K134" s="80">
        <v>19</v>
      </c>
      <c r="L134" s="80"/>
      <c r="M134" s="98"/>
      <c r="N134" s="83">
        <v>31</v>
      </c>
      <c r="O134" s="83"/>
      <c r="P134" s="83"/>
      <c r="Q134" s="75" t="str">
        <f t="shared" si="31"/>
        <v xml:space="preserve">  </v>
      </c>
      <c r="BA134" s="11" t="str">
        <f t="shared" si="32"/>
        <v/>
      </c>
      <c r="BB134" s="11" t="str">
        <f t="shared" si="33"/>
        <v/>
      </c>
      <c r="BC134" s="17" t="str">
        <f t="shared" si="34"/>
        <v/>
      </c>
      <c r="BD134" s="26">
        <f t="shared" si="35"/>
        <v>0</v>
      </c>
      <c r="BE134" s="26">
        <f t="shared" si="36"/>
        <v>0</v>
      </c>
      <c r="BF134" s="26">
        <f t="shared" si="37"/>
        <v>0</v>
      </c>
    </row>
    <row r="135" spans="1:58" ht="12.75" customHeight="1" x14ac:dyDescent="0.15">
      <c r="A135" s="320" t="s">
        <v>198</v>
      </c>
      <c r="B135" s="320"/>
      <c r="C135" s="320"/>
      <c r="D135" s="76">
        <f t="shared" si="39"/>
        <v>20</v>
      </c>
      <c r="E135" s="96">
        <v>4</v>
      </c>
      <c r="F135" s="80">
        <v>3</v>
      </c>
      <c r="G135" s="80">
        <v>2</v>
      </c>
      <c r="H135" s="80">
        <v>1</v>
      </c>
      <c r="I135" s="80"/>
      <c r="J135" s="80">
        <v>4</v>
      </c>
      <c r="K135" s="80">
        <v>5</v>
      </c>
      <c r="L135" s="80">
        <v>1</v>
      </c>
      <c r="M135" s="98"/>
      <c r="N135" s="83">
        <v>20</v>
      </c>
      <c r="O135" s="83"/>
      <c r="P135" s="83"/>
      <c r="Q135" s="75" t="str">
        <f t="shared" si="31"/>
        <v xml:space="preserve">  </v>
      </c>
      <c r="BA135" s="11" t="str">
        <f t="shared" si="32"/>
        <v/>
      </c>
      <c r="BB135" s="11" t="str">
        <f t="shared" si="33"/>
        <v/>
      </c>
      <c r="BC135" s="17" t="str">
        <f t="shared" si="34"/>
        <v/>
      </c>
      <c r="BD135" s="26">
        <f t="shared" si="35"/>
        <v>0</v>
      </c>
      <c r="BE135" s="26">
        <f t="shared" si="36"/>
        <v>0</v>
      </c>
      <c r="BF135" s="26">
        <f t="shared" si="37"/>
        <v>0</v>
      </c>
    </row>
    <row r="136" spans="1:58" ht="15.75" customHeight="1" x14ac:dyDescent="0.15">
      <c r="A136" s="320" t="s">
        <v>112</v>
      </c>
      <c r="B136" s="320"/>
      <c r="C136" s="320"/>
      <c r="D136" s="76">
        <f t="shared" si="39"/>
        <v>3</v>
      </c>
      <c r="E136" s="96"/>
      <c r="F136" s="80"/>
      <c r="G136" s="80"/>
      <c r="H136" s="80"/>
      <c r="I136" s="80"/>
      <c r="J136" s="80"/>
      <c r="K136" s="80">
        <v>3</v>
      </c>
      <c r="L136" s="80"/>
      <c r="M136" s="98"/>
      <c r="N136" s="83">
        <v>3</v>
      </c>
      <c r="O136" s="83"/>
      <c r="P136" s="83"/>
      <c r="Q136" s="75" t="str">
        <f t="shared" si="31"/>
        <v xml:space="preserve">  </v>
      </c>
      <c r="BA136" s="11" t="str">
        <f t="shared" si="32"/>
        <v/>
      </c>
      <c r="BB136" s="11" t="str">
        <f t="shared" si="33"/>
        <v/>
      </c>
      <c r="BC136" s="17" t="str">
        <f t="shared" si="34"/>
        <v/>
      </c>
      <c r="BD136" s="26">
        <f t="shared" si="35"/>
        <v>0</v>
      </c>
      <c r="BE136" s="26">
        <f t="shared" si="36"/>
        <v>0</v>
      </c>
      <c r="BF136" s="26">
        <f t="shared" si="37"/>
        <v>0</v>
      </c>
    </row>
    <row r="137" spans="1:58" ht="15.75" customHeight="1" x14ac:dyDescent="0.15">
      <c r="A137" s="387" t="s">
        <v>199</v>
      </c>
      <c r="B137" s="388"/>
      <c r="C137" s="389"/>
      <c r="D137" s="76">
        <f t="shared" si="39"/>
        <v>0</v>
      </c>
      <c r="E137" s="143"/>
      <c r="F137" s="144"/>
      <c r="G137" s="144"/>
      <c r="H137" s="144"/>
      <c r="I137" s="144"/>
      <c r="J137" s="144"/>
      <c r="K137" s="144"/>
      <c r="L137" s="144"/>
      <c r="M137" s="145"/>
      <c r="N137" s="83"/>
      <c r="O137" s="83"/>
      <c r="P137" s="83"/>
      <c r="Q137" s="75" t="str">
        <f t="shared" si="31"/>
        <v xml:space="preserve">  </v>
      </c>
      <c r="BA137" s="11" t="str">
        <f t="shared" si="32"/>
        <v/>
      </c>
      <c r="BB137" s="11" t="str">
        <f t="shared" si="33"/>
        <v/>
      </c>
      <c r="BC137" s="17" t="str">
        <f t="shared" si="34"/>
        <v/>
      </c>
      <c r="BD137" s="26">
        <f t="shared" si="35"/>
        <v>0</v>
      </c>
      <c r="BE137" s="26">
        <f t="shared" si="36"/>
        <v>0</v>
      </c>
      <c r="BF137" s="26" t="str">
        <f t="shared" si="37"/>
        <v/>
      </c>
    </row>
    <row r="138" spans="1:58" ht="16.5" customHeight="1" x14ac:dyDescent="0.15">
      <c r="A138" s="398" t="s">
        <v>113</v>
      </c>
      <c r="B138" s="398"/>
      <c r="C138" s="398"/>
      <c r="D138" s="76">
        <f t="shared" si="39"/>
        <v>0</v>
      </c>
      <c r="E138" s="55"/>
      <c r="F138" s="55"/>
      <c r="G138" s="55"/>
      <c r="H138" s="55"/>
      <c r="I138" s="55"/>
      <c r="J138" s="55"/>
      <c r="K138" s="55"/>
      <c r="L138" s="55"/>
      <c r="M138" s="57"/>
      <c r="N138" s="83"/>
      <c r="O138" s="83"/>
      <c r="P138" s="83"/>
      <c r="Q138" s="75" t="str">
        <f t="shared" si="31"/>
        <v xml:space="preserve">  </v>
      </c>
      <c r="BA138" s="11" t="str">
        <f t="shared" si="32"/>
        <v/>
      </c>
      <c r="BB138" s="11" t="str">
        <f t="shared" si="33"/>
        <v/>
      </c>
      <c r="BC138" s="17" t="str">
        <f t="shared" si="34"/>
        <v/>
      </c>
      <c r="BD138" s="26">
        <f t="shared" si="35"/>
        <v>0</v>
      </c>
      <c r="BE138" s="26">
        <f t="shared" si="36"/>
        <v>0</v>
      </c>
      <c r="BF138" s="26" t="str">
        <f t="shared" si="37"/>
        <v/>
      </c>
    </row>
    <row r="139" spans="1:58" ht="15.75" customHeight="1" x14ac:dyDescent="0.15">
      <c r="A139" s="303" t="s">
        <v>114</v>
      </c>
      <c r="B139" s="304"/>
      <c r="C139" s="305"/>
      <c r="D139" s="88">
        <f t="shared" si="39"/>
        <v>1092</v>
      </c>
      <c r="E139" s="89">
        <f>+SUM(E110:E113,E122:E127,E133:E138)</f>
        <v>91</v>
      </c>
      <c r="F139" s="90">
        <f>+SUM(F110:F113,F124:F127,F133:F138)</f>
        <v>27</v>
      </c>
      <c r="G139" s="90">
        <f>+SUM(G110:G113,G121,G124:G127,G133:G138)</f>
        <v>25</v>
      </c>
      <c r="H139" s="90">
        <f>+SUM(H110:H119,H121,H124:H129,H133:H138)</f>
        <v>48</v>
      </c>
      <c r="I139" s="90">
        <f>+SUM(I110:I119,I121:I129,I133:I138)</f>
        <v>134</v>
      </c>
      <c r="J139" s="90">
        <f>+SUM(J110:J121,J124:J138)</f>
        <v>140</v>
      </c>
      <c r="K139" s="90">
        <f>+SUM(K110:K121,K124:K138)</f>
        <v>438</v>
      </c>
      <c r="L139" s="90">
        <f>+SUM(L110:L121,L128:L138)</f>
        <v>111</v>
      </c>
      <c r="M139" s="91">
        <f>+SUM(M110:M121,M128:M138)</f>
        <v>78</v>
      </c>
      <c r="N139" s="90">
        <f>+SUM(N110:N138)</f>
        <v>1092</v>
      </c>
      <c r="O139" s="108">
        <f>+SUM(O110:O121,O124:O129,O133:O138)</f>
        <v>8</v>
      </c>
      <c r="P139" s="90">
        <f>+SUM(P110:P138)</f>
        <v>0</v>
      </c>
      <c r="Q139" s="75" t="str">
        <f t="shared" si="31"/>
        <v xml:space="preserve">  </v>
      </c>
      <c r="BA139" s="11" t="str">
        <f t="shared" si="32"/>
        <v/>
      </c>
      <c r="BB139" s="11" t="str">
        <f t="shared" si="33"/>
        <v/>
      </c>
      <c r="BC139" s="17" t="str">
        <f t="shared" si="34"/>
        <v/>
      </c>
      <c r="BD139" s="26">
        <f t="shared" si="35"/>
        <v>0</v>
      </c>
      <c r="BE139" s="26">
        <f t="shared" si="36"/>
        <v>0</v>
      </c>
      <c r="BF139" s="26">
        <f t="shared" si="37"/>
        <v>0</v>
      </c>
    </row>
    <row r="140" spans="1:58" ht="15.75" customHeight="1" x14ac:dyDescent="0.15">
      <c r="A140" s="399" t="s">
        <v>115</v>
      </c>
      <c r="B140" s="399"/>
      <c r="C140" s="399"/>
      <c r="D140" s="95"/>
      <c r="E140" s="95"/>
      <c r="F140" s="183"/>
      <c r="G140" s="183"/>
      <c r="H140" s="183"/>
      <c r="I140" s="183"/>
      <c r="J140" s="183"/>
      <c r="K140" s="183"/>
      <c r="L140" s="183"/>
      <c r="M140" s="183"/>
      <c r="N140" s="183"/>
      <c r="O140" s="183"/>
      <c r="P140" s="184"/>
      <c r="BA140" s="9"/>
      <c r="BB140" s="9"/>
      <c r="BC140" s="9"/>
      <c r="BD140" s="9"/>
      <c r="BE140" s="9"/>
      <c r="BF140" s="9"/>
    </row>
    <row r="141" spans="1:58" ht="15.75" customHeight="1" x14ac:dyDescent="0.15">
      <c r="A141" s="308" t="s">
        <v>116</v>
      </c>
      <c r="B141" s="309"/>
      <c r="C141" s="310"/>
      <c r="D141" s="44">
        <f>+SUM(E141:M141)</f>
        <v>564</v>
      </c>
      <c r="E141" s="71">
        <v>22</v>
      </c>
      <c r="F141" s="63">
        <v>5</v>
      </c>
      <c r="G141" s="63">
        <v>20</v>
      </c>
      <c r="H141" s="63">
        <v>3</v>
      </c>
      <c r="I141" s="63">
        <v>35</v>
      </c>
      <c r="J141" s="63">
        <v>38</v>
      </c>
      <c r="K141" s="63">
        <v>370</v>
      </c>
      <c r="L141" s="63">
        <v>20</v>
      </c>
      <c r="M141" s="64">
        <v>51</v>
      </c>
      <c r="N141" s="112">
        <v>564</v>
      </c>
      <c r="O141" s="74">
        <v>26</v>
      </c>
      <c r="P141" s="74"/>
      <c r="Q141" s="75" t="str">
        <f>$BA141&amp;" "&amp;$BB141&amp;" "&amp;$BC141</f>
        <v xml:space="preserve">  </v>
      </c>
      <c r="BA141" s="11" t="str">
        <f t="shared" ref="BA141:BA147" si="40">IF($D141=0,"",IF($N141="",IF($D141="",""," No olvide escribir la columna Beneficiarios."),""))</f>
        <v/>
      </c>
      <c r="BB141" s="11" t="str">
        <f t="shared" ref="BB141:BB147" si="41">IF($D141&lt;$N141," El número de Beneficiarios NO puede ser mayor que el Total.","")</f>
        <v/>
      </c>
      <c r="BC141" s="17" t="str">
        <f t="shared" ref="BC141:BC147" si="42">IF($K141&lt;$O141," Las actividades de 60 años NO puede ser mayor que el de 20-64 años.","")</f>
        <v/>
      </c>
      <c r="BD141" s="26">
        <f t="shared" ref="BD141:BD147" si="43">IF($K141&lt;$O141,1,0)</f>
        <v>0</v>
      </c>
      <c r="BE141" s="26">
        <f t="shared" ref="BE141:BE147" si="44">IF($D141&lt;$N141,1,0)</f>
        <v>0</v>
      </c>
      <c r="BF141" s="26">
        <f t="shared" ref="BF141:BF147" si="45">IF($D141=0,"",IF($N141="",IF($D141="","",1),0))</f>
        <v>0</v>
      </c>
    </row>
    <row r="142" spans="1:58" ht="15.75" customHeight="1" x14ac:dyDescent="0.15">
      <c r="A142" s="311" t="s">
        <v>200</v>
      </c>
      <c r="B142" s="312"/>
      <c r="C142" s="313"/>
      <c r="D142" s="76">
        <f t="shared" ref="D142:D147" si="46">+SUM(E142:M142)</f>
        <v>0</v>
      </c>
      <c r="E142" s="185"/>
      <c r="F142" s="115"/>
      <c r="G142" s="115"/>
      <c r="H142" s="115"/>
      <c r="I142" s="115"/>
      <c r="J142" s="115"/>
      <c r="K142" s="115"/>
      <c r="L142" s="115"/>
      <c r="M142" s="179"/>
      <c r="N142" s="118"/>
      <c r="O142" s="117"/>
      <c r="P142" s="117"/>
      <c r="Q142" s="75" t="str">
        <f t="shared" ref="Q142:Q147" si="47">$BA142&amp;" "&amp;$BB142&amp;" "&amp;$BC142</f>
        <v xml:space="preserve">  </v>
      </c>
      <c r="BA142" s="11" t="str">
        <f t="shared" si="40"/>
        <v/>
      </c>
      <c r="BB142" s="11" t="str">
        <f t="shared" si="41"/>
        <v/>
      </c>
      <c r="BC142" s="17" t="str">
        <f t="shared" si="42"/>
        <v/>
      </c>
      <c r="BD142" s="26">
        <f t="shared" si="43"/>
        <v>0</v>
      </c>
      <c r="BE142" s="26">
        <f t="shared" si="44"/>
        <v>0</v>
      </c>
      <c r="BF142" s="26" t="str">
        <f t="shared" si="45"/>
        <v/>
      </c>
    </row>
    <row r="143" spans="1:58" ht="15" customHeight="1" x14ac:dyDescent="0.15">
      <c r="A143" s="387" t="s">
        <v>201</v>
      </c>
      <c r="B143" s="388"/>
      <c r="C143" s="389"/>
      <c r="D143" s="76">
        <f t="shared" si="46"/>
        <v>0</v>
      </c>
      <c r="E143" s="185"/>
      <c r="F143" s="115"/>
      <c r="G143" s="115"/>
      <c r="H143" s="115"/>
      <c r="I143" s="115"/>
      <c r="J143" s="115"/>
      <c r="K143" s="115"/>
      <c r="L143" s="115"/>
      <c r="M143" s="179"/>
      <c r="N143" s="118"/>
      <c r="O143" s="117"/>
      <c r="P143" s="117"/>
      <c r="Q143" s="75" t="str">
        <f t="shared" si="47"/>
        <v xml:space="preserve">  </v>
      </c>
      <c r="BA143" s="11" t="str">
        <f t="shared" si="40"/>
        <v/>
      </c>
      <c r="BB143" s="11" t="str">
        <f t="shared" si="41"/>
        <v/>
      </c>
      <c r="BC143" s="17" t="str">
        <f t="shared" si="42"/>
        <v/>
      </c>
      <c r="BD143" s="26">
        <f t="shared" si="43"/>
        <v>0</v>
      </c>
      <c r="BE143" s="26">
        <f t="shared" si="44"/>
        <v>0</v>
      </c>
      <c r="BF143" s="26" t="str">
        <f t="shared" si="45"/>
        <v/>
      </c>
    </row>
    <row r="144" spans="1:58" ht="18.75" customHeight="1" x14ac:dyDescent="0.15">
      <c r="A144" s="387" t="s">
        <v>202</v>
      </c>
      <c r="B144" s="388"/>
      <c r="C144" s="389"/>
      <c r="D144" s="76">
        <f t="shared" si="46"/>
        <v>0</v>
      </c>
      <c r="E144" s="185"/>
      <c r="F144" s="115"/>
      <c r="G144" s="115"/>
      <c r="H144" s="115"/>
      <c r="I144" s="115"/>
      <c r="J144" s="115"/>
      <c r="K144" s="115"/>
      <c r="L144" s="115"/>
      <c r="M144" s="179"/>
      <c r="N144" s="118"/>
      <c r="O144" s="117"/>
      <c r="P144" s="117"/>
      <c r="Q144" s="75" t="str">
        <f t="shared" si="47"/>
        <v xml:space="preserve">  </v>
      </c>
      <c r="BA144" s="11" t="str">
        <f t="shared" si="40"/>
        <v/>
      </c>
      <c r="BB144" s="11" t="str">
        <f t="shared" si="41"/>
        <v/>
      </c>
      <c r="BC144" s="17" t="str">
        <f t="shared" si="42"/>
        <v/>
      </c>
      <c r="BD144" s="26">
        <f t="shared" si="43"/>
        <v>0</v>
      </c>
      <c r="BE144" s="26">
        <f t="shared" si="44"/>
        <v>0</v>
      </c>
      <c r="BF144" s="26" t="str">
        <f t="shared" si="45"/>
        <v/>
      </c>
    </row>
    <row r="145" spans="1:76" ht="14.25" customHeight="1" x14ac:dyDescent="0.15">
      <c r="A145" s="387" t="s">
        <v>203</v>
      </c>
      <c r="B145" s="388"/>
      <c r="C145" s="389"/>
      <c r="D145" s="76">
        <f t="shared" si="46"/>
        <v>0</v>
      </c>
      <c r="E145" s="185"/>
      <c r="F145" s="115"/>
      <c r="G145" s="115"/>
      <c r="H145" s="115"/>
      <c r="I145" s="115"/>
      <c r="J145" s="115"/>
      <c r="K145" s="115"/>
      <c r="L145" s="115"/>
      <c r="M145" s="179"/>
      <c r="N145" s="118"/>
      <c r="O145" s="117"/>
      <c r="P145" s="117"/>
      <c r="Q145" s="75" t="str">
        <f t="shared" si="47"/>
        <v xml:space="preserve">  </v>
      </c>
      <c r="BA145" s="11" t="str">
        <f t="shared" si="40"/>
        <v/>
      </c>
      <c r="BB145" s="11" t="str">
        <f t="shared" si="41"/>
        <v/>
      </c>
      <c r="BC145" s="17" t="str">
        <f t="shared" si="42"/>
        <v/>
      </c>
      <c r="BD145" s="26">
        <f t="shared" si="43"/>
        <v>0</v>
      </c>
      <c r="BE145" s="26">
        <f t="shared" si="44"/>
        <v>0</v>
      </c>
      <c r="BF145" s="26" t="str">
        <f t="shared" si="45"/>
        <v/>
      </c>
    </row>
    <row r="146" spans="1:76" ht="15.75" customHeight="1" x14ac:dyDescent="0.15">
      <c r="A146" s="311" t="s">
        <v>117</v>
      </c>
      <c r="B146" s="312"/>
      <c r="C146" s="313"/>
      <c r="D146" s="76">
        <f t="shared" si="46"/>
        <v>0</v>
      </c>
      <c r="E146" s="97"/>
      <c r="F146" s="80"/>
      <c r="G146" s="80"/>
      <c r="H146" s="80"/>
      <c r="I146" s="80"/>
      <c r="J146" s="80"/>
      <c r="K146" s="80"/>
      <c r="L146" s="80"/>
      <c r="M146" s="98"/>
      <c r="N146" s="119"/>
      <c r="O146" s="83"/>
      <c r="P146" s="83"/>
      <c r="Q146" s="75" t="str">
        <f t="shared" si="47"/>
        <v xml:space="preserve">  </v>
      </c>
      <c r="BA146" s="11" t="str">
        <f t="shared" si="40"/>
        <v/>
      </c>
      <c r="BB146" s="11" t="str">
        <f t="shared" si="41"/>
        <v/>
      </c>
      <c r="BC146" s="17" t="str">
        <f t="shared" si="42"/>
        <v/>
      </c>
      <c r="BD146" s="26">
        <f t="shared" si="43"/>
        <v>0</v>
      </c>
      <c r="BE146" s="26">
        <f t="shared" si="44"/>
        <v>0</v>
      </c>
      <c r="BF146" s="26" t="str">
        <f t="shared" si="45"/>
        <v/>
      </c>
    </row>
    <row r="147" spans="1:76" ht="15.75" customHeight="1" x14ac:dyDescent="0.15">
      <c r="A147" s="303" t="s">
        <v>114</v>
      </c>
      <c r="B147" s="304"/>
      <c r="C147" s="305"/>
      <c r="D147" s="88">
        <f t="shared" si="46"/>
        <v>564</v>
      </c>
      <c r="E147" s="89">
        <f>+SUM(E141:E146)</f>
        <v>22</v>
      </c>
      <c r="F147" s="90">
        <f t="shared" ref="F147:P147" si="48">+SUM(F141:F146)</f>
        <v>5</v>
      </c>
      <c r="G147" s="90">
        <f t="shared" si="48"/>
        <v>20</v>
      </c>
      <c r="H147" s="90">
        <f t="shared" si="48"/>
        <v>3</v>
      </c>
      <c r="I147" s="90">
        <f t="shared" si="48"/>
        <v>35</v>
      </c>
      <c r="J147" s="90">
        <f t="shared" si="48"/>
        <v>38</v>
      </c>
      <c r="K147" s="90">
        <f t="shared" si="48"/>
        <v>370</v>
      </c>
      <c r="L147" s="90">
        <f t="shared" si="48"/>
        <v>20</v>
      </c>
      <c r="M147" s="91">
        <f t="shared" si="48"/>
        <v>51</v>
      </c>
      <c r="N147" s="88">
        <f t="shared" si="48"/>
        <v>564</v>
      </c>
      <c r="O147" s="108">
        <f t="shared" si="48"/>
        <v>26</v>
      </c>
      <c r="P147" s="186">
        <f t="shared" si="48"/>
        <v>0</v>
      </c>
      <c r="Q147" s="75" t="str">
        <f t="shared" si="47"/>
        <v xml:space="preserve">  </v>
      </c>
      <c r="BA147" s="11" t="str">
        <f t="shared" si="40"/>
        <v/>
      </c>
      <c r="BB147" s="11" t="str">
        <f t="shared" si="41"/>
        <v/>
      </c>
      <c r="BC147" s="17" t="str">
        <f t="shared" si="42"/>
        <v/>
      </c>
      <c r="BD147" s="26">
        <f t="shared" si="43"/>
        <v>0</v>
      </c>
      <c r="BE147" s="26">
        <f t="shared" si="44"/>
        <v>0</v>
      </c>
      <c r="BF147" s="26">
        <f t="shared" si="45"/>
        <v>0</v>
      </c>
    </row>
    <row r="148" spans="1:76" ht="15.75" customHeight="1" x14ac:dyDescent="0.15">
      <c r="A148" s="109" t="s">
        <v>118</v>
      </c>
      <c r="B148" s="59"/>
      <c r="C148" s="59"/>
      <c r="D148" s="187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182"/>
      <c r="BF148" s="3"/>
    </row>
    <row r="149" spans="1:76" ht="15.75" customHeight="1" x14ac:dyDescent="0.15">
      <c r="A149" s="295" t="s">
        <v>119</v>
      </c>
      <c r="B149" s="296"/>
      <c r="C149" s="297"/>
      <c r="D149" s="301" t="s">
        <v>4</v>
      </c>
      <c r="E149" s="303" t="s">
        <v>7</v>
      </c>
      <c r="F149" s="304"/>
      <c r="G149" s="304"/>
      <c r="H149" s="304"/>
      <c r="I149" s="304"/>
      <c r="J149" s="304"/>
      <c r="K149" s="304"/>
      <c r="L149" s="304"/>
      <c r="M149" s="305"/>
      <c r="N149" s="303" t="s">
        <v>8</v>
      </c>
      <c r="O149" s="305"/>
      <c r="P149" s="306" t="s">
        <v>9</v>
      </c>
      <c r="Q149" s="306" t="s">
        <v>34</v>
      </c>
      <c r="BF149" s="3"/>
    </row>
    <row r="150" spans="1:76" ht="33.75" customHeight="1" x14ac:dyDescent="0.15">
      <c r="A150" s="298"/>
      <c r="B150" s="299"/>
      <c r="C150" s="300"/>
      <c r="D150" s="329"/>
      <c r="E150" s="37" t="s">
        <v>24</v>
      </c>
      <c r="F150" s="38" t="s">
        <v>25</v>
      </c>
      <c r="G150" s="38" t="s">
        <v>26</v>
      </c>
      <c r="H150" s="38" t="s">
        <v>15</v>
      </c>
      <c r="I150" s="38" t="s">
        <v>16</v>
      </c>
      <c r="J150" s="38" t="s">
        <v>17</v>
      </c>
      <c r="K150" s="38" t="s">
        <v>18</v>
      </c>
      <c r="L150" s="38" t="s">
        <v>19</v>
      </c>
      <c r="M150" s="39" t="s">
        <v>20</v>
      </c>
      <c r="N150" s="40" t="s">
        <v>1</v>
      </c>
      <c r="O150" s="39" t="s">
        <v>2</v>
      </c>
      <c r="P150" s="307"/>
      <c r="Q150" s="307"/>
      <c r="BF150" s="3"/>
    </row>
    <row r="151" spans="1:76" ht="15.75" customHeight="1" x14ac:dyDescent="0.15">
      <c r="A151" s="344" t="s">
        <v>204</v>
      </c>
      <c r="B151" s="344" t="s">
        <v>120</v>
      </c>
      <c r="C151" s="188" t="s">
        <v>121</v>
      </c>
      <c r="D151" s="111">
        <f>+SUM(H151:M151)</f>
        <v>0</v>
      </c>
      <c r="E151" s="189"/>
      <c r="F151" s="189"/>
      <c r="G151" s="189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24" t="str">
        <f>$BA151&amp;" "&amp;$BB151</f>
        <v xml:space="preserve"> </v>
      </c>
      <c r="S151" s="2"/>
      <c r="T151" s="2"/>
      <c r="U151" s="2"/>
      <c r="V151" s="2"/>
      <c r="W151" s="5"/>
      <c r="X151" s="6"/>
      <c r="Y151" s="6"/>
      <c r="Z151" s="5"/>
      <c r="AA151" s="5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17" t="str">
        <f>IF($D151&lt;&gt;($N151+$O151)," El número altas de pacientes según sexo NO puede ser diferente al Total.","")</f>
        <v/>
      </c>
      <c r="BB151" s="17" t="str">
        <f>IF($K151&lt;$P151," El número altas de pacientes 60 años NO puede ser mayor que el de 20-64 años.","")</f>
        <v/>
      </c>
      <c r="BC151" s="3"/>
      <c r="BD151" s="25">
        <f>IF($D151&lt;&gt;($N151+$O151),1,0)</f>
        <v>0</v>
      </c>
      <c r="BE151" s="25">
        <f>IF($K151&lt;$P151,1,0)</f>
        <v>0</v>
      </c>
      <c r="BF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</row>
    <row r="152" spans="1:76" ht="15.75" customHeight="1" x14ac:dyDescent="0.15">
      <c r="A152" s="345"/>
      <c r="B152" s="345"/>
      <c r="C152" s="190" t="s">
        <v>122</v>
      </c>
      <c r="D152" s="191">
        <f>+SUM(H152:M152)</f>
        <v>0</v>
      </c>
      <c r="E152" s="85"/>
      <c r="F152" s="85"/>
      <c r="G152" s="85"/>
      <c r="H152" s="192"/>
      <c r="I152" s="192"/>
      <c r="J152" s="192"/>
      <c r="K152" s="192"/>
      <c r="L152" s="192"/>
      <c r="M152" s="192"/>
      <c r="N152" s="193"/>
      <c r="O152" s="193"/>
      <c r="P152" s="192"/>
      <c r="Q152" s="192"/>
      <c r="R152" s="24" t="str">
        <f t="shared" ref="R152:R174" si="49">$BA152&amp;" "&amp;$BB152</f>
        <v xml:space="preserve"> </v>
      </c>
      <c r="S152" s="2"/>
      <c r="T152" s="2"/>
      <c r="U152" s="2"/>
      <c r="V152" s="2"/>
      <c r="W152" s="5"/>
      <c r="X152" s="6"/>
      <c r="Y152" s="6"/>
      <c r="Z152" s="5"/>
      <c r="AA152" s="5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17"/>
      <c r="BB152" s="17" t="str">
        <f t="shared" ref="BB152:BB174" si="50">IF($K152&lt;$P152," El número altas de pacientes 60 años NO puede ser mayor que el de 20-64 años.","")</f>
        <v/>
      </c>
      <c r="BC152" s="3"/>
      <c r="BD152" s="25"/>
      <c r="BE152" s="25">
        <f t="shared" ref="BE152:BE174" si="51">IF($K152&lt;$P152,1,0)</f>
        <v>0</v>
      </c>
      <c r="BF152" s="3"/>
    </row>
    <row r="153" spans="1:76" ht="15.75" customHeight="1" x14ac:dyDescent="0.15">
      <c r="A153" s="345"/>
      <c r="B153" s="344" t="s">
        <v>123</v>
      </c>
      <c r="C153" s="188" t="s">
        <v>121</v>
      </c>
      <c r="D153" s="111">
        <f>+SUM(H153:M153)</f>
        <v>0</v>
      </c>
      <c r="E153" s="189"/>
      <c r="F153" s="189"/>
      <c r="G153" s="189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24" t="str">
        <f t="shared" si="49"/>
        <v xml:space="preserve"> </v>
      </c>
      <c r="S153" s="2"/>
      <c r="T153" s="2"/>
      <c r="U153" s="2"/>
      <c r="V153" s="2"/>
      <c r="W153" s="5"/>
      <c r="X153" s="6"/>
      <c r="Y153" s="6"/>
      <c r="Z153" s="5"/>
      <c r="AA153" s="5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17" t="str">
        <f t="shared" ref="BA153:BA173" si="52">IF($D153&lt;&gt;($N153+$O153)," El número altas de pacientes según sexo NO puede ser diferente al Total.","")</f>
        <v/>
      </c>
      <c r="BB153" s="17" t="str">
        <f t="shared" si="50"/>
        <v/>
      </c>
      <c r="BC153" s="3"/>
      <c r="BD153" s="25">
        <f t="shared" ref="BD153:BD173" si="53">IF($D153&lt;&gt;($N153+$O153),1,0)</f>
        <v>0</v>
      </c>
      <c r="BE153" s="25">
        <f t="shared" si="51"/>
        <v>0</v>
      </c>
      <c r="BF153" s="3"/>
    </row>
    <row r="154" spans="1:76" ht="15.75" customHeight="1" x14ac:dyDescent="0.15">
      <c r="A154" s="346"/>
      <c r="B154" s="346"/>
      <c r="C154" s="194" t="s">
        <v>122</v>
      </c>
      <c r="D154" s="195">
        <f>+SUM(H154:M154)</f>
        <v>0</v>
      </c>
      <c r="E154" s="85"/>
      <c r="F154" s="85"/>
      <c r="G154" s="85"/>
      <c r="H154" s="105"/>
      <c r="I154" s="105"/>
      <c r="J154" s="105"/>
      <c r="K154" s="105"/>
      <c r="L154" s="105"/>
      <c r="M154" s="105"/>
      <c r="N154" s="196"/>
      <c r="O154" s="196"/>
      <c r="P154" s="105"/>
      <c r="Q154" s="105"/>
      <c r="R154" s="24" t="str">
        <f t="shared" si="49"/>
        <v xml:space="preserve"> </v>
      </c>
      <c r="S154" s="2"/>
      <c r="T154" s="2"/>
      <c r="U154" s="2"/>
      <c r="V154" s="2"/>
      <c r="W154" s="5"/>
      <c r="X154" s="6"/>
      <c r="Y154" s="6"/>
      <c r="Z154" s="5"/>
      <c r="AA154" s="5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17"/>
      <c r="BB154" s="17" t="str">
        <f t="shared" si="50"/>
        <v/>
      </c>
      <c r="BC154" s="3"/>
      <c r="BD154" s="25"/>
      <c r="BE154" s="25">
        <f t="shared" si="51"/>
        <v>0</v>
      </c>
      <c r="BF154" s="3"/>
    </row>
    <row r="155" spans="1:76" ht="24.75" customHeight="1" x14ac:dyDescent="0.15">
      <c r="A155" s="347" t="s">
        <v>205</v>
      </c>
      <c r="B155" s="348" t="s">
        <v>206</v>
      </c>
      <c r="C155" s="318"/>
      <c r="D155" s="197">
        <f>+E155</f>
        <v>0</v>
      </c>
      <c r="E155" s="192"/>
      <c r="F155" s="198"/>
      <c r="G155" s="198"/>
      <c r="H155" s="198"/>
      <c r="I155" s="198"/>
      <c r="J155" s="198"/>
      <c r="K155" s="198"/>
      <c r="L155" s="198"/>
      <c r="M155" s="198"/>
      <c r="N155" s="199"/>
      <c r="O155" s="199"/>
      <c r="P155" s="198"/>
      <c r="Q155" s="192"/>
      <c r="R155" s="24" t="str">
        <f t="shared" si="49"/>
        <v xml:space="preserve"> </v>
      </c>
      <c r="S155" s="2"/>
      <c r="T155" s="2"/>
      <c r="U155" s="2"/>
      <c r="V155" s="2"/>
      <c r="W155" s="5"/>
      <c r="X155" s="6"/>
      <c r="Y155" s="6"/>
      <c r="Z155" s="5"/>
      <c r="AA155" s="5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17"/>
      <c r="BB155" s="17" t="str">
        <f t="shared" si="50"/>
        <v/>
      </c>
      <c r="BC155" s="3"/>
      <c r="BD155" s="25"/>
      <c r="BE155" s="25">
        <f t="shared" si="51"/>
        <v>0</v>
      </c>
      <c r="BF155" s="3"/>
    </row>
    <row r="156" spans="1:76" ht="15.75" customHeight="1" x14ac:dyDescent="0.15">
      <c r="A156" s="347"/>
      <c r="B156" s="347" t="s">
        <v>207</v>
      </c>
      <c r="C156" s="200" t="s">
        <v>208</v>
      </c>
      <c r="D156" s="201">
        <f>+E156</f>
        <v>0</v>
      </c>
      <c r="E156" s="74"/>
      <c r="F156" s="73"/>
      <c r="G156" s="73"/>
      <c r="H156" s="73"/>
      <c r="I156" s="73"/>
      <c r="J156" s="73"/>
      <c r="K156" s="73"/>
      <c r="L156" s="73"/>
      <c r="M156" s="73"/>
      <c r="N156" s="74"/>
      <c r="O156" s="74"/>
      <c r="P156" s="73"/>
      <c r="Q156" s="74"/>
      <c r="R156" s="24" t="str">
        <f t="shared" si="49"/>
        <v xml:space="preserve"> </v>
      </c>
      <c r="S156" s="2"/>
      <c r="T156" s="2"/>
      <c r="U156" s="2"/>
      <c r="V156" s="2"/>
      <c r="W156" s="5"/>
      <c r="X156" s="6"/>
      <c r="Y156" s="6"/>
      <c r="Z156" s="5"/>
      <c r="AA156" s="5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17" t="str">
        <f t="shared" si="52"/>
        <v/>
      </c>
      <c r="BB156" s="17" t="str">
        <f t="shared" si="50"/>
        <v/>
      </c>
      <c r="BC156" s="3"/>
      <c r="BD156" s="25">
        <f t="shared" si="53"/>
        <v>0</v>
      </c>
      <c r="BE156" s="25">
        <f t="shared" si="51"/>
        <v>0</v>
      </c>
      <c r="BF156" s="3"/>
    </row>
    <row r="157" spans="1:76" ht="26.25" customHeight="1" x14ac:dyDescent="0.15">
      <c r="A157" s="347"/>
      <c r="B157" s="347"/>
      <c r="C157" s="202" t="s">
        <v>209</v>
      </c>
      <c r="D157" s="203">
        <f>+E157</f>
        <v>0</v>
      </c>
      <c r="E157" s="58"/>
      <c r="F157" s="85"/>
      <c r="G157" s="85"/>
      <c r="H157" s="85"/>
      <c r="I157" s="85"/>
      <c r="J157" s="85"/>
      <c r="K157" s="85"/>
      <c r="L157" s="85"/>
      <c r="M157" s="85"/>
      <c r="N157" s="196"/>
      <c r="O157" s="196"/>
      <c r="P157" s="85"/>
      <c r="Q157" s="58"/>
      <c r="R157" s="24" t="str">
        <f t="shared" si="49"/>
        <v xml:space="preserve"> </v>
      </c>
      <c r="S157" s="2"/>
      <c r="T157" s="2"/>
      <c r="U157" s="2"/>
      <c r="V157" s="2"/>
      <c r="W157" s="5"/>
      <c r="X157" s="6"/>
      <c r="Y157" s="6"/>
      <c r="Z157" s="5"/>
      <c r="AA157" s="5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17"/>
      <c r="BB157" s="17" t="str">
        <f t="shared" si="50"/>
        <v/>
      </c>
      <c r="BC157" s="3"/>
      <c r="BD157" s="25"/>
      <c r="BE157" s="25">
        <f t="shared" si="51"/>
        <v>0</v>
      </c>
      <c r="BF157" s="3"/>
    </row>
    <row r="158" spans="1:76" ht="24.75" customHeight="1" x14ac:dyDescent="0.15">
      <c r="A158" s="347" t="s">
        <v>210</v>
      </c>
      <c r="B158" s="204" t="s">
        <v>211</v>
      </c>
      <c r="C158" s="205" t="s">
        <v>212</v>
      </c>
      <c r="D158" s="206">
        <f>+K158</f>
        <v>0</v>
      </c>
      <c r="E158" s="73"/>
      <c r="F158" s="73"/>
      <c r="G158" s="73"/>
      <c r="H158" s="73"/>
      <c r="I158" s="73"/>
      <c r="J158" s="73"/>
      <c r="K158" s="74"/>
      <c r="L158" s="73"/>
      <c r="M158" s="73"/>
      <c r="N158" s="74"/>
      <c r="O158" s="74"/>
      <c r="P158" s="74"/>
      <c r="Q158" s="74"/>
      <c r="R158" s="24" t="str">
        <f t="shared" si="49"/>
        <v xml:space="preserve"> </v>
      </c>
      <c r="S158" s="2"/>
      <c r="T158" s="2"/>
      <c r="U158" s="2"/>
      <c r="V158" s="2"/>
      <c r="W158" s="5"/>
      <c r="X158" s="6"/>
      <c r="Y158" s="6"/>
      <c r="Z158" s="5"/>
      <c r="AA158" s="5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17" t="str">
        <f t="shared" si="52"/>
        <v/>
      </c>
      <c r="BB158" s="17" t="str">
        <f t="shared" si="50"/>
        <v/>
      </c>
      <c r="BC158" s="3"/>
      <c r="BD158" s="25">
        <f t="shared" si="53"/>
        <v>0</v>
      </c>
      <c r="BE158" s="25">
        <f t="shared" si="51"/>
        <v>0</v>
      </c>
      <c r="BF158" s="3"/>
    </row>
    <row r="159" spans="1:76" ht="19.5" customHeight="1" x14ac:dyDescent="0.15">
      <c r="A159" s="347"/>
      <c r="B159" s="207" t="s">
        <v>125</v>
      </c>
      <c r="C159" s="207"/>
      <c r="D159" s="44">
        <f>+SUM(J159:K159)</f>
        <v>0</v>
      </c>
      <c r="E159" s="82"/>
      <c r="F159" s="82"/>
      <c r="G159" s="82"/>
      <c r="H159" s="82"/>
      <c r="I159" s="82"/>
      <c r="J159" s="83"/>
      <c r="K159" s="83"/>
      <c r="L159" s="82"/>
      <c r="M159" s="82"/>
      <c r="N159" s="208"/>
      <c r="O159" s="208"/>
      <c r="P159" s="83"/>
      <c r="Q159" s="83"/>
      <c r="R159" s="24" t="str">
        <f t="shared" si="49"/>
        <v xml:space="preserve"> </v>
      </c>
      <c r="S159" s="2"/>
      <c r="T159" s="2"/>
      <c r="U159" s="2"/>
      <c r="V159" s="2"/>
      <c r="W159" s="5"/>
      <c r="X159" s="6"/>
      <c r="Y159" s="6"/>
      <c r="Z159" s="5"/>
      <c r="AA159" s="5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17"/>
      <c r="BB159" s="17" t="str">
        <f t="shared" si="50"/>
        <v/>
      </c>
      <c r="BC159" s="3"/>
      <c r="BD159" s="25"/>
      <c r="BE159" s="25">
        <f t="shared" si="51"/>
        <v>0</v>
      </c>
      <c r="BF159" s="3"/>
    </row>
    <row r="160" spans="1:76" ht="18" customHeight="1" x14ac:dyDescent="0.15">
      <c r="A160" s="347"/>
      <c r="B160" s="209" t="s">
        <v>126</v>
      </c>
      <c r="C160" s="209"/>
      <c r="D160" s="84">
        <f t="shared" ref="D160:D169" si="54">+SUM(J160:K160)</f>
        <v>0</v>
      </c>
      <c r="E160" s="189"/>
      <c r="F160" s="189"/>
      <c r="G160" s="189"/>
      <c r="H160" s="189"/>
      <c r="I160" s="189"/>
      <c r="J160" s="87"/>
      <c r="K160" s="87"/>
      <c r="L160" s="189"/>
      <c r="M160" s="189"/>
      <c r="N160" s="193"/>
      <c r="O160" s="193"/>
      <c r="P160" s="87"/>
      <c r="Q160" s="87"/>
      <c r="R160" s="24" t="str">
        <f t="shared" si="49"/>
        <v xml:space="preserve"> </v>
      </c>
      <c r="S160" s="2"/>
      <c r="T160" s="2"/>
      <c r="U160" s="2"/>
      <c r="V160" s="2"/>
      <c r="W160" s="5"/>
      <c r="X160" s="6"/>
      <c r="Y160" s="6"/>
      <c r="Z160" s="5"/>
      <c r="AA160" s="5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17"/>
      <c r="BB160" s="17" t="str">
        <f t="shared" si="50"/>
        <v/>
      </c>
      <c r="BC160" s="3"/>
      <c r="BD160" s="25"/>
      <c r="BE160" s="25">
        <f t="shared" si="51"/>
        <v>0</v>
      </c>
      <c r="BF160" s="3"/>
    </row>
    <row r="161" spans="1:58" ht="15.75" customHeight="1" x14ac:dyDescent="0.15">
      <c r="A161" s="347"/>
      <c r="B161" s="356" t="s">
        <v>120</v>
      </c>
      <c r="C161" s="210" t="s">
        <v>4</v>
      </c>
      <c r="D161" s="88">
        <f>+SUM(J161:K161)</f>
        <v>0</v>
      </c>
      <c r="E161" s="92"/>
      <c r="F161" s="92"/>
      <c r="G161" s="92"/>
      <c r="H161" s="92"/>
      <c r="I161" s="92"/>
      <c r="J161" s="88">
        <f>+SUM(J162:J165)</f>
        <v>0</v>
      </c>
      <c r="K161" s="88">
        <f>+SUM(K162:K165)</f>
        <v>0</v>
      </c>
      <c r="L161" s="92"/>
      <c r="M161" s="92"/>
      <c r="N161" s="88">
        <f>+SUM(N162:N165)</f>
        <v>0</v>
      </c>
      <c r="O161" s="88">
        <f>+SUM(O162:O165)</f>
        <v>0</v>
      </c>
      <c r="P161" s="88">
        <f>+SUM(P162:P165)</f>
        <v>0</v>
      </c>
      <c r="Q161" s="88">
        <f>+SUM(Q162:Q165)</f>
        <v>0</v>
      </c>
      <c r="R161" s="24" t="str">
        <f t="shared" si="49"/>
        <v xml:space="preserve"> </v>
      </c>
      <c r="S161" s="2"/>
      <c r="T161" s="2"/>
      <c r="U161" s="2"/>
      <c r="V161" s="2"/>
      <c r="W161" s="5"/>
      <c r="X161" s="6"/>
      <c r="Y161" s="6"/>
      <c r="Z161" s="5"/>
      <c r="AA161" s="5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17" t="str">
        <f t="shared" si="52"/>
        <v/>
      </c>
      <c r="BB161" s="17" t="str">
        <f>IF($K161&lt;$P161," El número altas de pacientes 60 años NO puede ser mayor que el de 20-64 años.","")</f>
        <v/>
      </c>
      <c r="BC161" s="3"/>
      <c r="BD161" s="25">
        <f t="shared" si="53"/>
        <v>0</v>
      </c>
      <c r="BE161" s="25">
        <f>IF($K161&lt;$P161,1,0)</f>
        <v>0</v>
      </c>
      <c r="BF161" s="3"/>
    </row>
    <row r="162" spans="1:58" ht="15.75" customHeight="1" x14ac:dyDescent="0.15">
      <c r="A162" s="347"/>
      <c r="B162" s="400"/>
      <c r="C162" s="207" t="s">
        <v>127</v>
      </c>
      <c r="D162" s="211">
        <f t="shared" si="54"/>
        <v>0</v>
      </c>
      <c r="E162" s="212"/>
      <c r="F162" s="212"/>
      <c r="G162" s="212"/>
      <c r="H162" s="212"/>
      <c r="I162" s="212"/>
      <c r="J162" s="117"/>
      <c r="K162" s="117"/>
      <c r="L162" s="212"/>
      <c r="M162" s="212"/>
      <c r="N162" s="117"/>
      <c r="O162" s="117"/>
      <c r="P162" s="117"/>
      <c r="Q162" s="117"/>
      <c r="R162" s="24" t="str">
        <f t="shared" si="49"/>
        <v xml:space="preserve"> </v>
      </c>
      <c r="S162" s="2"/>
      <c r="T162" s="2"/>
      <c r="U162" s="2"/>
      <c r="V162" s="2"/>
      <c r="W162" s="5"/>
      <c r="X162" s="6"/>
      <c r="Y162" s="6"/>
      <c r="Z162" s="5"/>
      <c r="AA162" s="5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17" t="str">
        <f t="shared" si="52"/>
        <v/>
      </c>
      <c r="BB162" s="17" t="str">
        <f t="shared" si="50"/>
        <v/>
      </c>
      <c r="BC162" s="3"/>
      <c r="BD162" s="25">
        <f t="shared" si="53"/>
        <v>0</v>
      </c>
      <c r="BE162" s="25">
        <f t="shared" si="51"/>
        <v>0</v>
      </c>
      <c r="BF162" s="2"/>
    </row>
    <row r="163" spans="1:58" ht="15.75" customHeight="1" x14ac:dyDescent="0.15">
      <c r="A163" s="347"/>
      <c r="B163" s="400"/>
      <c r="C163" s="213" t="s">
        <v>128</v>
      </c>
      <c r="D163" s="76">
        <f t="shared" si="54"/>
        <v>0</v>
      </c>
      <c r="E163" s="82"/>
      <c r="F163" s="82"/>
      <c r="G163" s="82"/>
      <c r="H163" s="82"/>
      <c r="I163" s="82"/>
      <c r="J163" s="83"/>
      <c r="K163" s="83"/>
      <c r="L163" s="82"/>
      <c r="M163" s="82"/>
      <c r="N163" s="208"/>
      <c r="O163" s="83"/>
      <c r="P163" s="83"/>
      <c r="Q163" s="83"/>
      <c r="R163" s="24" t="str">
        <f t="shared" si="49"/>
        <v xml:space="preserve"> </v>
      </c>
      <c r="S163" s="2"/>
      <c r="T163" s="2"/>
      <c r="U163" s="2"/>
      <c r="V163" s="2"/>
      <c r="W163" s="5"/>
      <c r="X163" s="6"/>
      <c r="Y163" s="6"/>
      <c r="Z163" s="5"/>
      <c r="AA163" s="5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17" t="str">
        <f t="shared" si="52"/>
        <v/>
      </c>
      <c r="BB163" s="17" t="str">
        <f t="shared" si="50"/>
        <v/>
      </c>
      <c r="BC163" s="3"/>
      <c r="BD163" s="25">
        <f t="shared" si="53"/>
        <v>0</v>
      </c>
      <c r="BE163" s="25">
        <f t="shared" si="51"/>
        <v>0</v>
      </c>
      <c r="BF163" s="3"/>
    </row>
    <row r="164" spans="1:58" ht="15.75" customHeight="1" x14ac:dyDescent="0.15">
      <c r="A164" s="347"/>
      <c r="B164" s="400"/>
      <c r="C164" s="213" t="s">
        <v>129</v>
      </c>
      <c r="D164" s="76">
        <f t="shared" si="54"/>
        <v>0</v>
      </c>
      <c r="E164" s="82"/>
      <c r="F164" s="82"/>
      <c r="G164" s="82"/>
      <c r="H164" s="82"/>
      <c r="I164" s="82"/>
      <c r="J164" s="83"/>
      <c r="K164" s="83"/>
      <c r="L164" s="82"/>
      <c r="M164" s="82"/>
      <c r="N164" s="83"/>
      <c r="O164" s="83"/>
      <c r="P164" s="83"/>
      <c r="Q164" s="83"/>
      <c r="R164" s="24" t="str">
        <f t="shared" si="49"/>
        <v xml:space="preserve"> </v>
      </c>
      <c r="S164" s="2"/>
      <c r="T164" s="2"/>
      <c r="U164" s="2"/>
      <c r="V164" s="2"/>
      <c r="W164" s="5"/>
      <c r="X164" s="6"/>
      <c r="Y164" s="6"/>
      <c r="Z164" s="5"/>
      <c r="AA164" s="5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17" t="str">
        <f t="shared" si="52"/>
        <v/>
      </c>
      <c r="BB164" s="17" t="str">
        <f t="shared" si="50"/>
        <v/>
      </c>
      <c r="BC164" s="3"/>
      <c r="BD164" s="25">
        <f t="shared" si="53"/>
        <v>0</v>
      </c>
      <c r="BE164" s="25">
        <f t="shared" si="51"/>
        <v>0</v>
      </c>
      <c r="BF164" s="3"/>
    </row>
    <row r="165" spans="1:58" ht="15.75" customHeight="1" x14ac:dyDescent="0.15">
      <c r="A165" s="347"/>
      <c r="B165" s="329"/>
      <c r="C165" s="214" t="s">
        <v>130</v>
      </c>
      <c r="D165" s="52">
        <f t="shared" si="54"/>
        <v>0</v>
      </c>
      <c r="E165" s="85"/>
      <c r="F165" s="85"/>
      <c r="G165" s="85"/>
      <c r="H165" s="85"/>
      <c r="I165" s="85"/>
      <c r="J165" s="58"/>
      <c r="K165" s="58"/>
      <c r="L165" s="85"/>
      <c r="M165" s="85"/>
      <c r="N165" s="58"/>
      <c r="O165" s="58"/>
      <c r="P165" s="58"/>
      <c r="Q165" s="58"/>
      <c r="R165" s="24" t="str">
        <f t="shared" si="49"/>
        <v xml:space="preserve"> </v>
      </c>
      <c r="S165" s="2"/>
      <c r="T165" s="2"/>
      <c r="U165" s="2"/>
      <c r="V165" s="2"/>
      <c r="W165" s="5"/>
      <c r="X165" s="6"/>
      <c r="Y165" s="6"/>
      <c r="Z165" s="5"/>
      <c r="AA165" s="5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17" t="str">
        <f t="shared" si="52"/>
        <v/>
      </c>
      <c r="BB165" s="17" t="str">
        <f t="shared" si="50"/>
        <v/>
      </c>
      <c r="BC165" s="3"/>
      <c r="BD165" s="25">
        <f t="shared" si="53"/>
        <v>0</v>
      </c>
      <c r="BE165" s="25">
        <f t="shared" si="51"/>
        <v>0</v>
      </c>
      <c r="BF165" s="3"/>
    </row>
    <row r="166" spans="1:58" ht="15.75" customHeight="1" x14ac:dyDescent="0.15">
      <c r="A166" s="344" t="s">
        <v>213</v>
      </c>
      <c r="B166" s="306" t="s">
        <v>124</v>
      </c>
      <c r="C166" s="215" t="s">
        <v>121</v>
      </c>
      <c r="D166" s="44">
        <f t="shared" si="54"/>
        <v>0</v>
      </c>
      <c r="E166" s="73"/>
      <c r="F166" s="73"/>
      <c r="G166" s="73"/>
      <c r="H166" s="73"/>
      <c r="I166" s="73"/>
      <c r="J166" s="74"/>
      <c r="K166" s="74"/>
      <c r="L166" s="73"/>
      <c r="M166" s="73"/>
      <c r="N166" s="74"/>
      <c r="O166" s="74"/>
      <c r="P166" s="74"/>
      <c r="Q166" s="74"/>
      <c r="R166" s="24" t="str">
        <f t="shared" si="49"/>
        <v xml:space="preserve"> </v>
      </c>
      <c r="S166" s="2"/>
      <c r="T166" s="2"/>
      <c r="U166" s="2"/>
      <c r="V166" s="2"/>
      <c r="W166" s="5"/>
      <c r="X166" s="6"/>
      <c r="Y166" s="6"/>
      <c r="Z166" s="5"/>
      <c r="AA166" s="5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17" t="str">
        <f t="shared" si="52"/>
        <v/>
      </c>
      <c r="BB166" s="17" t="str">
        <f t="shared" si="50"/>
        <v/>
      </c>
      <c r="BC166" s="3"/>
      <c r="BD166" s="25">
        <f t="shared" si="53"/>
        <v>0</v>
      </c>
      <c r="BE166" s="25">
        <f t="shared" si="51"/>
        <v>0</v>
      </c>
      <c r="BF166" s="3"/>
    </row>
    <row r="167" spans="1:58" ht="16.5" customHeight="1" x14ac:dyDescent="0.15">
      <c r="A167" s="395"/>
      <c r="B167" s="327"/>
      <c r="C167" s="209" t="s">
        <v>214</v>
      </c>
      <c r="D167" s="84">
        <f t="shared" si="54"/>
        <v>0</v>
      </c>
      <c r="E167" s="189"/>
      <c r="F167" s="189"/>
      <c r="G167" s="189"/>
      <c r="H167" s="189"/>
      <c r="I167" s="189"/>
      <c r="J167" s="87"/>
      <c r="K167" s="87"/>
      <c r="L167" s="189"/>
      <c r="M167" s="189"/>
      <c r="N167" s="193"/>
      <c r="O167" s="193"/>
      <c r="P167" s="87"/>
      <c r="Q167" s="87"/>
      <c r="R167" s="24" t="str">
        <f t="shared" si="49"/>
        <v xml:space="preserve"> </v>
      </c>
      <c r="S167" s="2"/>
      <c r="T167" s="2"/>
      <c r="U167" s="2"/>
      <c r="V167" s="2"/>
      <c r="W167" s="5"/>
      <c r="X167" s="6"/>
      <c r="Y167" s="6"/>
      <c r="Z167" s="5"/>
      <c r="AA167" s="5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17"/>
      <c r="BB167" s="17" t="str">
        <f t="shared" si="50"/>
        <v/>
      </c>
      <c r="BC167" s="3"/>
      <c r="BD167" s="25"/>
      <c r="BE167" s="25">
        <f t="shared" si="51"/>
        <v>0</v>
      </c>
      <c r="BF167" s="2"/>
    </row>
    <row r="168" spans="1:58" ht="15" customHeight="1" x14ac:dyDescent="0.15">
      <c r="A168" s="395"/>
      <c r="B168" s="306" t="s">
        <v>125</v>
      </c>
      <c r="C168" s="215" t="s">
        <v>121</v>
      </c>
      <c r="D168" s="44">
        <f t="shared" si="54"/>
        <v>0</v>
      </c>
      <c r="E168" s="73"/>
      <c r="F168" s="73"/>
      <c r="G168" s="73"/>
      <c r="H168" s="73"/>
      <c r="I168" s="73"/>
      <c r="J168" s="74"/>
      <c r="K168" s="74"/>
      <c r="L168" s="73"/>
      <c r="M168" s="73"/>
      <c r="N168" s="74"/>
      <c r="O168" s="74"/>
      <c r="P168" s="74"/>
      <c r="Q168" s="74"/>
      <c r="R168" s="24" t="str">
        <f t="shared" si="49"/>
        <v xml:space="preserve"> </v>
      </c>
      <c r="S168" s="2"/>
      <c r="T168" s="2"/>
      <c r="U168" s="2"/>
      <c r="V168" s="2"/>
      <c r="W168" s="5"/>
      <c r="X168" s="6"/>
      <c r="Y168" s="6"/>
      <c r="Z168" s="5"/>
      <c r="AA168" s="5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17" t="str">
        <f t="shared" si="52"/>
        <v/>
      </c>
      <c r="BB168" s="17" t="str">
        <f t="shared" si="50"/>
        <v/>
      </c>
      <c r="BC168" s="3"/>
      <c r="BD168" s="25">
        <f t="shared" si="53"/>
        <v>0</v>
      </c>
      <c r="BE168" s="25">
        <f t="shared" si="51"/>
        <v>0</v>
      </c>
      <c r="BF168" s="3"/>
    </row>
    <row r="169" spans="1:58" ht="15" customHeight="1" x14ac:dyDescent="0.15">
      <c r="A169" s="395"/>
      <c r="B169" s="307"/>
      <c r="C169" s="214" t="s">
        <v>122</v>
      </c>
      <c r="D169" s="52">
        <f t="shared" si="54"/>
        <v>0</v>
      </c>
      <c r="E169" s="85"/>
      <c r="F169" s="85"/>
      <c r="G169" s="85"/>
      <c r="H169" s="85"/>
      <c r="I169" s="85"/>
      <c r="J169" s="58"/>
      <c r="K169" s="58"/>
      <c r="L169" s="85"/>
      <c r="M169" s="85"/>
      <c r="N169" s="196"/>
      <c r="O169" s="196"/>
      <c r="P169" s="58"/>
      <c r="Q169" s="58"/>
      <c r="R169" s="24" t="str">
        <f t="shared" si="49"/>
        <v xml:space="preserve"> </v>
      </c>
      <c r="S169" s="2"/>
      <c r="T169" s="2"/>
      <c r="U169" s="2"/>
      <c r="V169" s="2"/>
      <c r="W169" s="5"/>
      <c r="X169" s="6"/>
      <c r="Y169" s="6"/>
      <c r="Z169" s="5"/>
      <c r="AA169" s="5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17"/>
      <c r="BB169" s="17" t="str">
        <f t="shared" si="50"/>
        <v/>
      </c>
      <c r="BC169" s="3"/>
      <c r="BD169" s="25"/>
      <c r="BE169" s="25">
        <f t="shared" si="51"/>
        <v>0</v>
      </c>
      <c r="BF169" s="3"/>
    </row>
    <row r="170" spans="1:58" ht="17.25" customHeight="1" x14ac:dyDescent="0.15">
      <c r="A170" s="396" t="s">
        <v>215</v>
      </c>
      <c r="B170" s="393" t="s">
        <v>120</v>
      </c>
      <c r="C170" s="394"/>
      <c r="D170" s="129">
        <f>+K170</f>
        <v>0</v>
      </c>
      <c r="E170" s="216"/>
      <c r="F170" s="216"/>
      <c r="G170" s="216"/>
      <c r="H170" s="216"/>
      <c r="I170" s="216"/>
      <c r="J170" s="216"/>
      <c r="K170" s="50"/>
      <c r="L170" s="216"/>
      <c r="M170" s="216"/>
      <c r="N170" s="50"/>
      <c r="O170" s="50"/>
      <c r="P170" s="50"/>
      <c r="Q170" s="50"/>
      <c r="R170" s="24" t="str">
        <f t="shared" si="49"/>
        <v xml:space="preserve"> </v>
      </c>
      <c r="S170" s="2"/>
      <c r="T170" s="2"/>
      <c r="U170" s="2"/>
      <c r="V170" s="2"/>
      <c r="W170" s="5"/>
      <c r="X170" s="6"/>
      <c r="Y170" s="6"/>
      <c r="Z170" s="5"/>
      <c r="AA170" s="5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17" t="str">
        <f t="shared" si="52"/>
        <v/>
      </c>
      <c r="BB170" s="17" t="str">
        <f t="shared" si="50"/>
        <v/>
      </c>
      <c r="BC170" s="3"/>
      <c r="BD170" s="25">
        <f t="shared" si="53"/>
        <v>0</v>
      </c>
      <c r="BE170" s="25">
        <f t="shared" si="51"/>
        <v>0</v>
      </c>
      <c r="BF170" s="3"/>
    </row>
    <row r="171" spans="1:58" ht="18" customHeight="1" x14ac:dyDescent="0.15">
      <c r="A171" s="395"/>
      <c r="B171" s="306" t="s">
        <v>124</v>
      </c>
      <c r="C171" s="215" t="s">
        <v>121</v>
      </c>
      <c r="D171" s="44">
        <f>+K171</f>
        <v>0</v>
      </c>
      <c r="E171" s="73"/>
      <c r="F171" s="73"/>
      <c r="G171" s="73"/>
      <c r="H171" s="73"/>
      <c r="I171" s="73"/>
      <c r="J171" s="73"/>
      <c r="K171" s="74"/>
      <c r="L171" s="73"/>
      <c r="M171" s="73"/>
      <c r="N171" s="74">
        <v>0</v>
      </c>
      <c r="O171" s="74"/>
      <c r="P171" s="74"/>
      <c r="Q171" s="74"/>
      <c r="R171" s="24" t="str">
        <f t="shared" si="49"/>
        <v xml:space="preserve"> </v>
      </c>
      <c r="S171" s="2"/>
      <c r="T171" s="2"/>
      <c r="U171" s="2"/>
      <c r="V171" s="2"/>
      <c r="W171" s="5"/>
      <c r="X171" s="6"/>
      <c r="Y171" s="6"/>
      <c r="Z171" s="5"/>
      <c r="AA171" s="5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17" t="str">
        <f t="shared" si="52"/>
        <v/>
      </c>
      <c r="BB171" s="17" t="str">
        <f t="shared" si="50"/>
        <v/>
      </c>
      <c r="BC171" s="3"/>
      <c r="BD171" s="25">
        <f t="shared" si="53"/>
        <v>0</v>
      </c>
      <c r="BE171" s="25">
        <f t="shared" si="51"/>
        <v>0</v>
      </c>
      <c r="BF171" s="3"/>
    </row>
    <row r="172" spans="1:58" ht="15.75" customHeight="1" x14ac:dyDescent="0.15">
      <c r="A172" s="395"/>
      <c r="B172" s="307"/>
      <c r="C172" s="214" t="s">
        <v>214</v>
      </c>
      <c r="D172" s="52">
        <f>+K172</f>
        <v>0</v>
      </c>
      <c r="E172" s="85"/>
      <c r="F172" s="85"/>
      <c r="G172" s="85"/>
      <c r="H172" s="85"/>
      <c r="I172" s="85"/>
      <c r="J172" s="85"/>
      <c r="K172" s="58"/>
      <c r="L172" s="85"/>
      <c r="M172" s="85"/>
      <c r="N172" s="196"/>
      <c r="O172" s="196"/>
      <c r="P172" s="58"/>
      <c r="Q172" s="58"/>
      <c r="R172" s="24" t="str">
        <f t="shared" si="49"/>
        <v xml:space="preserve"> </v>
      </c>
      <c r="S172" s="2"/>
      <c r="T172" s="2"/>
      <c r="U172" s="2"/>
      <c r="V172" s="2"/>
      <c r="W172" s="5"/>
      <c r="X172" s="6"/>
      <c r="Y172" s="6"/>
      <c r="Z172" s="5"/>
      <c r="AA172" s="5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17"/>
      <c r="BB172" s="17" t="str">
        <f t="shared" si="50"/>
        <v/>
      </c>
      <c r="BC172" s="3"/>
      <c r="BD172" s="25"/>
      <c r="BE172" s="25">
        <f t="shared" si="51"/>
        <v>0</v>
      </c>
      <c r="BF172" s="3"/>
    </row>
    <row r="173" spans="1:58" ht="15" customHeight="1" x14ac:dyDescent="0.15">
      <c r="A173" s="395"/>
      <c r="B173" s="327" t="s">
        <v>125</v>
      </c>
      <c r="C173" s="207" t="s">
        <v>121</v>
      </c>
      <c r="D173" s="211">
        <f>+K173</f>
        <v>0</v>
      </c>
      <c r="E173" s="212"/>
      <c r="F173" s="212"/>
      <c r="G173" s="212"/>
      <c r="H173" s="212"/>
      <c r="I173" s="212"/>
      <c r="J173" s="212"/>
      <c r="K173" s="117"/>
      <c r="L173" s="212"/>
      <c r="M173" s="212"/>
      <c r="N173" s="117">
        <v>0</v>
      </c>
      <c r="O173" s="117"/>
      <c r="P173" s="117"/>
      <c r="Q173" s="117"/>
      <c r="R173" s="24" t="str">
        <f t="shared" si="49"/>
        <v xml:space="preserve"> </v>
      </c>
      <c r="S173" s="2"/>
      <c r="T173" s="2"/>
      <c r="U173" s="2"/>
      <c r="V173" s="2"/>
      <c r="W173" s="5"/>
      <c r="X173" s="6"/>
      <c r="Y173" s="6"/>
      <c r="Z173" s="5"/>
      <c r="AA173" s="5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17" t="str">
        <f t="shared" si="52"/>
        <v/>
      </c>
      <c r="BB173" s="17" t="str">
        <f t="shared" si="50"/>
        <v/>
      </c>
      <c r="BC173" s="3"/>
      <c r="BD173" s="25">
        <f t="shared" si="53"/>
        <v>0</v>
      </c>
      <c r="BE173" s="25">
        <f t="shared" si="51"/>
        <v>0</v>
      </c>
      <c r="BF173" s="3"/>
    </row>
    <row r="174" spans="1:58" ht="16.5" customHeight="1" x14ac:dyDescent="0.15">
      <c r="A174" s="397"/>
      <c r="B174" s="307"/>
      <c r="C174" s="214" t="s">
        <v>122</v>
      </c>
      <c r="D174" s="52">
        <f>+K174</f>
        <v>0</v>
      </c>
      <c r="E174" s="85"/>
      <c r="F174" s="85"/>
      <c r="G174" s="85"/>
      <c r="H174" s="85"/>
      <c r="I174" s="85"/>
      <c r="J174" s="85"/>
      <c r="K174" s="58"/>
      <c r="L174" s="85"/>
      <c r="M174" s="85"/>
      <c r="N174" s="196"/>
      <c r="O174" s="196"/>
      <c r="P174" s="58"/>
      <c r="Q174" s="58"/>
      <c r="R174" s="24" t="str">
        <f t="shared" si="49"/>
        <v xml:space="preserve"> </v>
      </c>
      <c r="S174" s="2"/>
      <c r="T174" s="2"/>
      <c r="U174" s="2"/>
      <c r="V174" s="2"/>
      <c r="W174" s="5"/>
      <c r="X174" s="6"/>
      <c r="Y174" s="6"/>
      <c r="Z174" s="5"/>
      <c r="AA174" s="5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17"/>
      <c r="BB174" s="17" t="str">
        <f t="shared" si="50"/>
        <v/>
      </c>
      <c r="BC174" s="3"/>
      <c r="BD174" s="25"/>
      <c r="BE174" s="25">
        <f t="shared" si="51"/>
        <v>0</v>
      </c>
      <c r="BF174" s="3"/>
    </row>
    <row r="175" spans="1:58" ht="15" customHeight="1" x14ac:dyDescent="0.15">
      <c r="A175" s="109" t="s">
        <v>131</v>
      </c>
      <c r="B175" s="42"/>
      <c r="C175" s="59"/>
      <c r="D175" s="60"/>
      <c r="E175" s="60"/>
      <c r="F175" s="217"/>
      <c r="G175" s="217"/>
      <c r="H175" s="217"/>
      <c r="BE175" s="3"/>
      <c r="BF175" s="3"/>
    </row>
    <row r="176" spans="1:58" ht="23.25" customHeight="1" x14ac:dyDescent="0.15">
      <c r="A176" s="295" t="s">
        <v>132</v>
      </c>
      <c r="B176" s="296"/>
      <c r="C176" s="297"/>
      <c r="D176" s="301" t="s">
        <v>4</v>
      </c>
      <c r="E176" s="303" t="s">
        <v>7</v>
      </c>
      <c r="F176" s="304"/>
      <c r="G176" s="304"/>
      <c r="H176" s="305"/>
      <c r="BE176" s="3"/>
      <c r="BF176" s="3"/>
    </row>
    <row r="177" spans="1:58" ht="27.75" customHeight="1" x14ac:dyDescent="0.15">
      <c r="A177" s="298"/>
      <c r="B177" s="299"/>
      <c r="C177" s="300"/>
      <c r="D177" s="329"/>
      <c r="E177" s="37" t="s">
        <v>133</v>
      </c>
      <c r="F177" s="38" t="s">
        <v>134</v>
      </c>
      <c r="G177" s="38" t="s">
        <v>68</v>
      </c>
      <c r="H177" s="39" t="s">
        <v>135</v>
      </c>
      <c r="BE177" s="2"/>
      <c r="BF177" s="3"/>
    </row>
    <row r="178" spans="1:58" ht="13.5" customHeight="1" x14ac:dyDescent="0.15">
      <c r="A178" s="330" t="s">
        <v>136</v>
      </c>
      <c r="B178" s="331"/>
      <c r="C178" s="332"/>
      <c r="D178" s="44">
        <f>+SUM(E178:H178)</f>
        <v>0</v>
      </c>
      <c r="E178" s="62"/>
      <c r="F178" s="63"/>
      <c r="G178" s="63"/>
      <c r="H178" s="64"/>
      <c r="BA178" s="17" t="str">
        <f>IF($D178&lt;&gt;SUM($E178:$H178)," NO ALTERE LAS FÓRMULAS, la suma de las edades no está alculando el total de la sección. ","")</f>
        <v/>
      </c>
      <c r="BB178" s="2"/>
      <c r="BC178" s="2"/>
      <c r="BD178" s="25">
        <f>IF($D178&lt;&gt;SUM($E178:$H178),1,0)</f>
        <v>0</v>
      </c>
      <c r="BE178" s="3"/>
      <c r="BF178" s="3"/>
    </row>
    <row r="179" spans="1:58" ht="15" customHeight="1" x14ac:dyDescent="0.15">
      <c r="A179" s="333" t="s">
        <v>137</v>
      </c>
      <c r="B179" s="334"/>
      <c r="C179" s="335"/>
      <c r="D179" s="52">
        <f>+SUM(E179:H179)</f>
        <v>0</v>
      </c>
      <c r="E179" s="53"/>
      <c r="F179" s="55"/>
      <c r="G179" s="55"/>
      <c r="H179" s="57"/>
      <c r="BA179" s="17" t="str">
        <f>IF($D179&lt;&gt;SUM($E179:$H179)," NO ALTERE LAS FÓRMULAS, la suma de las edades no está alculando el total de la sección. ","")</f>
        <v/>
      </c>
      <c r="BB179" s="2"/>
      <c r="BC179" s="2"/>
      <c r="BD179" s="25">
        <f>IF($D179&lt;&gt;SUM($E179:$H179),1,0)</f>
        <v>0</v>
      </c>
      <c r="BE179" s="3"/>
      <c r="BF179" s="3"/>
    </row>
    <row r="180" spans="1:58" ht="23.25" customHeight="1" x14ac:dyDescent="0.15">
      <c r="A180" s="16" t="s">
        <v>216</v>
      </c>
      <c r="B180" s="59"/>
      <c r="C180" s="59"/>
      <c r="D180" s="182"/>
      <c r="E180" s="182"/>
      <c r="F180" s="182"/>
      <c r="G180" s="182"/>
      <c r="H180" s="182"/>
      <c r="BF180" s="3"/>
    </row>
    <row r="181" spans="1:58" ht="36" customHeight="1" x14ac:dyDescent="0.15">
      <c r="A181" s="336" t="s">
        <v>217</v>
      </c>
      <c r="B181" s="337"/>
      <c r="C181" s="338"/>
      <c r="D181" s="301" t="s">
        <v>80</v>
      </c>
      <c r="E181" s="303" t="s">
        <v>7</v>
      </c>
      <c r="F181" s="304"/>
      <c r="G181" s="304"/>
      <c r="H181" s="304"/>
      <c r="I181" s="304"/>
      <c r="J181" s="304"/>
      <c r="K181" s="304"/>
      <c r="L181" s="304"/>
      <c r="M181" s="305"/>
      <c r="N181" s="304" t="s">
        <v>66</v>
      </c>
      <c r="O181" s="305"/>
      <c r="P181" s="306" t="s">
        <v>9</v>
      </c>
      <c r="BF181" s="3"/>
    </row>
    <row r="182" spans="1:58" ht="36.75" customHeight="1" x14ac:dyDescent="0.15">
      <c r="A182" s="339"/>
      <c r="B182" s="340"/>
      <c r="C182" s="341"/>
      <c r="D182" s="342"/>
      <c r="E182" s="218" t="s">
        <v>133</v>
      </c>
      <c r="F182" s="219" t="s">
        <v>14</v>
      </c>
      <c r="G182" s="219" t="s">
        <v>138</v>
      </c>
      <c r="H182" s="219" t="s">
        <v>67</v>
      </c>
      <c r="I182" s="219" t="s">
        <v>139</v>
      </c>
      <c r="J182" s="219" t="s">
        <v>68</v>
      </c>
      <c r="K182" s="219" t="s">
        <v>18</v>
      </c>
      <c r="L182" s="219" t="s">
        <v>19</v>
      </c>
      <c r="M182" s="220" t="s">
        <v>20</v>
      </c>
      <c r="N182" s="221" t="s">
        <v>1</v>
      </c>
      <c r="O182" s="222" t="s">
        <v>2</v>
      </c>
      <c r="P182" s="343"/>
      <c r="BF182" s="3"/>
    </row>
    <row r="183" spans="1:58" ht="14.25" customHeight="1" x14ac:dyDescent="0.15">
      <c r="A183" s="306" t="s">
        <v>140</v>
      </c>
      <c r="B183" s="328" t="s">
        <v>218</v>
      </c>
      <c r="C183" s="328"/>
      <c r="D183" s="111">
        <f>+SUM(E183:M183)</f>
        <v>40</v>
      </c>
      <c r="E183" s="62">
        <v>5</v>
      </c>
      <c r="F183" s="63"/>
      <c r="G183" s="63">
        <v>2</v>
      </c>
      <c r="H183" s="63">
        <v>1</v>
      </c>
      <c r="I183" s="63">
        <v>2</v>
      </c>
      <c r="J183" s="63">
        <v>9</v>
      </c>
      <c r="K183" s="63">
        <v>21</v>
      </c>
      <c r="L183" s="63"/>
      <c r="M183" s="64"/>
      <c r="N183" s="74">
        <v>15</v>
      </c>
      <c r="O183" s="74">
        <v>25</v>
      </c>
      <c r="P183" s="112"/>
      <c r="Q183" s="75" t="str">
        <f t="shared" ref="Q183:Q238" si="55">$BA183&amp;" "&amp;$BB183</f>
        <v xml:space="preserve"> </v>
      </c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  <c r="AC183" s="75"/>
      <c r="AD183" s="75"/>
      <c r="AE183" s="75"/>
      <c r="AF183" s="75"/>
      <c r="AG183" s="75"/>
      <c r="AH183" s="75"/>
      <c r="AI183" s="75"/>
      <c r="AJ183" s="75"/>
      <c r="AK183" s="75"/>
      <c r="AL183" s="75"/>
      <c r="AM183" s="75"/>
      <c r="AN183" s="75"/>
      <c r="AO183" s="75"/>
      <c r="AP183" s="75"/>
      <c r="AQ183" s="75"/>
      <c r="AR183" s="75"/>
      <c r="AS183" s="75"/>
      <c r="AT183" s="75"/>
      <c r="AU183" s="75"/>
      <c r="AV183" s="75"/>
      <c r="AW183" s="75"/>
      <c r="AX183" s="75"/>
      <c r="AY183" s="75"/>
      <c r="AZ183" s="75"/>
      <c r="BA183" s="1" t="s">
        <v>3</v>
      </c>
      <c r="BB183" s="17" t="str">
        <f t="shared" ref="BB183:BB238" si="56">IF($K183&lt;$P183," El número altas de pacientes 60 años NO puede ser mayor que el de 20-64 años.","")</f>
        <v/>
      </c>
      <c r="BC183" s="2"/>
      <c r="BD183" s="29">
        <f t="shared" ref="BD183:BD238" si="57">IF($D183&lt;&gt;($N183+$O183),1,0)</f>
        <v>0</v>
      </c>
      <c r="BE183" s="25">
        <f t="shared" ref="BE183:BE238" si="58">IF($K183&lt;$P183,1,0)</f>
        <v>0</v>
      </c>
      <c r="BF183" s="3"/>
    </row>
    <row r="184" spans="1:58" ht="13.5" customHeight="1" x14ac:dyDescent="0.15">
      <c r="A184" s="327"/>
      <c r="B184" s="320" t="s">
        <v>219</v>
      </c>
      <c r="C184" s="320"/>
      <c r="D184" s="113">
        <f t="shared" ref="D184:D238" si="59">+SUM(E184:M184)</f>
        <v>47</v>
      </c>
      <c r="E184" s="96">
        <v>1</v>
      </c>
      <c r="F184" s="80">
        <v>2</v>
      </c>
      <c r="G184" s="80">
        <v>2</v>
      </c>
      <c r="H184" s="80">
        <v>1</v>
      </c>
      <c r="I184" s="80">
        <v>3</v>
      </c>
      <c r="J184" s="80">
        <v>15</v>
      </c>
      <c r="K184" s="80">
        <v>22</v>
      </c>
      <c r="L184" s="80">
        <v>1</v>
      </c>
      <c r="M184" s="98"/>
      <c r="N184" s="83">
        <v>19</v>
      </c>
      <c r="O184" s="83">
        <v>28</v>
      </c>
      <c r="P184" s="119"/>
      <c r="Q184" s="75" t="str">
        <f t="shared" si="55"/>
        <v xml:space="preserve"> </v>
      </c>
      <c r="R184" s="75"/>
      <c r="S184" s="75"/>
      <c r="T184" s="75"/>
      <c r="U184" s="75"/>
      <c r="V184" s="75"/>
      <c r="W184" s="75"/>
      <c r="X184" s="75"/>
      <c r="Y184" s="75"/>
      <c r="Z184" s="75"/>
      <c r="AA184" s="75"/>
      <c r="AB184" s="75"/>
      <c r="AC184" s="75"/>
      <c r="AD184" s="75"/>
      <c r="AE184" s="75"/>
      <c r="AF184" s="75"/>
      <c r="AG184" s="75"/>
      <c r="AH184" s="75"/>
      <c r="AI184" s="75"/>
      <c r="AJ184" s="75"/>
      <c r="AK184" s="75"/>
      <c r="AL184" s="75"/>
      <c r="AM184" s="75"/>
      <c r="AN184" s="75"/>
      <c r="AO184" s="75"/>
      <c r="AP184" s="75"/>
      <c r="AQ184" s="75"/>
      <c r="AR184" s="75"/>
      <c r="AS184" s="75"/>
      <c r="AT184" s="75"/>
      <c r="AU184" s="75"/>
      <c r="AV184" s="75"/>
      <c r="AW184" s="75"/>
      <c r="AX184" s="75"/>
      <c r="AY184" s="75"/>
      <c r="AZ184" s="75"/>
      <c r="BA184" s="17" t="str">
        <f t="shared" ref="BA184:BA238" si="60">IF($D184&lt;&gt;($N184+$O184)," El número altas de pacientes según sexo NO puede ser diferente al Total.","")</f>
        <v/>
      </c>
      <c r="BB184" s="17" t="str">
        <f t="shared" si="56"/>
        <v/>
      </c>
      <c r="BC184" s="3"/>
      <c r="BD184" s="25">
        <f t="shared" si="57"/>
        <v>0</v>
      </c>
      <c r="BE184" s="25">
        <f t="shared" si="58"/>
        <v>0</v>
      </c>
      <c r="BF184" s="3"/>
    </row>
    <row r="185" spans="1:58" ht="11.25" customHeight="1" x14ac:dyDescent="0.15">
      <c r="A185" s="327"/>
      <c r="B185" s="320" t="s">
        <v>141</v>
      </c>
      <c r="C185" s="320"/>
      <c r="D185" s="113">
        <f t="shared" si="59"/>
        <v>5</v>
      </c>
      <c r="E185" s="62">
        <v>2</v>
      </c>
      <c r="F185" s="63">
        <v>2</v>
      </c>
      <c r="G185" s="63">
        <v>1</v>
      </c>
      <c r="H185" s="63"/>
      <c r="I185" s="63"/>
      <c r="J185" s="63"/>
      <c r="K185" s="63"/>
      <c r="L185" s="63"/>
      <c r="M185" s="64"/>
      <c r="N185" s="74">
        <v>4</v>
      </c>
      <c r="O185" s="74">
        <v>1</v>
      </c>
      <c r="P185" s="112"/>
      <c r="Q185" s="75" t="str">
        <f t="shared" si="55"/>
        <v xml:space="preserve"> </v>
      </c>
      <c r="R185" s="75"/>
      <c r="S185" s="75"/>
      <c r="T185" s="75"/>
      <c r="U185" s="75"/>
      <c r="V185" s="75"/>
      <c r="W185" s="75"/>
      <c r="X185" s="75"/>
      <c r="Y185" s="75"/>
      <c r="Z185" s="75"/>
      <c r="AA185" s="75"/>
      <c r="AB185" s="75"/>
      <c r="AC185" s="75"/>
      <c r="AD185" s="75"/>
      <c r="AE185" s="75"/>
      <c r="AF185" s="75"/>
      <c r="AG185" s="75"/>
      <c r="AH185" s="75"/>
      <c r="AI185" s="75"/>
      <c r="AJ185" s="75"/>
      <c r="AK185" s="75"/>
      <c r="AL185" s="75"/>
      <c r="AM185" s="75"/>
      <c r="AN185" s="75"/>
      <c r="AO185" s="75"/>
      <c r="AP185" s="75"/>
      <c r="AQ185" s="75"/>
      <c r="AR185" s="75"/>
      <c r="AS185" s="75"/>
      <c r="AT185" s="75"/>
      <c r="AU185" s="75"/>
      <c r="AV185" s="75"/>
      <c r="AW185" s="75"/>
      <c r="AX185" s="75"/>
      <c r="AY185" s="75"/>
      <c r="AZ185" s="75"/>
      <c r="BA185" s="17" t="str">
        <f t="shared" si="60"/>
        <v/>
      </c>
      <c r="BB185" s="17" t="str">
        <f t="shared" si="56"/>
        <v/>
      </c>
      <c r="BC185" s="3"/>
      <c r="BD185" s="25">
        <f t="shared" si="57"/>
        <v>0</v>
      </c>
      <c r="BE185" s="25">
        <f t="shared" si="58"/>
        <v>0</v>
      </c>
      <c r="BF185" s="3"/>
    </row>
    <row r="186" spans="1:58" x14ac:dyDescent="0.15">
      <c r="A186" s="307"/>
      <c r="B186" s="326" t="s">
        <v>142</v>
      </c>
      <c r="C186" s="326"/>
      <c r="D186" s="195">
        <f t="shared" si="59"/>
        <v>15</v>
      </c>
      <c r="E186" s="53">
        <v>3</v>
      </c>
      <c r="F186" s="55">
        <v>2</v>
      </c>
      <c r="G186" s="55">
        <v>1</v>
      </c>
      <c r="H186" s="55">
        <v>1</v>
      </c>
      <c r="I186" s="55">
        <v>6</v>
      </c>
      <c r="J186" s="55">
        <v>1</v>
      </c>
      <c r="K186" s="55">
        <v>1</v>
      </c>
      <c r="L186" s="55"/>
      <c r="M186" s="57"/>
      <c r="N186" s="58">
        <v>9</v>
      </c>
      <c r="O186" s="58">
        <v>6</v>
      </c>
      <c r="P186" s="148"/>
      <c r="Q186" s="75" t="str">
        <f t="shared" si="55"/>
        <v xml:space="preserve"> </v>
      </c>
      <c r="R186" s="75"/>
      <c r="S186" s="75"/>
      <c r="T186" s="75"/>
      <c r="U186" s="75"/>
      <c r="V186" s="75"/>
      <c r="W186" s="75"/>
      <c r="X186" s="75"/>
      <c r="Y186" s="75"/>
      <c r="Z186" s="75"/>
      <c r="AA186" s="75"/>
      <c r="AB186" s="75"/>
      <c r="AC186" s="75"/>
      <c r="AD186" s="75"/>
      <c r="AE186" s="75"/>
      <c r="AF186" s="75"/>
      <c r="AG186" s="75"/>
      <c r="AH186" s="75"/>
      <c r="AI186" s="75"/>
      <c r="AJ186" s="75"/>
      <c r="AK186" s="75"/>
      <c r="AL186" s="75"/>
      <c r="AM186" s="75"/>
      <c r="AN186" s="75"/>
      <c r="AO186" s="75"/>
      <c r="AP186" s="75"/>
      <c r="AQ186" s="75"/>
      <c r="AR186" s="75"/>
      <c r="AS186" s="75"/>
      <c r="AT186" s="75"/>
      <c r="AU186" s="75"/>
      <c r="AV186" s="75"/>
      <c r="AW186" s="75"/>
      <c r="AX186" s="75"/>
      <c r="AY186" s="75"/>
      <c r="AZ186" s="75"/>
      <c r="BA186" s="17" t="str">
        <f t="shared" si="60"/>
        <v/>
      </c>
      <c r="BB186" s="17" t="str">
        <f t="shared" si="56"/>
        <v/>
      </c>
      <c r="BC186" s="3"/>
      <c r="BD186" s="25">
        <f t="shared" si="57"/>
        <v>0</v>
      </c>
      <c r="BE186" s="25">
        <f t="shared" si="58"/>
        <v>0</v>
      </c>
      <c r="BF186" s="3"/>
    </row>
    <row r="187" spans="1:58" ht="11.25" customHeight="1" x14ac:dyDescent="0.15">
      <c r="A187" s="306" t="s">
        <v>143</v>
      </c>
      <c r="B187" s="328" t="s">
        <v>218</v>
      </c>
      <c r="C187" s="328"/>
      <c r="D187" s="111">
        <f t="shared" si="59"/>
        <v>19</v>
      </c>
      <c r="E187" s="62">
        <v>2</v>
      </c>
      <c r="F187" s="63">
        <v>1</v>
      </c>
      <c r="G187" s="63">
        <v>1</v>
      </c>
      <c r="H187" s="63">
        <v>1</v>
      </c>
      <c r="I187" s="63">
        <v>1</v>
      </c>
      <c r="J187" s="63">
        <v>5</v>
      </c>
      <c r="K187" s="63">
        <v>6</v>
      </c>
      <c r="L187" s="63">
        <v>2</v>
      </c>
      <c r="M187" s="64"/>
      <c r="N187" s="74">
        <v>9</v>
      </c>
      <c r="O187" s="74">
        <v>10</v>
      </c>
      <c r="P187" s="112"/>
      <c r="Q187" s="75" t="str">
        <f t="shared" si="55"/>
        <v xml:space="preserve"> </v>
      </c>
      <c r="R187" s="75"/>
      <c r="S187" s="75"/>
      <c r="T187" s="75"/>
      <c r="U187" s="75"/>
      <c r="V187" s="75"/>
      <c r="W187" s="75"/>
      <c r="X187" s="75"/>
      <c r="Y187" s="75"/>
      <c r="Z187" s="75"/>
      <c r="AA187" s="75"/>
      <c r="AB187" s="75"/>
      <c r="AC187" s="75"/>
      <c r="AD187" s="75"/>
      <c r="AE187" s="75"/>
      <c r="AF187" s="75"/>
      <c r="AG187" s="75"/>
      <c r="AH187" s="75"/>
      <c r="AI187" s="75"/>
      <c r="AJ187" s="75"/>
      <c r="AK187" s="75"/>
      <c r="AL187" s="75"/>
      <c r="AM187" s="75"/>
      <c r="AN187" s="75"/>
      <c r="AO187" s="75"/>
      <c r="AP187" s="75"/>
      <c r="AQ187" s="75"/>
      <c r="AR187" s="75"/>
      <c r="AS187" s="75"/>
      <c r="AT187" s="75"/>
      <c r="AU187" s="75"/>
      <c r="AV187" s="75"/>
      <c r="AW187" s="75"/>
      <c r="AX187" s="75"/>
      <c r="AY187" s="75"/>
      <c r="AZ187" s="75"/>
      <c r="BA187" s="17" t="str">
        <f t="shared" si="60"/>
        <v/>
      </c>
      <c r="BB187" s="17" t="str">
        <f t="shared" si="56"/>
        <v/>
      </c>
      <c r="BC187" s="3"/>
      <c r="BD187" s="25">
        <f t="shared" si="57"/>
        <v>0</v>
      </c>
      <c r="BE187" s="25">
        <f t="shared" si="58"/>
        <v>0</v>
      </c>
      <c r="BF187" s="3"/>
    </row>
    <row r="188" spans="1:58" ht="11.25" customHeight="1" x14ac:dyDescent="0.15">
      <c r="A188" s="327"/>
      <c r="B188" s="320" t="s">
        <v>219</v>
      </c>
      <c r="C188" s="320"/>
      <c r="D188" s="113">
        <f t="shared" si="59"/>
        <v>21</v>
      </c>
      <c r="E188" s="96"/>
      <c r="F188" s="80">
        <v>1</v>
      </c>
      <c r="G188" s="80">
        <v>4</v>
      </c>
      <c r="H188" s="80">
        <v>2</v>
      </c>
      <c r="I188" s="80"/>
      <c r="J188" s="80"/>
      <c r="K188" s="80">
        <v>12</v>
      </c>
      <c r="L188" s="80">
        <v>2</v>
      </c>
      <c r="M188" s="98"/>
      <c r="N188" s="83">
        <v>13</v>
      </c>
      <c r="O188" s="83">
        <v>8</v>
      </c>
      <c r="P188" s="119"/>
      <c r="Q188" s="75" t="str">
        <f t="shared" si="55"/>
        <v xml:space="preserve"> </v>
      </c>
      <c r="R188" s="75"/>
      <c r="S188" s="75"/>
      <c r="T188" s="75"/>
      <c r="U188" s="75"/>
      <c r="V188" s="75"/>
      <c r="W188" s="75"/>
      <c r="X188" s="75"/>
      <c r="Y188" s="75"/>
      <c r="Z188" s="75"/>
      <c r="AA188" s="75"/>
      <c r="AB188" s="75"/>
      <c r="AC188" s="75"/>
      <c r="AD188" s="75"/>
      <c r="AE188" s="75"/>
      <c r="AF188" s="75"/>
      <c r="AG188" s="75"/>
      <c r="AH188" s="75"/>
      <c r="AI188" s="75"/>
      <c r="AJ188" s="75"/>
      <c r="AK188" s="75"/>
      <c r="AL188" s="75"/>
      <c r="AM188" s="75"/>
      <c r="AN188" s="75"/>
      <c r="AO188" s="75"/>
      <c r="AP188" s="75"/>
      <c r="AQ188" s="75"/>
      <c r="AR188" s="75"/>
      <c r="AS188" s="75"/>
      <c r="AT188" s="75"/>
      <c r="AU188" s="75"/>
      <c r="AV188" s="75"/>
      <c r="AW188" s="75"/>
      <c r="AX188" s="75"/>
      <c r="AY188" s="75"/>
      <c r="AZ188" s="75"/>
      <c r="BA188" s="17" t="str">
        <f t="shared" si="60"/>
        <v/>
      </c>
      <c r="BB188" s="17" t="str">
        <f t="shared" si="56"/>
        <v/>
      </c>
      <c r="BC188" s="3"/>
      <c r="BD188" s="25">
        <f t="shared" si="57"/>
        <v>0</v>
      </c>
      <c r="BE188" s="25">
        <f t="shared" si="58"/>
        <v>0</v>
      </c>
      <c r="BF188" s="3"/>
    </row>
    <row r="189" spans="1:58" ht="11.25" customHeight="1" x14ac:dyDescent="0.15">
      <c r="A189" s="327"/>
      <c r="B189" s="320" t="s">
        <v>141</v>
      </c>
      <c r="C189" s="320"/>
      <c r="D189" s="113">
        <f t="shared" si="59"/>
        <v>15</v>
      </c>
      <c r="E189" s="96">
        <v>2</v>
      </c>
      <c r="F189" s="80">
        <v>1</v>
      </c>
      <c r="G189" s="80">
        <v>1</v>
      </c>
      <c r="H189" s="80">
        <v>1</v>
      </c>
      <c r="I189" s="80"/>
      <c r="J189" s="80">
        <v>4</v>
      </c>
      <c r="K189" s="80">
        <v>5</v>
      </c>
      <c r="L189" s="80">
        <v>1</v>
      </c>
      <c r="M189" s="98"/>
      <c r="N189" s="83">
        <v>8</v>
      </c>
      <c r="O189" s="83">
        <v>7</v>
      </c>
      <c r="P189" s="119"/>
      <c r="Q189" s="75" t="str">
        <f t="shared" si="55"/>
        <v xml:space="preserve"> </v>
      </c>
      <c r="R189" s="75"/>
      <c r="S189" s="75"/>
      <c r="T189" s="75"/>
      <c r="U189" s="75"/>
      <c r="V189" s="75"/>
      <c r="W189" s="75"/>
      <c r="X189" s="75"/>
      <c r="Y189" s="75"/>
      <c r="Z189" s="75"/>
      <c r="AA189" s="75"/>
      <c r="AB189" s="75"/>
      <c r="AC189" s="75"/>
      <c r="AD189" s="75"/>
      <c r="AE189" s="75"/>
      <c r="AF189" s="75"/>
      <c r="AG189" s="75"/>
      <c r="AH189" s="75"/>
      <c r="AI189" s="75"/>
      <c r="AJ189" s="75"/>
      <c r="AK189" s="75"/>
      <c r="AL189" s="75"/>
      <c r="AM189" s="75"/>
      <c r="AN189" s="75"/>
      <c r="AO189" s="75"/>
      <c r="AP189" s="75"/>
      <c r="AQ189" s="75"/>
      <c r="AR189" s="75"/>
      <c r="AS189" s="75"/>
      <c r="AT189" s="75"/>
      <c r="AU189" s="75"/>
      <c r="AV189" s="75"/>
      <c r="AW189" s="75"/>
      <c r="AX189" s="75"/>
      <c r="AY189" s="75"/>
      <c r="AZ189" s="75"/>
      <c r="BA189" s="17" t="str">
        <f t="shared" si="60"/>
        <v/>
      </c>
      <c r="BB189" s="17" t="str">
        <f t="shared" si="56"/>
        <v/>
      </c>
      <c r="BC189" s="3"/>
      <c r="BD189" s="25">
        <f t="shared" si="57"/>
        <v>0</v>
      </c>
      <c r="BE189" s="25">
        <f t="shared" si="58"/>
        <v>0</v>
      </c>
      <c r="BF189" s="3"/>
    </row>
    <row r="190" spans="1:58" ht="11.25" customHeight="1" x14ac:dyDescent="0.15">
      <c r="A190" s="307"/>
      <c r="B190" s="326" t="s">
        <v>142</v>
      </c>
      <c r="C190" s="326"/>
      <c r="D190" s="195">
        <f t="shared" si="59"/>
        <v>11</v>
      </c>
      <c r="E190" s="53">
        <v>1</v>
      </c>
      <c r="F190" s="55">
        <v>1</v>
      </c>
      <c r="G190" s="55"/>
      <c r="H190" s="55"/>
      <c r="I190" s="55">
        <v>2</v>
      </c>
      <c r="J190" s="55">
        <v>1</v>
      </c>
      <c r="K190" s="55">
        <v>6</v>
      </c>
      <c r="L190" s="55"/>
      <c r="M190" s="57"/>
      <c r="N190" s="58">
        <v>7</v>
      </c>
      <c r="O190" s="58">
        <v>4</v>
      </c>
      <c r="P190" s="148"/>
      <c r="Q190" s="75" t="str">
        <f t="shared" si="55"/>
        <v xml:space="preserve"> </v>
      </c>
      <c r="R190" s="75"/>
      <c r="S190" s="75"/>
      <c r="T190" s="75"/>
      <c r="U190" s="75"/>
      <c r="V190" s="75"/>
      <c r="W190" s="75"/>
      <c r="X190" s="75"/>
      <c r="Y190" s="75"/>
      <c r="Z190" s="75"/>
      <c r="AA190" s="75"/>
      <c r="AB190" s="75"/>
      <c r="AC190" s="75"/>
      <c r="AD190" s="75"/>
      <c r="AE190" s="75"/>
      <c r="AF190" s="75"/>
      <c r="AG190" s="75"/>
      <c r="AH190" s="75"/>
      <c r="AI190" s="75"/>
      <c r="AJ190" s="75"/>
      <c r="AK190" s="75"/>
      <c r="AL190" s="75"/>
      <c r="AM190" s="75"/>
      <c r="AN190" s="75"/>
      <c r="AO190" s="75"/>
      <c r="AP190" s="75"/>
      <c r="AQ190" s="75"/>
      <c r="AR190" s="75"/>
      <c r="AS190" s="75"/>
      <c r="AT190" s="75"/>
      <c r="AU190" s="75"/>
      <c r="AV190" s="75"/>
      <c r="AW190" s="75"/>
      <c r="AX190" s="75"/>
      <c r="AY190" s="75"/>
      <c r="AZ190" s="75"/>
      <c r="BA190" s="17" t="str">
        <f t="shared" si="60"/>
        <v/>
      </c>
      <c r="BB190" s="17" t="str">
        <f t="shared" si="56"/>
        <v/>
      </c>
      <c r="BC190" s="3"/>
      <c r="BD190" s="25">
        <f t="shared" si="57"/>
        <v>0</v>
      </c>
      <c r="BE190" s="25">
        <f t="shared" si="58"/>
        <v>0</v>
      </c>
      <c r="BF190" s="2"/>
    </row>
    <row r="191" spans="1:58" ht="11.25" customHeight="1" x14ac:dyDescent="0.15">
      <c r="A191" s="306" t="s">
        <v>82</v>
      </c>
      <c r="B191" s="328" t="s">
        <v>218</v>
      </c>
      <c r="C191" s="328"/>
      <c r="D191" s="111">
        <f t="shared" si="59"/>
        <v>90</v>
      </c>
      <c r="E191" s="62"/>
      <c r="F191" s="63"/>
      <c r="G191" s="63"/>
      <c r="H191" s="63">
        <v>2</v>
      </c>
      <c r="I191" s="63">
        <v>3</v>
      </c>
      <c r="J191" s="63">
        <v>13</v>
      </c>
      <c r="K191" s="63">
        <v>34</v>
      </c>
      <c r="L191" s="63">
        <v>3</v>
      </c>
      <c r="M191" s="64">
        <v>35</v>
      </c>
      <c r="N191" s="74">
        <v>16</v>
      </c>
      <c r="O191" s="74">
        <v>74</v>
      </c>
      <c r="P191" s="112"/>
      <c r="Q191" s="75" t="str">
        <f t="shared" si="55"/>
        <v xml:space="preserve"> </v>
      </c>
      <c r="R191" s="75"/>
      <c r="S191" s="75"/>
      <c r="T191" s="75"/>
      <c r="U191" s="75"/>
      <c r="V191" s="75"/>
      <c r="W191" s="75"/>
      <c r="X191" s="75"/>
      <c r="Y191" s="75"/>
      <c r="Z191" s="75"/>
      <c r="AA191" s="75"/>
      <c r="AB191" s="75"/>
      <c r="AC191" s="75"/>
      <c r="AD191" s="75"/>
      <c r="AE191" s="75"/>
      <c r="AF191" s="75"/>
      <c r="AG191" s="75"/>
      <c r="AH191" s="75"/>
      <c r="AI191" s="75"/>
      <c r="AJ191" s="75"/>
      <c r="AK191" s="75"/>
      <c r="AL191" s="75"/>
      <c r="AM191" s="75"/>
      <c r="AN191" s="75"/>
      <c r="AO191" s="75"/>
      <c r="AP191" s="75"/>
      <c r="AQ191" s="75"/>
      <c r="AR191" s="75"/>
      <c r="AS191" s="75"/>
      <c r="AT191" s="75"/>
      <c r="AU191" s="75"/>
      <c r="AV191" s="75"/>
      <c r="AW191" s="75"/>
      <c r="AX191" s="75"/>
      <c r="AY191" s="75"/>
      <c r="AZ191" s="75"/>
      <c r="BA191" s="17" t="str">
        <f t="shared" si="60"/>
        <v/>
      </c>
      <c r="BB191" s="17" t="str">
        <f t="shared" si="56"/>
        <v/>
      </c>
      <c r="BC191" s="3"/>
      <c r="BD191" s="25">
        <f t="shared" si="57"/>
        <v>0</v>
      </c>
      <c r="BE191" s="25">
        <f t="shared" si="58"/>
        <v>0</v>
      </c>
      <c r="BF191" s="3"/>
    </row>
    <row r="192" spans="1:58" ht="11.25" customHeight="1" x14ac:dyDescent="0.15">
      <c r="A192" s="327"/>
      <c r="B192" s="320" t="s">
        <v>219</v>
      </c>
      <c r="C192" s="320"/>
      <c r="D192" s="113">
        <f t="shared" si="59"/>
        <v>93</v>
      </c>
      <c r="E192" s="96"/>
      <c r="F192" s="80"/>
      <c r="G192" s="80"/>
      <c r="H192" s="80">
        <v>1</v>
      </c>
      <c r="I192" s="80">
        <v>5</v>
      </c>
      <c r="J192" s="80">
        <v>10</v>
      </c>
      <c r="K192" s="80">
        <v>23</v>
      </c>
      <c r="L192" s="80"/>
      <c r="M192" s="98">
        <v>54</v>
      </c>
      <c r="N192" s="83">
        <v>11</v>
      </c>
      <c r="O192" s="83">
        <v>82</v>
      </c>
      <c r="P192" s="119">
        <v>1</v>
      </c>
      <c r="Q192" s="75" t="str">
        <f t="shared" si="55"/>
        <v xml:space="preserve"> </v>
      </c>
      <c r="R192" s="75"/>
      <c r="S192" s="75"/>
      <c r="T192" s="75"/>
      <c r="U192" s="75"/>
      <c r="V192" s="75"/>
      <c r="W192" s="75"/>
      <c r="X192" s="75"/>
      <c r="Y192" s="75"/>
      <c r="Z192" s="75"/>
      <c r="AA192" s="75"/>
      <c r="AB192" s="75"/>
      <c r="AC192" s="75"/>
      <c r="AD192" s="75"/>
      <c r="AE192" s="75"/>
      <c r="AF192" s="75"/>
      <c r="AG192" s="75"/>
      <c r="AH192" s="75"/>
      <c r="AI192" s="75"/>
      <c r="AJ192" s="75"/>
      <c r="AK192" s="75"/>
      <c r="AL192" s="75"/>
      <c r="AM192" s="75"/>
      <c r="AN192" s="75"/>
      <c r="AO192" s="75"/>
      <c r="AP192" s="75"/>
      <c r="AQ192" s="75"/>
      <c r="AR192" s="75"/>
      <c r="AS192" s="75"/>
      <c r="AT192" s="75"/>
      <c r="AU192" s="75"/>
      <c r="AV192" s="75"/>
      <c r="AW192" s="75"/>
      <c r="AX192" s="75"/>
      <c r="AY192" s="75"/>
      <c r="AZ192" s="75"/>
      <c r="BA192" s="17" t="str">
        <f t="shared" si="60"/>
        <v/>
      </c>
      <c r="BB192" s="17" t="str">
        <f t="shared" si="56"/>
        <v/>
      </c>
      <c r="BC192" s="3"/>
      <c r="BD192" s="25">
        <f t="shared" si="57"/>
        <v>0</v>
      </c>
      <c r="BE192" s="25">
        <f t="shared" si="58"/>
        <v>0</v>
      </c>
      <c r="BF192" s="3"/>
    </row>
    <row r="193" spans="1:58" ht="11.25" customHeight="1" x14ac:dyDescent="0.15">
      <c r="A193" s="327"/>
      <c r="B193" s="320" t="s">
        <v>141</v>
      </c>
      <c r="C193" s="320"/>
      <c r="D193" s="113">
        <f t="shared" si="59"/>
        <v>49</v>
      </c>
      <c r="E193" s="96"/>
      <c r="F193" s="80"/>
      <c r="G193" s="80"/>
      <c r="H193" s="80">
        <v>2</v>
      </c>
      <c r="I193" s="80">
        <v>1</v>
      </c>
      <c r="J193" s="80">
        <v>6</v>
      </c>
      <c r="K193" s="80">
        <v>14</v>
      </c>
      <c r="L193" s="80">
        <v>1</v>
      </c>
      <c r="M193" s="98">
        <v>25</v>
      </c>
      <c r="N193" s="83">
        <v>5</v>
      </c>
      <c r="O193" s="83">
        <v>44</v>
      </c>
      <c r="P193" s="119"/>
      <c r="Q193" s="75" t="str">
        <f t="shared" si="55"/>
        <v xml:space="preserve"> </v>
      </c>
      <c r="R193" s="75"/>
      <c r="S193" s="75"/>
      <c r="T193" s="75"/>
      <c r="U193" s="75"/>
      <c r="V193" s="75"/>
      <c r="W193" s="75"/>
      <c r="X193" s="75"/>
      <c r="Y193" s="75"/>
      <c r="Z193" s="75"/>
      <c r="AA193" s="75"/>
      <c r="AB193" s="75"/>
      <c r="AC193" s="75"/>
      <c r="AD193" s="75"/>
      <c r="AE193" s="75"/>
      <c r="AF193" s="75"/>
      <c r="AG193" s="75"/>
      <c r="AH193" s="75"/>
      <c r="AI193" s="75"/>
      <c r="AJ193" s="75"/>
      <c r="AK193" s="75"/>
      <c r="AL193" s="75"/>
      <c r="AM193" s="75"/>
      <c r="AN193" s="75"/>
      <c r="AO193" s="75"/>
      <c r="AP193" s="75"/>
      <c r="AQ193" s="75"/>
      <c r="AR193" s="75"/>
      <c r="AS193" s="75"/>
      <c r="AT193" s="75"/>
      <c r="AU193" s="75"/>
      <c r="AV193" s="75"/>
      <c r="AW193" s="75"/>
      <c r="AX193" s="75"/>
      <c r="AY193" s="75"/>
      <c r="AZ193" s="75"/>
      <c r="BA193" s="17" t="str">
        <f t="shared" si="60"/>
        <v/>
      </c>
      <c r="BB193" s="17" t="str">
        <f t="shared" si="56"/>
        <v/>
      </c>
      <c r="BC193" s="3"/>
      <c r="BD193" s="25">
        <f t="shared" si="57"/>
        <v>0</v>
      </c>
      <c r="BE193" s="25">
        <f t="shared" si="58"/>
        <v>0</v>
      </c>
      <c r="BF193" s="3"/>
    </row>
    <row r="194" spans="1:58" ht="11.25" customHeight="1" x14ac:dyDescent="0.15">
      <c r="A194" s="307"/>
      <c r="B194" s="326" t="s">
        <v>142</v>
      </c>
      <c r="C194" s="326"/>
      <c r="D194" s="195">
        <f t="shared" si="59"/>
        <v>50</v>
      </c>
      <c r="E194" s="53"/>
      <c r="F194" s="55"/>
      <c r="G194" s="55"/>
      <c r="H194" s="55"/>
      <c r="I194" s="55">
        <v>3</v>
      </c>
      <c r="J194" s="55">
        <v>5</v>
      </c>
      <c r="K194" s="55">
        <v>19</v>
      </c>
      <c r="L194" s="55">
        <v>1</v>
      </c>
      <c r="M194" s="57">
        <v>22</v>
      </c>
      <c r="N194" s="58">
        <v>8</v>
      </c>
      <c r="O194" s="58">
        <v>42</v>
      </c>
      <c r="P194" s="148">
        <v>1</v>
      </c>
      <c r="Q194" s="75" t="str">
        <f t="shared" si="55"/>
        <v xml:space="preserve"> </v>
      </c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  <c r="AC194" s="75"/>
      <c r="AD194" s="75"/>
      <c r="AE194" s="75"/>
      <c r="AF194" s="75"/>
      <c r="AG194" s="75"/>
      <c r="AH194" s="75"/>
      <c r="AI194" s="75"/>
      <c r="AJ194" s="75"/>
      <c r="AK194" s="75"/>
      <c r="AL194" s="75"/>
      <c r="AM194" s="75"/>
      <c r="AN194" s="75"/>
      <c r="AO194" s="75"/>
      <c r="AP194" s="75"/>
      <c r="AQ194" s="75"/>
      <c r="AR194" s="75"/>
      <c r="AS194" s="75"/>
      <c r="AT194" s="75"/>
      <c r="AU194" s="75"/>
      <c r="AV194" s="75"/>
      <c r="AW194" s="75"/>
      <c r="AX194" s="75"/>
      <c r="AY194" s="75"/>
      <c r="AZ194" s="75"/>
      <c r="BA194" s="17" t="str">
        <f t="shared" si="60"/>
        <v/>
      </c>
      <c r="BB194" s="17" t="str">
        <f t="shared" si="56"/>
        <v/>
      </c>
      <c r="BC194" s="3"/>
      <c r="BD194" s="25">
        <f t="shared" si="57"/>
        <v>0</v>
      </c>
      <c r="BE194" s="25">
        <f t="shared" si="58"/>
        <v>0</v>
      </c>
      <c r="BF194" s="3"/>
    </row>
    <row r="195" spans="1:58" ht="11.25" customHeight="1" x14ac:dyDescent="0.15">
      <c r="A195" s="306" t="s">
        <v>87</v>
      </c>
      <c r="B195" s="328" t="s">
        <v>218</v>
      </c>
      <c r="C195" s="328"/>
      <c r="D195" s="111">
        <f>+SUM(E195:J195)</f>
        <v>76</v>
      </c>
      <c r="E195" s="62">
        <v>32</v>
      </c>
      <c r="F195" s="63">
        <v>7</v>
      </c>
      <c r="G195" s="63">
        <v>3</v>
      </c>
      <c r="H195" s="63">
        <v>1</v>
      </c>
      <c r="I195" s="63">
        <v>27</v>
      </c>
      <c r="J195" s="63">
        <v>6</v>
      </c>
      <c r="K195" s="223"/>
      <c r="L195" s="223"/>
      <c r="M195" s="224"/>
      <c r="N195" s="74">
        <v>49</v>
      </c>
      <c r="O195" s="74">
        <v>27</v>
      </c>
      <c r="P195" s="225"/>
      <c r="Q195" s="75" t="str">
        <f t="shared" si="55"/>
        <v xml:space="preserve"> </v>
      </c>
      <c r="R195" s="75"/>
      <c r="S195" s="75"/>
      <c r="T195" s="75"/>
      <c r="U195" s="75"/>
      <c r="V195" s="75"/>
      <c r="W195" s="75"/>
      <c r="X195" s="75"/>
      <c r="Y195" s="75"/>
      <c r="Z195" s="75"/>
      <c r="AA195" s="75"/>
      <c r="AB195" s="75"/>
      <c r="AC195" s="75"/>
      <c r="AD195" s="75"/>
      <c r="AE195" s="75"/>
      <c r="AF195" s="75"/>
      <c r="AG195" s="75"/>
      <c r="AH195" s="75"/>
      <c r="AI195" s="75"/>
      <c r="AJ195" s="75"/>
      <c r="AK195" s="75"/>
      <c r="AL195" s="75"/>
      <c r="AM195" s="75"/>
      <c r="AN195" s="75"/>
      <c r="AO195" s="75"/>
      <c r="AP195" s="75"/>
      <c r="AQ195" s="75"/>
      <c r="AR195" s="75"/>
      <c r="AS195" s="75"/>
      <c r="AT195" s="75"/>
      <c r="AU195" s="75"/>
      <c r="AV195" s="75"/>
      <c r="AW195" s="75"/>
      <c r="AX195" s="75"/>
      <c r="AY195" s="75"/>
      <c r="AZ195" s="75"/>
      <c r="BA195" s="17" t="str">
        <f t="shared" si="60"/>
        <v/>
      </c>
      <c r="BB195" s="8" t="str">
        <f t="shared" si="56"/>
        <v/>
      </c>
      <c r="BC195" s="3"/>
      <c r="BD195" s="25">
        <f t="shared" si="57"/>
        <v>0</v>
      </c>
      <c r="BE195" s="29">
        <f t="shared" si="58"/>
        <v>0</v>
      </c>
      <c r="BF195" s="3"/>
    </row>
    <row r="196" spans="1:58" ht="11.25" customHeight="1" x14ac:dyDescent="0.15">
      <c r="A196" s="327"/>
      <c r="B196" s="320" t="s">
        <v>219</v>
      </c>
      <c r="C196" s="320"/>
      <c r="D196" s="113">
        <f>+SUM(E196:J196)</f>
        <v>68</v>
      </c>
      <c r="E196" s="96">
        <v>39</v>
      </c>
      <c r="F196" s="80">
        <v>7</v>
      </c>
      <c r="G196" s="80">
        <v>8</v>
      </c>
      <c r="H196" s="80">
        <v>1</v>
      </c>
      <c r="I196" s="80">
        <v>12</v>
      </c>
      <c r="J196" s="80">
        <v>1</v>
      </c>
      <c r="K196" s="79"/>
      <c r="L196" s="79"/>
      <c r="M196" s="99"/>
      <c r="N196" s="83">
        <v>43</v>
      </c>
      <c r="O196" s="83">
        <v>25</v>
      </c>
      <c r="P196" s="121"/>
      <c r="Q196" s="75" t="str">
        <f t="shared" si="55"/>
        <v xml:space="preserve"> </v>
      </c>
      <c r="R196" s="75"/>
      <c r="S196" s="75"/>
      <c r="T196" s="75"/>
      <c r="U196" s="75"/>
      <c r="V196" s="75"/>
      <c r="W196" s="75"/>
      <c r="X196" s="75"/>
      <c r="Y196" s="75"/>
      <c r="Z196" s="75"/>
      <c r="AA196" s="75"/>
      <c r="AB196" s="75"/>
      <c r="AC196" s="75"/>
      <c r="AD196" s="75"/>
      <c r="AE196" s="75"/>
      <c r="AF196" s="75"/>
      <c r="AG196" s="75"/>
      <c r="AH196" s="75"/>
      <c r="AI196" s="75"/>
      <c r="AJ196" s="75"/>
      <c r="AK196" s="75"/>
      <c r="AL196" s="75"/>
      <c r="AM196" s="75"/>
      <c r="AN196" s="75"/>
      <c r="AO196" s="75"/>
      <c r="AP196" s="75"/>
      <c r="AQ196" s="75"/>
      <c r="AR196" s="75"/>
      <c r="AS196" s="75"/>
      <c r="AT196" s="75"/>
      <c r="AU196" s="75"/>
      <c r="AV196" s="75"/>
      <c r="AW196" s="75"/>
      <c r="AX196" s="75"/>
      <c r="AY196" s="75"/>
      <c r="AZ196" s="75"/>
      <c r="BA196" s="17" t="str">
        <f t="shared" si="60"/>
        <v/>
      </c>
      <c r="BB196" s="8" t="str">
        <f t="shared" si="56"/>
        <v/>
      </c>
      <c r="BC196" s="3"/>
      <c r="BD196" s="25">
        <f t="shared" si="57"/>
        <v>0</v>
      </c>
      <c r="BE196" s="29">
        <f t="shared" si="58"/>
        <v>0</v>
      </c>
      <c r="BF196" s="3"/>
    </row>
    <row r="197" spans="1:58" ht="11.25" customHeight="1" x14ac:dyDescent="0.15">
      <c r="A197" s="327"/>
      <c r="B197" s="320" t="s">
        <v>141</v>
      </c>
      <c r="C197" s="320"/>
      <c r="D197" s="113">
        <f>+SUM(E197:J197)</f>
        <v>14</v>
      </c>
      <c r="E197" s="96"/>
      <c r="F197" s="80"/>
      <c r="G197" s="80"/>
      <c r="H197" s="80"/>
      <c r="I197" s="80"/>
      <c r="J197" s="80">
        <v>14</v>
      </c>
      <c r="K197" s="79"/>
      <c r="L197" s="79"/>
      <c r="M197" s="99"/>
      <c r="N197" s="83">
        <v>4</v>
      </c>
      <c r="O197" s="83">
        <v>10</v>
      </c>
      <c r="P197" s="121"/>
      <c r="Q197" s="75" t="str">
        <f t="shared" si="55"/>
        <v xml:space="preserve"> </v>
      </c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75"/>
      <c r="AK197" s="75"/>
      <c r="AL197" s="75"/>
      <c r="AM197" s="75"/>
      <c r="AN197" s="75"/>
      <c r="AO197" s="75"/>
      <c r="AP197" s="75"/>
      <c r="AQ197" s="75"/>
      <c r="AR197" s="75"/>
      <c r="AS197" s="75"/>
      <c r="AT197" s="75"/>
      <c r="AU197" s="75"/>
      <c r="AV197" s="75"/>
      <c r="AW197" s="75"/>
      <c r="AX197" s="75"/>
      <c r="AY197" s="75"/>
      <c r="AZ197" s="75"/>
      <c r="BA197" s="17" t="str">
        <f t="shared" si="60"/>
        <v/>
      </c>
      <c r="BB197" s="8" t="str">
        <f t="shared" si="56"/>
        <v/>
      </c>
      <c r="BC197" s="3"/>
      <c r="BD197" s="25">
        <f t="shared" si="57"/>
        <v>0</v>
      </c>
      <c r="BE197" s="29">
        <f t="shared" si="58"/>
        <v>0</v>
      </c>
      <c r="BF197" s="3"/>
    </row>
    <row r="198" spans="1:58" ht="11.25" customHeight="1" x14ac:dyDescent="0.15">
      <c r="A198" s="307"/>
      <c r="B198" s="326" t="s">
        <v>142</v>
      </c>
      <c r="C198" s="326"/>
      <c r="D198" s="195">
        <f>+SUM(E198:J198)</f>
        <v>6</v>
      </c>
      <c r="E198" s="53"/>
      <c r="F198" s="55"/>
      <c r="G198" s="55"/>
      <c r="H198" s="55"/>
      <c r="I198" s="55">
        <v>1</v>
      </c>
      <c r="J198" s="55">
        <v>5</v>
      </c>
      <c r="K198" s="226"/>
      <c r="L198" s="226"/>
      <c r="M198" s="227"/>
      <c r="N198" s="58"/>
      <c r="O198" s="58">
        <v>6</v>
      </c>
      <c r="P198" s="228"/>
      <c r="Q198" s="75" t="str">
        <f t="shared" si="55"/>
        <v xml:space="preserve"> </v>
      </c>
      <c r="R198" s="75"/>
      <c r="S198" s="75"/>
      <c r="T198" s="75"/>
      <c r="U198" s="75"/>
      <c r="V198" s="75"/>
      <c r="W198" s="75"/>
      <c r="X198" s="75"/>
      <c r="Y198" s="75"/>
      <c r="Z198" s="75"/>
      <c r="AA198" s="75"/>
      <c r="AB198" s="75"/>
      <c r="AC198" s="75"/>
      <c r="AD198" s="75"/>
      <c r="AE198" s="75"/>
      <c r="AF198" s="75"/>
      <c r="AG198" s="75"/>
      <c r="AH198" s="75"/>
      <c r="AI198" s="75"/>
      <c r="AJ198" s="75"/>
      <c r="AK198" s="75"/>
      <c r="AL198" s="75"/>
      <c r="AM198" s="75"/>
      <c r="AN198" s="75"/>
      <c r="AO198" s="75"/>
      <c r="AP198" s="75"/>
      <c r="AQ198" s="75"/>
      <c r="AR198" s="75"/>
      <c r="AS198" s="75"/>
      <c r="AT198" s="75"/>
      <c r="AU198" s="75"/>
      <c r="AV198" s="75"/>
      <c r="AW198" s="75"/>
      <c r="AX198" s="75"/>
      <c r="AY198" s="75"/>
      <c r="AZ198" s="75"/>
      <c r="BA198" s="17" t="str">
        <f t="shared" si="60"/>
        <v/>
      </c>
      <c r="BB198" s="8" t="str">
        <f t="shared" si="56"/>
        <v/>
      </c>
      <c r="BC198" s="3"/>
      <c r="BD198" s="25">
        <f t="shared" si="57"/>
        <v>0</v>
      </c>
      <c r="BE198" s="29">
        <f t="shared" si="58"/>
        <v>0</v>
      </c>
      <c r="BF198" s="27"/>
    </row>
    <row r="199" spans="1:58" ht="11.25" customHeight="1" x14ac:dyDescent="0.15">
      <c r="A199" s="306" t="s">
        <v>144</v>
      </c>
      <c r="B199" s="319" t="s">
        <v>218</v>
      </c>
      <c r="C199" s="319"/>
      <c r="D199" s="229">
        <f t="shared" si="59"/>
        <v>83</v>
      </c>
      <c r="E199" s="114"/>
      <c r="F199" s="115"/>
      <c r="G199" s="115"/>
      <c r="H199" s="115"/>
      <c r="I199" s="115">
        <v>1</v>
      </c>
      <c r="J199" s="115">
        <v>1</v>
      </c>
      <c r="K199" s="115">
        <v>76</v>
      </c>
      <c r="L199" s="115">
        <v>5</v>
      </c>
      <c r="M199" s="179"/>
      <c r="N199" s="117">
        <v>20</v>
      </c>
      <c r="O199" s="117">
        <v>63</v>
      </c>
      <c r="P199" s="118">
        <v>1</v>
      </c>
      <c r="Q199" s="75" t="str">
        <f t="shared" si="55"/>
        <v xml:space="preserve"> </v>
      </c>
      <c r="R199" s="75"/>
      <c r="S199" s="75"/>
      <c r="T199" s="75"/>
      <c r="U199" s="75"/>
      <c r="V199" s="75"/>
      <c r="W199" s="75"/>
      <c r="X199" s="75"/>
      <c r="Y199" s="75"/>
      <c r="Z199" s="75"/>
      <c r="AA199" s="75"/>
      <c r="AB199" s="75"/>
      <c r="AC199" s="75"/>
      <c r="AD199" s="75"/>
      <c r="AE199" s="75"/>
      <c r="AF199" s="75"/>
      <c r="AG199" s="75"/>
      <c r="AH199" s="75"/>
      <c r="AI199" s="75"/>
      <c r="AJ199" s="75"/>
      <c r="AK199" s="75"/>
      <c r="AL199" s="75"/>
      <c r="AM199" s="75"/>
      <c r="AN199" s="75"/>
      <c r="AO199" s="75"/>
      <c r="AP199" s="75"/>
      <c r="AQ199" s="75"/>
      <c r="AR199" s="75"/>
      <c r="AS199" s="75"/>
      <c r="AT199" s="75"/>
      <c r="AU199" s="75"/>
      <c r="AV199" s="75"/>
      <c r="AW199" s="75"/>
      <c r="AX199" s="75"/>
      <c r="AY199" s="75"/>
      <c r="AZ199" s="75"/>
      <c r="BA199" s="17" t="str">
        <f t="shared" si="60"/>
        <v/>
      </c>
      <c r="BB199" s="17" t="str">
        <f t="shared" si="56"/>
        <v/>
      </c>
      <c r="BC199" s="3"/>
      <c r="BD199" s="25">
        <f t="shared" si="57"/>
        <v>0</v>
      </c>
      <c r="BE199" s="25">
        <f t="shared" si="58"/>
        <v>0</v>
      </c>
      <c r="BF199" s="2"/>
    </row>
    <row r="200" spans="1:58" ht="11.25" customHeight="1" x14ac:dyDescent="0.15">
      <c r="A200" s="327"/>
      <c r="B200" s="320" t="s">
        <v>219</v>
      </c>
      <c r="C200" s="320"/>
      <c r="D200" s="113">
        <f t="shared" si="59"/>
        <v>88</v>
      </c>
      <c r="E200" s="96"/>
      <c r="F200" s="80"/>
      <c r="G200" s="80"/>
      <c r="H200" s="80"/>
      <c r="I200" s="80"/>
      <c r="J200" s="80"/>
      <c r="K200" s="80">
        <v>83</v>
      </c>
      <c r="L200" s="80">
        <v>5</v>
      </c>
      <c r="M200" s="98"/>
      <c r="N200" s="83">
        <v>20</v>
      </c>
      <c r="O200" s="83">
        <v>68</v>
      </c>
      <c r="P200" s="119">
        <v>4</v>
      </c>
      <c r="Q200" s="75" t="str">
        <f t="shared" si="55"/>
        <v xml:space="preserve"> </v>
      </c>
      <c r="R200" s="75"/>
      <c r="S200" s="75"/>
      <c r="T200" s="75"/>
      <c r="U200" s="75"/>
      <c r="V200" s="75"/>
      <c r="W200" s="75"/>
      <c r="X200" s="75"/>
      <c r="Y200" s="75"/>
      <c r="Z200" s="75"/>
      <c r="AA200" s="75"/>
      <c r="AB200" s="75"/>
      <c r="AC200" s="75"/>
      <c r="AD200" s="75"/>
      <c r="AE200" s="75"/>
      <c r="AF200" s="75"/>
      <c r="AG200" s="75"/>
      <c r="AH200" s="75"/>
      <c r="AI200" s="75"/>
      <c r="AJ200" s="75"/>
      <c r="AK200" s="75"/>
      <c r="AL200" s="75"/>
      <c r="AM200" s="75"/>
      <c r="AN200" s="75"/>
      <c r="AO200" s="75"/>
      <c r="AP200" s="75"/>
      <c r="AQ200" s="75"/>
      <c r="AR200" s="75"/>
      <c r="AS200" s="75"/>
      <c r="AT200" s="75"/>
      <c r="AU200" s="75"/>
      <c r="AV200" s="75"/>
      <c r="AW200" s="75"/>
      <c r="AX200" s="75"/>
      <c r="AY200" s="75"/>
      <c r="AZ200" s="75"/>
      <c r="BA200" s="17" t="str">
        <f t="shared" si="60"/>
        <v/>
      </c>
      <c r="BB200" s="17" t="str">
        <f t="shared" si="56"/>
        <v/>
      </c>
      <c r="BC200" s="3"/>
      <c r="BD200" s="25">
        <f t="shared" si="57"/>
        <v>0</v>
      </c>
      <c r="BE200" s="25">
        <f t="shared" si="58"/>
        <v>0</v>
      </c>
      <c r="BF200" s="2"/>
    </row>
    <row r="201" spans="1:58" ht="11.25" customHeight="1" x14ac:dyDescent="0.15">
      <c r="A201" s="327"/>
      <c r="B201" s="320" t="s">
        <v>141</v>
      </c>
      <c r="C201" s="320"/>
      <c r="D201" s="113">
        <f t="shared" si="59"/>
        <v>53</v>
      </c>
      <c r="E201" s="96">
        <v>5</v>
      </c>
      <c r="F201" s="80"/>
      <c r="G201" s="80">
        <v>1</v>
      </c>
      <c r="H201" s="80">
        <v>1</v>
      </c>
      <c r="I201" s="80">
        <v>1</v>
      </c>
      <c r="J201" s="80">
        <v>9</v>
      </c>
      <c r="K201" s="80">
        <v>36</v>
      </c>
      <c r="L201" s="80"/>
      <c r="M201" s="98"/>
      <c r="N201" s="83">
        <v>17</v>
      </c>
      <c r="O201" s="83">
        <v>36</v>
      </c>
      <c r="P201" s="119"/>
      <c r="Q201" s="75" t="str">
        <f t="shared" si="55"/>
        <v xml:space="preserve"> </v>
      </c>
      <c r="R201" s="75"/>
      <c r="S201" s="75"/>
      <c r="T201" s="75"/>
      <c r="U201" s="75"/>
      <c r="V201" s="75"/>
      <c r="W201" s="75"/>
      <c r="X201" s="75"/>
      <c r="Y201" s="75"/>
      <c r="Z201" s="75"/>
      <c r="AA201" s="75"/>
      <c r="AB201" s="75"/>
      <c r="AC201" s="75"/>
      <c r="AD201" s="75"/>
      <c r="AE201" s="75"/>
      <c r="AF201" s="75"/>
      <c r="AG201" s="75"/>
      <c r="AH201" s="75"/>
      <c r="AI201" s="75"/>
      <c r="AJ201" s="75"/>
      <c r="AK201" s="75"/>
      <c r="AL201" s="75"/>
      <c r="AM201" s="75"/>
      <c r="AN201" s="75"/>
      <c r="AO201" s="75"/>
      <c r="AP201" s="75"/>
      <c r="AQ201" s="75"/>
      <c r="AR201" s="75"/>
      <c r="AS201" s="75"/>
      <c r="AT201" s="75"/>
      <c r="AU201" s="75"/>
      <c r="AV201" s="75"/>
      <c r="AW201" s="75"/>
      <c r="AX201" s="75"/>
      <c r="AY201" s="75"/>
      <c r="AZ201" s="75"/>
      <c r="BA201" s="17" t="str">
        <f t="shared" si="60"/>
        <v/>
      </c>
      <c r="BB201" s="17" t="str">
        <f t="shared" si="56"/>
        <v/>
      </c>
      <c r="BC201" s="3"/>
      <c r="BD201" s="25">
        <f t="shared" si="57"/>
        <v>0</v>
      </c>
      <c r="BE201" s="25">
        <f t="shared" si="58"/>
        <v>0</v>
      </c>
      <c r="BF201" s="2"/>
    </row>
    <row r="202" spans="1:58" ht="11.25" customHeight="1" x14ac:dyDescent="0.15">
      <c r="A202" s="307"/>
      <c r="B202" s="321" t="s">
        <v>142</v>
      </c>
      <c r="C202" s="321"/>
      <c r="D202" s="191">
        <f t="shared" si="59"/>
        <v>23</v>
      </c>
      <c r="E202" s="142">
        <v>1</v>
      </c>
      <c r="F202" s="144"/>
      <c r="G202" s="144">
        <v>1</v>
      </c>
      <c r="H202" s="144"/>
      <c r="I202" s="144">
        <v>2</v>
      </c>
      <c r="J202" s="144">
        <v>4</v>
      </c>
      <c r="K202" s="144">
        <v>12</v>
      </c>
      <c r="L202" s="144">
        <v>3</v>
      </c>
      <c r="M202" s="145"/>
      <c r="N202" s="87">
        <v>10</v>
      </c>
      <c r="O202" s="87">
        <v>13</v>
      </c>
      <c r="P202" s="157"/>
      <c r="Q202" s="75" t="str">
        <f t="shared" si="55"/>
        <v xml:space="preserve"> </v>
      </c>
      <c r="R202" s="75"/>
      <c r="S202" s="75"/>
      <c r="T202" s="75"/>
      <c r="U202" s="75"/>
      <c r="V202" s="75"/>
      <c r="W202" s="75"/>
      <c r="X202" s="75"/>
      <c r="Y202" s="75"/>
      <c r="Z202" s="75"/>
      <c r="AA202" s="75"/>
      <c r="AB202" s="75"/>
      <c r="AC202" s="75"/>
      <c r="AD202" s="75"/>
      <c r="AE202" s="75"/>
      <c r="AF202" s="75"/>
      <c r="AG202" s="75"/>
      <c r="AH202" s="75"/>
      <c r="AI202" s="75"/>
      <c r="AJ202" s="75"/>
      <c r="AK202" s="75"/>
      <c r="AL202" s="75"/>
      <c r="AM202" s="75"/>
      <c r="AN202" s="75"/>
      <c r="AO202" s="75"/>
      <c r="AP202" s="75"/>
      <c r="AQ202" s="75"/>
      <c r="AR202" s="75"/>
      <c r="AS202" s="75"/>
      <c r="AT202" s="75"/>
      <c r="AU202" s="75"/>
      <c r="AV202" s="75"/>
      <c r="AW202" s="75"/>
      <c r="AX202" s="75"/>
      <c r="AY202" s="75"/>
      <c r="AZ202" s="75"/>
      <c r="BA202" s="17" t="str">
        <f t="shared" si="60"/>
        <v/>
      </c>
      <c r="BB202" s="17" t="str">
        <f t="shared" si="56"/>
        <v/>
      </c>
      <c r="BC202" s="3"/>
      <c r="BD202" s="25">
        <f t="shared" si="57"/>
        <v>0</v>
      </c>
      <c r="BE202" s="25">
        <f t="shared" si="58"/>
        <v>0</v>
      </c>
      <c r="BF202" s="2"/>
    </row>
    <row r="203" spans="1:58" ht="11.25" customHeight="1" x14ac:dyDescent="0.15">
      <c r="A203" s="306" t="s">
        <v>220</v>
      </c>
      <c r="B203" s="328" t="s">
        <v>218</v>
      </c>
      <c r="C203" s="328"/>
      <c r="D203" s="111">
        <f>+SUM(E203:K203)</f>
        <v>113</v>
      </c>
      <c r="E203" s="62">
        <v>2</v>
      </c>
      <c r="F203" s="63"/>
      <c r="G203" s="63">
        <v>1</v>
      </c>
      <c r="H203" s="63">
        <v>14</v>
      </c>
      <c r="I203" s="63">
        <v>44</v>
      </c>
      <c r="J203" s="63">
        <v>52</v>
      </c>
      <c r="K203" s="63"/>
      <c r="L203" s="223"/>
      <c r="M203" s="224"/>
      <c r="N203" s="74">
        <v>44</v>
      </c>
      <c r="O203" s="74">
        <v>69</v>
      </c>
      <c r="P203" s="225"/>
      <c r="Q203" s="75" t="str">
        <f t="shared" si="55"/>
        <v xml:space="preserve"> </v>
      </c>
      <c r="R203" s="75"/>
      <c r="S203" s="75"/>
      <c r="T203" s="75"/>
      <c r="U203" s="75"/>
      <c r="V203" s="75"/>
      <c r="W203" s="75"/>
      <c r="X203" s="75"/>
      <c r="Y203" s="75"/>
      <c r="Z203" s="75"/>
      <c r="AA203" s="75"/>
      <c r="AB203" s="75"/>
      <c r="AC203" s="75"/>
      <c r="AD203" s="75"/>
      <c r="AE203" s="75"/>
      <c r="AF203" s="75"/>
      <c r="AG203" s="75"/>
      <c r="AH203" s="75"/>
      <c r="AI203" s="75"/>
      <c r="AJ203" s="75"/>
      <c r="AK203" s="75"/>
      <c r="AL203" s="75"/>
      <c r="AM203" s="75"/>
      <c r="AN203" s="75"/>
      <c r="AO203" s="75"/>
      <c r="AP203" s="75"/>
      <c r="AQ203" s="75"/>
      <c r="AR203" s="75"/>
      <c r="AS203" s="75"/>
      <c r="AT203" s="75"/>
      <c r="AU203" s="75"/>
      <c r="AV203" s="75"/>
      <c r="AW203" s="75"/>
      <c r="AX203" s="75"/>
      <c r="AY203" s="75"/>
      <c r="AZ203" s="75"/>
      <c r="BA203" s="17" t="str">
        <f t="shared" si="60"/>
        <v/>
      </c>
      <c r="BB203" s="8" t="str">
        <f t="shared" si="56"/>
        <v/>
      </c>
      <c r="BC203" s="2"/>
      <c r="BD203" s="25">
        <f t="shared" si="57"/>
        <v>0</v>
      </c>
      <c r="BE203" s="29">
        <f t="shared" si="58"/>
        <v>0</v>
      </c>
      <c r="BF203" s="2"/>
    </row>
    <row r="204" spans="1:58" ht="11.25" customHeight="1" x14ac:dyDescent="0.15">
      <c r="A204" s="327"/>
      <c r="B204" s="320" t="s">
        <v>219</v>
      </c>
      <c r="C204" s="320"/>
      <c r="D204" s="113">
        <f>+SUM(E204:K204)</f>
        <v>3</v>
      </c>
      <c r="E204" s="96"/>
      <c r="F204" s="80"/>
      <c r="G204" s="80"/>
      <c r="H204" s="80">
        <v>1</v>
      </c>
      <c r="I204" s="80">
        <v>2</v>
      </c>
      <c r="J204" s="80"/>
      <c r="K204" s="80"/>
      <c r="L204" s="79"/>
      <c r="M204" s="99"/>
      <c r="N204" s="83"/>
      <c r="O204" s="83">
        <v>3</v>
      </c>
      <c r="P204" s="121"/>
      <c r="Q204" s="75" t="str">
        <f t="shared" si="55"/>
        <v xml:space="preserve"> </v>
      </c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  <c r="AC204" s="75"/>
      <c r="AD204" s="75"/>
      <c r="AE204" s="75"/>
      <c r="AF204" s="75"/>
      <c r="AG204" s="75"/>
      <c r="AH204" s="75"/>
      <c r="AI204" s="75"/>
      <c r="AJ204" s="75"/>
      <c r="AK204" s="75"/>
      <c r="AL204" s="75"/>
      <c r="AM204" s="75"/>
      <c r="AN204" s="75"/>
      <c r="AO204" s="75"/>
      <c r="AP204" s="75"/>
      <c r="AQ204" s="75"/>
      <c r="AR204" s="75"/>
      <c r="AS204" s="75"/>
      <c r="AT204" s="75"/>
      <c r="AU204" s="75"/>
      <c r="AV204" s="75"/>
      <c r="AW204" s="75"/>
      <c r="AX204" s="75"/>
      <c r="AY204" s="75"/>
      <c r="AZ204" s="75"/>
      <c r="BA204" s="17" t="str">
        <f t="shared" si="60"/>
        <v/>
      </c>
      <c r="BB204" s="8" t="str">
        <f t="shared" si="56"/>
        <v/>
      </c>
      <c r="BC204" s="2"/>
      <c r="BD204" s="25">
        <f t="shared" si="57"/>
        <v>0</v>
      </c>
      <c r="BE204" s="29">
        <f t="shared" si="58"/>
        <v>0</v>
      </c>
      <c r="BF204" s="2"/>
    </row>
    <row r="205" spans="1:58" ht="11.25" customHeight="1" x14ac:dyDescent="0.15">
      <c r="A205" s="327"/>
      <c r="B205" s="320" t="s">
        <v>141</v>
      </c>
      <c r="C205" s="320"/>
      <c r="D205" s="113">
        <f>+SUM(E205:K205)</f>
        <v>3</v>
      </c>
      <c r="E205" s="96"/>
      <c r="F205" s="80"/>
      <c r="G205" s="80"/>
      <c r="H205" s="80"/>
      <c r="I205" s="80">
        <v>2</v>
      </c>
      <c r="J205" s="80">
        <v>1</v>
      </c>
      <c r="K205" s="80"/>
      <c r="L205" s="79"/>
      <c r="M205" s="99"/>
      <c r="N205" s="83">
        <v>1</v>
      </c>
      <c r="O205" s="83">
        <v>2</v>
      </c>
      <c r="P205" s="121"/>
      <c r="Q205" s="75" t="str">
        <f t="shared" si="55"/>
        <v xml:space="preserve"> </v>
      </c>
      <c r="R205" s="75"/>
      <c r="S205" s="75"/>
      <c r="T205" s="75"/>
      <c r="U205" s="75"/>
      <c r="V205" s="75"/>
      <c r="W205" s="75"/>
      <c r="X205" s="75"/>
      <c r="Y205" s="75"/>
      <c r="Z205" s="75"/>
      <c r="AA205" s="75"/>
      <c r="AB205" s="75"/>
      <c r="AC205" s="75"/>
      <c r="AD205" s="75"/>
      <c r="AE205" s="75"/>
      <c r="AF205" s="75"/>
      <c r="AG205" s="75"/>
      <c r="AH205" s="75"/>
      <c r="AI205" s="75"/>
      <c r="AJ205" s="75"/>
      <c r="AK205" s="75"/>
      <c r="AL205" s="75"/>
      <c r="AM205" s="75"/>
      <c r="AN205" s="75"/>
      <c r="AO205" s="75"/>
      <c r="AP205" s="75"/>
      <c r="AQ205" s="75"/>
      <c r="AR205" s="75"/>
      <c r="AS205" s="75"/>
      <c r="AT205" s="75"/>
      <c r="AU205" s="75"/>
      <c r="AV205" s="75"/>
      <c r="AW205" s="75"/>
      <c r="AX205" s="75"/>
      <c r="AY205" s="75"/>
      <c r="AZ205" s="75"/>
      <c r="BA205" s="17" t="str">
        <f t="shared" si="60"/>
        <v/>
      </c>
      <c r="BB205" s="8" t="str">
        <f t="shared" si="56"/>
        <v/>
      </c>
      <c r="BC205" s="2"/>
      <c r="BD205" s="25">
        <f t="shared" si="57"/>
        <v>0</v>
      </c>
      <c r="BE205" s="29">
        <f t="shared" si="58"/>
        <v>0</v>
      </c>
      <c r="BF205" s="2"/>
    </row>
    <row r="206" spans="1:58" ht="11.25" customHeight="1" x14ac:dyDescent="0.15">
      <c r="A206" s="307"/>
      <c r="B206" s="326" t="s">
        <v>142</v>
      </c>
      <c r="C206" s="326"/>
      <c r="D206" s="195">
        <f>+SUM(E206:K206)</f>
        <v>2</v>
      </c>
      <c r="E206" s="53"/>
      <c r="F206" s="55"/>
      <c r="G206" s="55"/>
      <c r="H206" s="55"/>
      <c r="I206" s="55"/>
      <c r="J206" s="55">
        <v>2</v>
      </c>
      <c r="K206" s="55"/>
      <c r="L206" s="226"/>
      <c r="M206" s="227"/>
      <c r="N206" s="58">
        <v>2</v>
      </c>
      <c r="O206" s="58"/>
      <c r="P206" s="228"/>
      <c r="Q206" s="75" t="str">
        <f t="shared" si="55"/>
        <v xml:space="preserve"> </v>
      </c>
      <c r="R206" s="75"/>
      <c r="S206" s="75"/>
      <c r="T206" s="75"/>
      <c r="U206" s="75"/>
      <c r="V206" s="75"/>
      <c r="W206" s="75"/>
      <c r="X206" s="75"/>
      <c r="Y206" s="75"/>
      <c r="Z206" s="75"/>
      <c r="AA206" s="75"/>
      <c r="AB206" s="75"/>
      <c r="AC206" s="75"/>
      <c r="AD206" s="75"/>
      <c r="AE206" s="75"/>
      <c r="AF206" s="75"/>
      <c r="AG206" s="75"/>
      <c r="AH206" s="75"/>
      <c r="AI206" s="75"/>
      <c r="AJ206" s="75"/>
      <c r="AK206" s="75"/>
      <c r="AL206" s="75"/>
      <c r="AM206" s="75"/>
      <c r="AN206" s="75"/>
      <c r="AO206" s="75"/>
      <c r="AP206" s="75"/>
      <c r="AQ206" s="75"/>
      <c r="AR206" s="75"/>
      <c r="AS206" s="75"/>
      <c r="AT206" s="75"/>
      <c r="AU206" s="75"/>
      <c r="AV206" s="75"/>
      <c r="AW206" s="75"/>
      <c r="AX206" s="75"/>
      <c r="AY206" s="75"/>
      <c r="AZ206" s="75"/>
      <c r="BA206" s="17" t="str">
        <f t="shared" si="60"/>
        <v/>
      </c>
      <c r="BB206" s="8" t="str">
        <f t="shared" si="56"/>
        <v/>
      </c>
      <c r="BC206" s="2"/>
      <c r="BD206" s="25">
        <f t="shared" si="57"/>
        <v>0</v>
      </c>
      <c r="BE206" s="29">
        <f t="shared" si="58"/>
        <v>0</v>
      </c>
      <c r="BF206" s="3"/>
    </row>
    <row r="207" spans="1:58" ht="11.25" customHeight="1" x14ac:dyDescent="0.15">
      <c r="A207" s="306" t="s">
        <v>89</v>
      </c>
      <c r="B207" s="319" t="s">
        <v>218</v>
      </c>
      <c r="C207" s="319"/>
      <c r="D207" s="229">
        <f t="shared" si="59"/>
        <v>28</v>
      </c>
      <c r="E207" s="114"/>
      <c r="F207" s="115"/>
      <c r="G207" s="115"/>
      <c r="H207" s="115"/>
      <c r="I207" s="115"/>
      <c r="J207" s="115"/>
      <c r="K207" s="115">
        <v>25</v>
      </c>
      <c r="L207" s="115">
        <v>3</v>
      </c>
      <c r="M207" s="179"/>
      <c r="N207" s="117">
        <v>5</v>
      </c>
      <c r="O207" s="117">
        <v>23</v>
      </c>
      <c r="P207" s="118">
        <v>1</v>
      </c>
      <c r="Q207" s="75" t="str">
        <f t="shared" si="55"/>
        <v xml:space="preserve"> </v>
      </c>
      <c r="R207" s="75"/>
      <c r="S207" s="75"/>
      <c r="T207" s="75"/>
      <c r="U207" s="75"/>
      <c r="V207" s="75"/>
      <c r="W207" s="75"/>
      <c r="X207" s="75"/>
      <c r="Y207" s="75"/>
      <c r="Z207" s="75"/>
      <c r="AA207" s="75"/>
      <c r="AB207" s="75"/>
      <c r="AC207" s="75"/>
      <c r="AD207" s="75"/>
      <c r="AE207" s="75"/>
      <c r="AF207" s="75"/>
      <c r="AG207" s="75"/>
      <c r="AH207" s="75"/>
      <c r="AI207" s="75"/>
      <c r="AJ207" s="75"/>
      <c r="AK207" s="75"/>
      <c r="AL207" s="75"/>
      <c r="AM207" s="75"/>
      <c r="AN207" s="75"/>
      <c r="AO207" s="75"/>
      <c r="AP207" s="75"/>
      <c r="AQ207" s="75"/>
      <c r="AR207" s="75"/>
      <c r="AS207" s="75"/>
      <c r="AT207" s="75"/>
      <c r="AU207" s="75"/>
      <c r="AV207" s="75"/>
      <c r="AW207" s="75"/>
      <c r="AX207" s="75"/>
      <c r="AY207" s="75"/>
      <c r="AZ207" s="75"/>
      <c r="BA207" s="17" t="str">
        <f t="shared" si="60"/>
        <v/>
      </c>
      <c r="BB207" s="17" t="str">
        <f t="shared" si="56"/>
        <v/>
      </c>
      <c r="BC207" s="2"/>
      <c r="BD207" s="25">
        <f t="shared" si="57"/>
        <v>0</v>
      </c>
      <c r="BE207" s="25">
        <f t="shared" si="58"/>
        <v>0</v>
      </c>
      <c r="BF207" s="3"/>
    </row>
    <row r="208" spans="1:58" ht="11.25" customHeight="1" x14ac:dyDescent="0.15">
      <c r="A208" s="327"/>
      <c r="B208" s="320" t="s">
        <v>219</v>
      </c>
      <c r="C208" s="320"/>
      <c r="D208" s="113">
        <f t="shared" si="59"/>
        <v>11</v>
      </c>
      <c r="E208" s="96"/>
      <c r="F208" s="80"/>
      <c r="G208" s="80"/>
      <c r="H208" s="80"/>
      <c r="I208" s="80"/>
      <c r="J208" s="80"/>
      <c r="K208" s="80">
        <v>10</v>
      </c>
      <c r="L208" s="80">
        <v>1</v>
      </c>
      <c r="M208" s="98"/>
      <c r="N208" s="83">
        <v>2</v>
      </c>
      <c r="O208" s="83">
        <v>9</v>
      </c>
      <c r="P208" s="119">
        <v>1</v>
      </c>
      <c r="Q208" s="75" t="str">
        <f t="shared" si="55"/>
        <v xml:space="preserve"> </v>
      </c>
      <c r="R208" s="75"/>
      <c r="S208" s="75"/>
      <c r="T208" s="75"/>
      <c r="U208" s="75"/>
      <c r="V208" s="75"/>
      <c r="W208" s="75"/>
      <c r="X208" s="75"/>
      <c r="Y208" s="75"/>
      <c r="Z208" s="75"/>
      <c r="AA208" s="75"/>
      <c r="AB208" s="75"/>
      <c r="AC208" s="75"/>
      <c r="AD208" s="75"/>
      <c r="AE208" s="75"/>
      <c r="AF208" s="75"/>
      <c r="AG208" s="75"/>
      <c r="AH208" s="75"/>
      <c r="AI208" s="75"/>
      <c r="AJ208" s="75"/>
      <c r="AK208" s="75"/>
      <c r="AL208" s="75"/>
      <c r="AM208" s="75"/>
      <c r="AN208" s="75"/>
      <c r="AO208" s="75"/>
      <c r="AP208" s="75"/>
      <c r="AQ208" s="75"/>
      <c r="AR208" s="75"/>
      <c r="AS208" s="75"/>
      <c r="AT208" s="75"/>
      <c r="AU208" s="75"/>
      <c r="AV208" s="75"/>
      <c r="AW208" s="75"/>
      <c r="AX208" s="75"/>
      <c r="AY208" s="75"/>
      <c r="AZ208" s="75"/>
      <c r="BA208" s="17" t="str">
        <f t="shared" si="60"/>
        <v/>
      </c>
      <c r="BB208" s="17" t="str">
        <f t="shared" si="56"/>
        <v/>
      </c>
      <c r="BC208" s="27"/>
      <c r="BD208" s="25">
        <f t="shared" si="57"/>
        <v>0</v>
      </c>
      <c r="BE208" s="25">
        <f t="shared" si="58"/>
        <v>0</v>
      </c>
      <c r="BF208" s="3"/>
    </row>
    <row r="209" spans="1:58" ht="11.25" customHeight="1" x14ac:dyDescent="0.15">
      <c r="A209" s="327"/>
      <c r="B209" s="320" t="s">
        <v>141</v>
      </c>
      <c r="C209" s="320"/>
      <c r="D209" s="113">
        <f t="shared" si="59"/>
        <v>0</v>
      </c>
      <c r="E209" s="96"/>
      <c r="F209" s="80"/>
      <c r="G209" s="80"/>
      <c r="H209" s="80"/>
      <c r="I209" s="80"/>
      <c r="J209" s="80"/>
      <c r="K209" s="80"/>
      <c r="L209" s="80"/>
      <c r="M209" s="98"/>
      <c r="N209" s="83"/>
      <c r="O209" s="83"/>
      <c r="P209" s="119"/>
      <c r="Q209" s="75" t="str">
        <f t="shared" si="55"/>
        <v xml:space="preserve"> </v>
      </c>
      <c r="R209" s="75"/>
      <c r="S209" s="75"/>
      <c r="T209" s="75"/>
      <c r="U209" s="75"/>
      <c r="V209" s="75"/>
      <c r="W209" s="75"/>
      <c r="X209" s="75"/>
      <c r="Y209" s="75"/>
      <c r="Z209" s="75"/>
      <c r="AA209" s="75"/>
      <c r="AB209" s="75"/>
      <c r="AC209" s="75"/>
      <c r="AD209" s="75"/>
      <c r="AE209" s="75"/>
      <c r="AF209" s="75"/>
      <c r="AG209" s="75"/>
      <c r="AH209" s="75"/>
      <c r="AI209" s="75"/>
      <c r="AJ209" s="75"/>
      <c r="AK209" s="75"/>
      <c r="AL209" s="75"/>
      <c r="AM209" s="75"/>
      <c r="AN209" s="75"/>
      <c r="AO209" s="75"/>
      <c r="AP209" s="75"/>
      <c r="AQ209" s="75"/>
      <c r="AR209" s="75"/>
      <c r="AS209" s="75"/>
      <c r="AT209" s="75"/>
      <c r="AU209" s="75"/>
      <c r="AV209" s="75"/>
      <c r="AW209" s="75"/>
      <c r="AX209" s="75"/>
      <c r="AY209" s="75"/>
      <c r="AZ209" s="75"/>
      <c r="BA209" s="17" t="str">
        <f t="shared" si="60"/>
        <v/>
      </c>
      <c r="BB209" s="17" t="str">
        <f t="shared" si="56"/>
        <v/>
      </c>
      <c r="BC209" s="10"/>
      <c r="BD209" s="25">
        <f t="shared" si="57"/>
        <v>0</v>
      </c>
      <c r="BE209" s="25">
        <f t="shared" si="58"/>
        <v>0</v>
      </c>
      <c r="BF209" s="10"/>
    </row>
    <row r="210" spans="1:58" ht="11.25" customHeight="1" x14ac:dyDescent="0.15">
      <c r="A210" s="307"/>
      <c r="B210" s="321" t="s">
        <v>142</v>
      </c>
      <c r="C210" s="321"/>
      <c r="D210" s="191">
        <f t="shared" si="59"/>
        <v>5</v>
      </c>
      <c r="E210" s="142"/>
      <c r="F210" s="144"/>
      <c r="G210" s="144"/>
      <c r="H210" s="144"/>
      <c r="I210" s="144"/>
      <c r="J210" s="144"/>
      <c r="K210" s="144">
        <v>4</v>
      </c>
      <c r="L210" s="144">
        <v>1</v>
      </c>
      <c r="M210" s="145"/>
      <c r="N210" s="87">
        <v>1</v>
      </c>
      <c r="O210" s="87">
        <v>4</v>
      </c>
      <c r="P210" s="157"/>
      <c r="Q210" s="75" t="str">
        <f t="shared" si="55"/>
        <v xml:space="preserve"> </v>
      </c>
      <c r="R210" s="75"/>
      <c r="S210" s="75"/>
      <c r="T210" s="75"/>
      <c r="U210" s="75"/>
      <c r="V210" s="75"/>
      <c r="W210" s="75"/>
      <c r="X210" s="75"/>
      <c r="Y210" s="75"/>
      <c r="Z210" s="75"/>
      <c r="AA210" s="75"/>
      <c r="AB210" s="75"/>
      <c r="AC210" s="75"/>
      <c r="AD210" s="75"/>
      <c r="AE210" s="75"/>
      <c r="AF210" s="75"/>
      <c r="AG210" s="75"/>
      <c r="AH210" s="75"/>
      <c r="AI210" s="75"/>
      <c r="AJ210" s="75"/>
      <c r="AK210" s="75"/>
      <c r="AL210" s="75"/>
      <c r="AM210" s="75"/>
      <c r="AN210" s="75"/>
      <c r="AO210" s="75"/>
      <c r="AP210" s="75"/>
      <c r="AQ210" s="75"/>
      <c r="AR210" s="75"/>
      <c r="AS210" s="75"/>
      <c r="AT210" s="75"/>
      <c r="AU210" s="75"/>
      <c r="AV210" s="75"/>
      <c r="AW210" s="75"/>
      <c r="AX210" s="75"/>
      <c r="AY210" s="75"/>
      <c r="AZ210" s="75"/>
      <c r="BA210" s="17" t="str">
        <f t="shared" si="60"/>
        <v/>
      </c>
      <c r="BB210" s="17" t="str">
        <f t="shared" si="56"/>
        <v/>
      </c>
      <c r="BC210" s="10"/>
      <c r="BD210" s="25">
        <f t="shared" si="57"/>
        <v>0</v>
      </c>
      <c r="BE210" s="25">
        <f t="shared" si="58"/>
        <v>0</v>
      </c>
      <c r="BF210" s="10"/>
    </row>
    <row r="211" spans="1:58" ht="11.25" customHeight="1" x14ac:dyDescent="0.15">
      <c r="A211" s="306" t="s">
        <v>145</v>
      </c>
      <c r="B211" s="328" t="s">
        <v>218</v>
      </c>
      <c r="C211" s="328"/>
      <c r="D211" s="111">
        <f>+SUM(H211:M211)</f>
        <v>0</v>
      </c>
      <c r="E211" s="230"/>
      <c r="F211" s="223"/>
      <c r="G211" s="223"/>
      <c r="H211" s="63"/>
      <c r="I211" s="63"/>
      <c r="J211" s="63"/>
      <c r="K211" s="63"/>
      <c r="L211" s="63"/>
      <c r="M211" s="64"/>
      <c r="N211" s="74"/>
      <c r="O211" s="74"/>
      <c r="P211" s="112"/>
      <c r="Q211" s="75" t="str">
        <f t="shared" si="55"/>
        <v xml:space="preserve"> </v>
      </c>
      <c r="R211" s="75"/>
      <c r="S211" s="75"/>
      <c r="T211" s="75"/>
      <c r="U211" s="75"/>
      <c r="V211" s="75"/>
      <c r="W211" s="75"/>
      <c r="X211" s="75"/>
      <c r="Y211" s="75"/>
      <c r="Z211" s="75"/>
      <c r="AA211" s="75"/>
      <c r="AB211" s="75"/>
      <c r="AC211" s="75"/>
      <c r="AD211" s="75"/>
      <c r="AE211" s="75"/>
      <c r="AF211" s="75"/>
      <c r="AG211" s="75"/>
      <c r="AH211" s="75"/>
      <c r="AI211" s="75"/>
      <c r="AJ211" s="75"/>
      <c r="AK211" s="75"/>
      <c r="AL211" s="75"/>
      <c r="AM211" s="75"/>
      <c r="AN211" s="75"/>
      <c r="AO211" s="75"/>
      <c r="AP211" s="75"/>
      <c r="AQ211" s="75"/>
      <c r="AR211" s="75"/>
      <c r="AS211" s="75"/>
      <c r="AT211" s="75"/>
      <c r="AU211" s="75"/>
      <c r="AV211" s="75"/>
      <c r="AW211" s="75"/>
      <c r="AX211" s="75"/>
      <c r="AY211" s="75"/>
      <c r="AZ211" s="75"/>
      <c r="BA211" s="17" t="str">
        <f t="shared" si="60"/>
        <v/>
      </c>
      <c r="BB211" s="17" t="str">
        <f t="shared" si="56"/>
        <v/>
      </c>
      <c r="BC211" s="10"/>
      <c r="BD211" s="25">
        <f t="shared" si="57"/>
        <v>0</v>
      </c>
      <c r="BE211" s="25">
        <f t="shared" si="58"/>
        <v>0</v>
      </c>
      <c r="BF211" s="10"/>
    </row>
    <row r="212" spans="1:58" ht="11.25" customHeight="1" x14ac:dyDescent="0.15">
      <c r="A212" s="327"/>
      <c r="B212" s="320" t="s">
        <v>219</v>
      </c>
      <c r="C212" s="320"/>
      <c r="D212" s="113">
        <f t="shared" ref="D212:D218" si="61">+SUM(H212:M212)</f>
        <v>0</v>
      </c>
      <c r="E212" s="77"/>
      <c r="F212" s="79"/>
      <c r="G212" s="79"/>
      <c r="H212" s="80"/>
      <c r="I212" s="80"/>
      <c r="J212" s="80"/>
      <c r="K212" s="80"/>
      <c r="L212" s="80"/>
      <c r="M212" s="98"/>
      <c r="N212" s="83"/>
      <c r="O212" s="83"/>
      <c r="P212" s="119"/>
      <c r="Q212" s="75" t="str">
        <f t="shared" si="55"/>
        <v xml:space="preserve"> </v>
      </c>
      <c r="R212" s="75"/>
      <c r="S212" s="75"/>
      <c r="T212" s="75"/>
      <c r="U212" s="75"/>
      <c r="V212" s="75"/>
      <c r="W212" s="75"/>
      <c r="X212" s="75"/>
      <c r="Y212" s="75"/>
      <c r="Z212" s="75"/>
      <c r="AA212" s="75"/>
      <c r="AB212" s="75"/>
      <c r="AC212" s="75"/>
      <c r="AD212" s="75"/>
      <c r="AE212" s="75"/>
      <c r="AF212" s="75"/>
      <c r="AG212" s="75"/>
      <c r="AH212" s="75"/>
      <c r="AI212" s="75"/>
      <c r="AJ212" s="75"/>
      <c r="AK212" s="75"/>
      <c r="AL212" s="75"/>
      <c r="AM212" s="75"/>
      <c r="AN212" s="75"/>
      <c r="AO212" s="75"/>
      <c r="AP212" s="75"/>
      <c r="AQ212" s="75"/>
      <c r="AR212" s="75"/>
      <c r="AS212" s="75"/>
      <c r="AT212" s="75"/>
      <c r="AU212" s="75"/>
      <c r="AV212" s="75"/>
      <c r="AW212" s="75"/>
      <c r="AX212" s="75"/>
      <c r="AY212" s="75"/>
      <c r="AZ212" s="75"/>
      <c r="BA212" s="17" t="str">
        <f t="shared" si="60"/>
        <v/>
      </c>
      <c r="BB212" s="17" t="str">
        <f t="shared" si="56"/>
        <v/>
      </c>
      <c r="BC212" s="10"/>
      <c r="BD212" s="25">
        <f t="shared" si="57"/>
        <v>0</v>
      </c>
      <c r="BE212" s="25">
        <f t="shared" si="58"/>
        <v>0</v>
      </c>
      <c r="BF212" s="10"/>
    </row>
    <row r="213" spans="1:58" ht="11.25" customHeight="1" x14ac:dyDescent="0.15">
      <c r="A213" s="327"/>
      <c r="B213" s="320" t="s">
        <v>141</v>
      </c>
      <c r="C213" s="320"/>
      <c r="D213" s="113">
        <f t="shared" si="61"/>
        <v>0</v>
      </c>
      <c r="E213" s="77"/>
      <c r="F213" s="79"/>
      <c r="G213" s="79"/>
      <c r="H213" s="80"/>
      <c r="I213" s="80"/>
      <c r="J213" s="80"/>
      <c r="K213" s="80"/>
      <c r="L213" s="80"/>
      <c r="M213" s="98"/>
      <c r="N213" s="83"/>
      <c r="O213" s="83"/>
      <c r="P213" s="119"/>
      <c r="Q213" s="75" t="str">
        <f t="shared" si="55"/>
        <v xml:space="preserve"> </v>
      </c>
      <c r="R213" s="75"/>
      <c r="S213" s="75"/>
      <c r="T213" s="75"/>
      <c r="U213" s="75"/>
      <c r="V213" s="75"/>
      <c r="W213" s="75"/>
      <c r="X213" s="75"/>
      <c r="Y213" s="75"/>
      <c r="Z213" s="75"/>
      <c r="AA213" s="75"/>
      <c r="AB213" s="75"/>
      <c r="AC213" s="75"/>
      <c r="AD213" s="75"/>
      <c r="AE213" s="75"/>
      <c r="AF213" s="75"/>
      <c r="AG213" s="75"/>
      <c r="AH213" s="75"/>
      <c r="AI213" s="75"/>
      <c r="AJ213" s="75"/>
      <c r="AK213" s="75"/>
      <c r="AL213" s="75"/>
      <c r="AM213" s="75"/>
      <c r="AN213" s="75"/>
      <c r="AO213" s="75"/>
      <c r="AP213" s="75"/>
      <c r="AQ213" s="75"/>
      <c r="AR213" s="75"/>
      <c r="AS213" s="75"/>
      <c r="AT213" s="75"/>
      <c r="AU213" s="75"/>
      <c r="AV213" s="75"/>
      <c r="AW213" s="75"/>
      <c r="AX213" s="75"/>
      <c r="AY213" s="75"/>
      <c r="AZ213" s="75"/>
      <c r="BA213" s="17" t="str">
        <f t="shared" si="60"/>
        <v/>
      </c>
      <c r="BB213" s="17" t="str">
        <f t="shared" si="56"/>
        <v/>
      </c>
      <c r="BC213" s="10"/>
      <c r="BD213" s="25">
        <f t="shared" si="57"/>
        <v>0</v>
      </c>
      <c r="BE213" s="25">
        <f t="shared" si="58"/>
        <v>0</v>
      </c>
      <c r="BF213" s="10"/>
    </row>
    <row r="214" spans="1:58" ht="11.25" customHeight="1" x14ac:dyDescent="0.15">
      <c r="A214" s="307"/>
      <c r="B214" s="326" t="s">
        <v>142</v>
      </c>
      <c r="C214" s="326"/>
      <c r="D214" s="195">
        <f t="shared" si="61"/>
        <v>0</v>
      </c>
      <c r="E214" s="231"/>
      <c r="F214" s="226"/>
      <c r="G214" s="226"/>
      <c r="H214" s="55"/>
      <c r="I214" s="55"/>
      <c r="J214" s="55"/>
      <c r="K214" s="55"/>
      <c r="L214" s="55"/>
      <c r="M214" s="57"/>
      <c r="N214" s="58"/>
      <c r="O214" s="58"/>
      <c r="P214" s="148"/>
      <c r="Q214" s="75" t="str">
        <f t="shared" si="55"/>
        <v xml:space="preserve"> </v>
      </c>
      <c r="R214" s="75"/>
      <c r="S214" s="75"/>
      <c r="T214" s="75"/>
      <c r="U214" s="75"/>
      <c r="V214" s="75"/>
      <c r="W214" s="75"/>
      <c r="X214" s="75"/>
      <c r="Y214" s="75"/>
      <c r="Z214" s="75"/>
      <c r="AA214" s="75"/>
      <c r="AB214" s="75"/>
      <c r="AC214" s="75"/>
      <c r="AD214" s="75"/>
      <c r="AE214" s="75"/>
      <c r="AF214" s="75"/>
      <c r="AG214" s="75"/>
      <c r="AH214" s="75"/>
      <c r="AI214" s="75"/>
      <c r="AJ214" s="75"/>
      <c r="AK214" s="75"/>
      <c r="AL214" s="75"/>
      <c r="AM214" s="75"/>
      <c r="AN214" s="75"/>
      <c r="AO214" s="75"/>
      <c r="AP214" s="75"/>
      <c r="AQ214" s="75"/>
      <c r="AR214" s="75"/>
      <c r="AS214" s="75"/>
      <c r="AT214" s="75"/>
      <c r="AU214" s="75"/>
      <c r="AV214" s="75"/>
      <c r="AW214" s="75"/>
      <c r="AX214" s="75"/>
      <c r="AY214" s="75"/>
      <c r="AZ214" s="75"/>
      <c r="BA214" s="17" t="str">
        <f t="shared" si="60"/>
        <v/>
      </c>
      <c r="BB214" s="17" t="str">
        <f t="shared" si="56"/>
        <v/>
      </c>
      <c r="BC214" s="10"/>
      <c r="BD214" s="25">
        <f t="shared" si="57"/>
        <v>0</v>
      </c>
      <c r="BE214" s="25">
        <f t="shared" si="58"/>
        <v>0</v>
      </c>
      <c r="BF214" s="10"/>
    </row>
    <row r="215" spans="1:58" ht="11.25" customHeight="1" x14ac:dyDescent="0.15">
      <c r="A215" s="306" t="s">
        <v>146</v>
      </c>
      <c r="B215" s="319" t="s">
        <v>218</v>
      </c>
      <c r="C215" s="319"/>
      <c r="D215" s="229">
        <f t="shared" si="61"/>
        <v>64</v>
      </c>
      <c r="E215" s="232"/>
      <c r="F215" s="233"/>
      <c r="G215" s="233"/>
      <c r="H215" s="115"/>
      <c r="I215" s="115"/>
      <c r="J215" s="115"/>
      <c r="K215" s="115">
        <v>18</v>
      </c>
      <c r="L215" s="115">
        <v>32</v>
      </c>
      <c r="M215" s="179">
        <v>14</v>
      </c>
      <c r="N215" s="117">
        <v>21</v>
      </c>
      <c r="O215" s="117">
        <v>43</v>
      </c>
      <c r="P215" s="118">
        <v>1</v>
      </c>
      <c r="Q215" s="75" t="str">
        <f t="shared" si="55"/>
        <v xml:space="preserve"> </v>
      </c>
      <c r="R215" s="75"/>
      <c r="S215" s="75"/>
      <c r="T215" s="75"/>
      <c r="U215" s="75"/>
      <c r="V215" s="75"/>
      <c r="W215" s="75"/>
      <c r="X215" s="75"/>
      <c r="Y215" s="75"/>
      <c r="Z215" s="75"/>
      <c r="AA215" s="75"/>
      <c r="AB215" s="75"/>
      <c r="AC215" s="75"/>
      <c r="AD215" s="75"/>
      <c r="AE215" s="75"/>
      <c r="AF215" s="75"/>
      <c r="AG215" s="75"/>
      <c r="AH215" s="75"/>
      <c r="AI215" s="75"/>
      <c r="AJ215" s="75"/>
      <c r="AK215" s="75"/>
      <c r="AL215" s="75"/>
      <c r="AM215" s="75"/>
      <c r="AN215" s="75"/>
      <c r="AO215" s="75"/>
      <c r="AP215" s="75"/>
      <c r="AQ215" s="75"/>
      <c r="AR215" s="75"/>
      <c r="AS215" s="75"/>
      <c r="AT215" s="75"/>
      <c r="AU215" s="75"/>
      <c r="AV215" s="75"/>
      <c r="AW215" s="75"/>
      <c r="AX215" s="75"/>
      <c r="AY215" s="75"/>
      <c r="AZ215" s="75"/>
      <c r="BA215" s="17" t="str">
        <f t="shared" si="60"/>
        <v/>
      </c>
      <c r="BB215" s="17" t="str">
        <f t="shared" si="56"/>
        <v/>
      </c>
      <c r="BC215" s="10"/>
      <c r="BD215" s="25">
        <f t="shared" si="57"/>
        <v>0</v>
      </c>
      <c r="BE215" s="25">
        <f t="shared" si="58"/>
        <v>0</v>
      </c>
      <c r="BF215" s="10"/>
    </row>
    <row r="216" spans="1:58" ht="11.25" customHeight="1" x14ac:dyDescent="0.15">
      <c r="A216" s="327"/>
      <c r="B216" s="320" t="s">
        <v>219</v>
      </c>
      <c r="C216" s="320"/>
      <c r="D216" s="113">
        <f t="shared" si="61"/>
        <v>25</v>
      </c>
      <c r="E216" s="77"/>
      <c r="F216" s="79"/>
      <c r="G216" s="79"/>
      <c r="H216" s="80"/>
      <c r="I216" s="80"/>
      <c r="J216" s="80"/>
      <c r="K216" s="80">
        <v>9</v>
      </c>
      <c r="L216" s="80">
        <v>16</v>
      </c>
      <c r="M216" s="98"/>
      <c r="N216" s="83">
        <v>10</v>
      </c>
      <c r="O216" s="83">
        <v>15</v>
      </c>
      <c r="P216" s="119"/>
      <c r="Q216" s="75" t="str">
        <f t="shared" si="55"/>
        <v xml:space="preserve"> </v>
      </c>
      <c r="R216" s="75"/>
      <c r="S216" s="75"/>
      <c r="T216" s="75"/>
      <c r="U216" s="75"/>
      <c r="V216" s="75"/>
      <c r="W216" s="75"/>
      <c r="X216" s="75"/>
      <c r="Y216" s="75"/>
      <c r="Z216" s="75"/>
      <c r="AA216" s="75"/>
      <c r="AB216" s="75"/>
      <c r="AC216" s="75"/>
      <c r="AD216" s="75"/>
      <c r="AE216" s="75"/>
      <c r="AF216" s="75"/>
      <c r="AG216" s="75"/>
      <c r="AH216" s="75"/>
      <c r="AI216" s="75"/>
      <c r="AJ216" s="75"/>
      <c r="AK216" s="75"/>
      <c r="AL216" s="75"/>
      <c r="AM216" s="75"/>
      <c r="AN216" s="75"/>
      <c r="AO216" s="75"/>
      <c r="AP216" s="75"/>
      <c r="AQ216" s="75"/>
      <c r="AR216" s="75"/>
      <c r="AS216" s="75"/>
      <c r="AT216" s="75"/>
      <c r="AU216" s="75"/>
      <c r="AV216" s="75"/>
      <c r="AW216" s="75"/>
      <c r="AX216" s="75"/>
      <c r="AY216" s="75"/>
      <c r="AZ216" s="75"/>
      <c r="BA216" s="17" t="str">
        <f t="shared" si="60"/>
        <v/>
      </c>
      <c r="BB216" s="17" t="str">
        <f t="shared" si="56"/>
        <v/>
      </c>
      <c r="BC216" s="10"/>
      <c r="BD216" s="25">
        <f t="shared" si="57"/>
        <v>0</v>
      </c>
      <c r="BE216" s="25">
        <f t="shared" si="58"/>
        <v>0</v>
      </c>
      <c r="BF216" s="10"/>
    </row>
    <row r="217" spans="1:58" ht="11.25" customHeight="1" x14ac:dyDescent="0.15">
      <c r="A217" s="327"/>
      <c r="B217" s="320" t="s">
        <v>141</v>
      </c>
      <c r="C217" s="320"/>
      <c r="D217" s="113">
        <f t="shared" si="61"/>
        <v>19</v>
      </c>
      <c r="E217" s="77"/>
      <c r="F217" s="79"/>
      <c r="G217" s="79"/>
      <c r="H217" s="80"/>
      <c r="I217" s="80"/>
      <c r="J217" s="80"/>
      <c r="K217" s="80">
        <v>6</v>
      </c>
      <c r="L217" s="80">
        <v>11</v>
      </c>
      <c r="M217" s="98">
        <v>2</v>
      </c>
      <c r="N217" s="83">
        <v>5</v>
      </c>
      <c r="O217" s="83">
        <v>14</v>
      </c>
      <c r="P217" s="119">
        <v>1</v>
      </c>
      <c r="Q217" s="75" t="str">
        <f t="shared" si="55"/>
        <v xml:space="preserve"> </v>
      </c>
      <c r="R217" s="75"/>
      <c r="S217" s="75"/>
      <c r="T217" s="75"/>
      <c r="U217" s="75"/>
      <c r="V217" s="75"/>
      <c r="W217" s="75"/>
      <c r="X217" s="75"/>
      <c r="Y217" s="75"/>
      <c r="Z217" s="75"/>
      <c r="AA217" s="75"/>
      <c r="AB217" s="75"/>
      <c r="AC217" s="75"/>
      <c r="AD217" s="75"/>
      <c r="AE217" s="75"/>
      <c r="AF217" s="75"/>
      <c r="AG217" s="75"/>
      <c r="AH217" s="75"/>
      <c r="AI217" s="75"/>
      <c r="AJ217" s="75"/>
      <c r="AK217" s="75"/>
      <c r="AL217" s="75"/>
      <c r="AM217" s="75"/>
      <c r="AN217" s="75"/>
      <c r="AO217" s="75"/>
      <c r="AP217" s="75"/>
      <c r="AQ217" s="75"/>
      <c r="AR217" s="75"/>
      <c r="AS217" s="75"/>
      <c r="AT217" s="75"/>
      <c r="AU217" s="75"/>
      <c r="AV217" s="75"/>
      <c r="AW217" s="75"/>
      <c r="AX217" s="75"/>
      <c r="AY217" s="75"/>
      <c r="AZ217" s="75"/>
      <c r="BA217" s="17" t="str">
        <f t="shared" si="60"/>
        <v/>
      </c>
      <c r="BB217" s="17" t="str">
        <f t="shared" si="56"/>
        <v/>
      </c>
      <c r="BC217" s="10"/>
      <c r="BD217" s="25">
        <f t="shared" si="57"/>
        <v>0</v>
      </c>
      <c r="BE217" s="25">
        <f t="shared" si="58"/>
        <v>0</v>
      </c>
      <c r="BF217" s="10"/>
    </row>
    <row r="218" spans="1:58" ht="12.95" customHeight="1" x14ac:dyDescent="0.15">
      <c r="A218" s="307"/>
      <c r="B218" s="326" t="s">
        <v>142</v>
      </c>
      <c r="C218" s="326"/>
      <c r="D218" s="195">
        <f t="shared" si="61"/>
        <v>40</v>
      </c>
      <c r="E218" s="231"/>
      <c r="F218" s="226"/>
      <c r="G218" s="226"/>
      <c r="H218" s="55"/>
      <c r="I218" s="55"/>
      <c r="J218" s="55"/>
      <c r="K218" s="55">
        <v>11</v>
      </c>
      <c r="L218" s="55">
        <v>17</v>
      </c>
      <c r="M218" s="57">
        <v>12</v>
      </c>
      <c r="N218" s="58">
        <v>12</v>
      </c>
      <c r="O218" s="58">
        <v>28</v>
      </c>
      <c r="P218" s="148"/>
      <c r="Q218" s="75" t="str">
        <f t="shared" si="55"/>
        <v xml:space="preserve"> </v>
      </c>
      <c r="R218" s="75"/>
      <c r="S218" s="75"/>
      <c r="T218" s="75"/>
      <c r="U218" s="75"/>
      <c r="V218" s="75"/>
      <c r="W218" s="75"/>
      <c r="X218" s="75"/>
      <c r="Y218" s="75"/>
      <c r="Z218" s="75"/>
      <c r="AA218" s="75"/>
      <c r="AB218" s="75"/>
      <c r="AC218" s="75"/>
      <c r="AD218" s="75"/>
      <c r="AE218" s="75"/>
      <c r="AF218" s="75"/>
      <c r="AG218" s="75"/>
      <c r="AH218" s="75"/>
      <c r="AI218" s="75"/>
      <c r="AJ218" s="75"/>
      <c r="AK218" s="75"/>
      <c r="AL218" s="75"/>
      <c r="AM218" s="75"/>
      <c r="AN218" s="75"/>
      <c r="AO218" s="75"/>
      <c r="AP218" s="75"/>
      <c r="AQ218" s="75"/>
      <c r="AR218" s="75"/>
      <c r="AS218" s="75"/>
      <c r="AT218" s="75"/>
      <c r="AU218" s="75"/>
      <c r="AV218" s="75"/>
      <c r="AW218" s="75"/>
      <c r="AX218" s="75"/>
      <c r="AY218" s="75"/>
      <c r="AZ218" s="75"/>
      <c r="BA218" s="17" t="str">
        <f t="shared" si="60"/>
        <v/>
      </c>
      <c r="BB218" s="17" t="str">
        <f t="shared" si="56"/>
        <v/>
      </c>
      <c r="BC218" s="10"/>
      <c r="BD218" s="25">
        <f t="shared" si="57"/>
        <v>0</v>
      </c>
      <c r="BE218" s="25">
        <f t="shared" si="58"/>
        <v>0</v>
      </c>
      <c r="BF218" s="10"/>
    </row>
    <row r="219" spans="1:58" ht="12.95" customHeight="1" x14ac:dyDescent="0.15">
      <c r="A219" s="306" t="s">
        <v>221</v>
      </c>
      <c r="B219" s="319" t="s">
        <v>218</v>
      </c>
      <c r="C219" s="319"/>
      <c r="D219" s="229">
        <f t="shared" si="59"/>
        <v>0</v>
      </c>
      <c r="E219" s="114"/>
      <c r="F219" s="115"/>
      <c r="G219" s="115"/>
      <c r="H219" s="115"/>
      <c r="I219" s="115"/>
      <c r="J219" s="115"/>
      <c r="K219" s="115"/>
      <c r="L219" s="115"/>
      <c r="M219" s="179"/>
      <c r="N219" s="117"/>
      <c r="O219" s="117"/>
      <c r="P219" s="118"/>
      <c r="Q219" s="75" t="str">
        <f t="shared" si="55"/>
        <v xml:space="preserve"> </v>
      </c>
      <c r="R219" s="75"/>
      <c r="S219" s="75"/>
      <c r="T219" s="75"/>
      <c r="U219" s="75"/>
      <c r="V219" s="75"/>
      <c r="W219" s="75"/>
      <c r="X219" s="75"/>
      <c r="Y219" s="75"/>
      <c r="Z219" s="75"/>
      <c r="AA219" s="75"/>
      <c r="AB219" s="75"/>
      <c r="AC219" s="75"/>
      <c r="AD219" s="75"/>
      <c r="AE219" s="75"/>
      <c r="AF219" s="75"/>
      <c r="AG219" s="75"/>
      <c r="AH219" s="75"/>
      <c r="AI219" s="75"/>
      <c r="AJ219" s="75"/>
      <c r="AK219" s="75"/>
      <c r="AL219" s="75"/>
      <c r="AM219" s="75"/>
      <c r="AN219" s="75"/>
      <c r="AO219" s="75"/>
      <c r="AP219" s="75"/>
      <c r="AQ219" s="75"/>
      <c r="AR219" s="75"/>
      <c r="AS219" s="75"/>
      <c r="AT219" s="75"/>
      <c r="AU219" s="75"/>
      <c r="AV219" s="75"/>
      <c r="AW219" s="75"/>
      <c r="AX219" s="75"/>
      <c r="AY219" s="75"/>
      <c r="AZ219" s="75"/>
      <c r="BA219" s="17" t="str">
        <f t="shared" si="60"/>
        <v/>
      </c>
      <c r="BB219" s="17" t="str">
        <f t="shared" si="56"/>
        <v/>
      </c>
      <c r="BC219" s="10"/>
      <c r="BD219" s="25">
        <f t="shared" si="57"/>
        <v>0</v>
      </c>
      <c r="BE219" s="25">
        <f t="shared" si="58"/>
        <v>0</v>
      </c>
      <c r="BF219" s="10"/>
    </row>
    <row r="220" spans="1:58" ht="12.95" customHeight="1" x14ac:dyDescent="0.15">
      <c r="A220" s="327"/>
      <c r="B220" s="320" t="s">
        <v>219</v>
      </c>
      <c r="C220" s="320"/>
      <c r="D220" s="113">
        <f t="shared" si="59"/>
        <v>0</v>
      </c>
      <c r="E220" s="96"/>
      <c r="F220" s="80"/>
      <c r="G220" s="80"/>
      <c r="H220" s="80"/>
      <c r="I220" s="80"/>
      <c r="J220" s="80"/>
      <c r="K220" s="80"/>
      <c r="L220" s="80"/>
      <c r="M220" s="98"/>
      <c r="N220" s="83"/>
      <c r="O220" s="83"/>
      <c r="P220" s="119"/>
      <c r="Q220" s="75" t="str">
        <f t="shared" si="55"/>
        <v xml:space="preserve"> </v>
      </c>
      <c r="R220" s="75"/>
      <c r="S220" s="75"/>
      <c r="T220" s="75"/>
      <c r="U220" s="75"/>
      <c r="V220" s="75"/>
      <c r="W220" s="75"/>
      <c r="X220" s="75"/>
      <c r="Y220" s="75"/>
      <c r="Z220" s="75"/>
      <c r="AA220" s="75"/>
      <c r="AB220" s="75"/>
      <c r="AC220" s="75"/>
      <c r="AD220" s="75"/>
      <c r="AE220" s="75"/>
      <c r="AF220" s="75"/>
      <c r="AG220" s="75"/>
      <c r="AH220" s="75"/>
      <c r="AI220" s="75"/>
      <c r="AJ220" s="75"/>
      <c r="AK220" s="75"/>
      <c r="AL220" s="75"/>
      <c r="AM220" s="75"/>
      <c r="AN220" s="75"/>
      <c r="AO220" s="75"/>
      <c r="AP220" s="75"/>
      <c r="AQ220" s="75"/>
      <c r="AR220" s="75"/>
      <c r="AS220" s="75"/>
      <c r="AT220" s="75"/>
      <c r="AU220" s="75"/>
      <c r="AV220" s="75"/>
      <c r="AW220" s="75"/>
      <c r="AX220" s="75"/>
      <c r="AY220" s="75"/>
      <c r="AZ220" s="75"/>
      <c r="BA220" s="17" t="str">
        <f t="shared" si="60"/>
        <v/>
      </c>
      <c r="BB220" s="17" t="str">
        <f t="shared" si="56"/>
        <v/>
      </c>
      <c r="BC220" s="10"/>
      <c r="BD220" s="25">
        <f t="shared" si="57"/>
        <v>0</v>
      </c>
      <c r="BE220" s="25">
        <f t="shared" si="58"/>
        <v>0</v>
      </c>
      <c r="BF220" s="10"/>
    </row>
    <row r="221" spans="1:58" ht="12.95" customHeight="1" x14ac:dyDescent="0.15">
      <c r="A221" s="327"/>
      <c r="B221" s="320" t="s">
        <v>141</v>
      </c>
      <c r="C221" s="320"/>
      <c r="D221" s="113">
        <f t="shared" si="59"/>
        <v>0</v>
      </c>
      <c r="E221" s="96"/>
      <c r="F221" s="80"/>
      <c r="G221" s="80"/>
      <c r="H221" s="80"/>
      <c r="I221" s="80"/>
      <c r="J221" s="80"/>
      <c r="K221" s="80"/>
      <c r="L221" s="80"/>
      <c r="M221" s="98"/>
      <c r="N221" s="83"/>
      <c r="O221" s="83"/>
      <c r="P221" s="119"/>
      <c r="Q221" s="75" t="str">
        <f t="shared" si="55"/>
        <v xml:space="preserve"> </v>
      </c>
      <c r="R221" s="75"/>
      <c r="S221" s="75"/>
      <c r="T221" s="75"/>
      <c r="U221" s="75"/>
      <c r="V221" s="75"/>
      <c r="W221" s="75"/>
      <c r="X221" s="75"/>
      <c r="Y221" s="75"/>
      <c r="Z221" s="75"/>
      <c r="AA221" s="75"/>
      <c r="AB221" s="75"/>
      <c r="AC221" s="75"/>
      <c r="AD221" s="75"/>
      <c r="AE221" s="75"/>
      <c r="AF221" s="75"/>
      <c r="AG221" s="75"/>
      <c r="AH221" s="75"/>
      <c r="AI221" s="75"/>
      <c r="AJ221" s="75"/>
      <c r="AK221" s="75"/>
      <c r="AL221" s="75"/>
      <c r="AM221" s="75"/>
      <c r="AN221" s="75"/>
      <c r="AO221" s="75"/>
      <c r="AP221" s="75"/>
      <c r="AQ221" s="75"/>
      <c r="AR221" s="75"/>
      <c r="AS221" s="75"/>
      <c r="AT221" s="75"/>
      <c r="AU221" s="75"/>
      <c r="AV221" s="75"/>
      <c r="AW221" s="75"/>
      <c r="AX221" s="75"/>
      <c r="AY221" s="75"/>
      <c r="AZ221" s="75"/>
      <c r="BA221" s="17" t="str">
        <f t="shared" si="60"/>
        <v/>
      </c>
      <c r="BB221" s="17" t="str">
        <f t="shared" si="56"/>
        <v/>
      </c>
      <c r="BC221" s="10"/>
      <c r="BD221" s="25">
        <f t="shared" si="57"/>
        <v>0</v>
      </c>
      <c r="BE221" s="25">
        <f t="shared" si="58"/>
        <v>0</v>
      </c>
      <c r="BF221" s="10"/>
    </row>
    <row r="222" spans="1:58" ht="12.95" customHeight="1" x14ac:dyDescent="0.15">
      <c r="A222" s="307"/>
      <c r="B222" s="326" t="s">
        <v>142</v>
      </c>
      <c r="C222" s="326"/>
      <c r="D222" s="195">
        <f t="shared" si="59"/>
        <v>0</v>
      </c>
      <c r="E222" s="53"/>
      <c r="F222" s="55"/>
      <c r="G222" s="55"/>
      <c r="H222" s="55"/>
      <c r="I222" s="55"/>
      <c r="J222" s="55"/>
      <c r="K222" s="55"/>
      <c r="L222" s="55"/>
      <c r="M222" s="57"/>
      <c r="N222" s="58"/>
      <c r="O222" s="58"/>
      <c r="P222" s="148"/>
      <c r="Q222" s="75" t="str">
        <f t="shared" si="55"/>
        <v xml:space="preserve"> </v>
      </c>
      <c r="R222" s="75"/>
      <c r="S222" s="75"/>
      <c r="T222" s="75"/>
      <c r="U222" s="75"/>
      <c r="V222" s="75"/>
      <c r="W222" s="75"/>
      <c r="X222" s="75"/>
      <c r="Y222" s="75"/>
      <c r="Z222" s="75"/>
      <c r="AA222" s="75"/>
      <c r="AB222" s="75"/>
      <c r="AC222" s="75"/>
      <c r="AD222" s="75"/>
      <c r="AE222" s="75"/>
      <c r="AF222" s="75"/>
      <c r="AG222" s="75"/>
      <c r="AH222" s="75"/>
      <c r="AI222" s="75"/>
      <c r="AJ222" s="75"/>
      <c r="AK222" s="75"/>
      <c r="AL222" s="75"/>
      <c r="AM222" s="75"/>
      <c r="AN222" s="75"/>
      <c r="AO222" s="75"/>
      <c r="AP222" s="75"/>
      <c r="AQ222" s="75"/>
      <c r="AR222" s="75"/>
      <c r="AS222" s="75"/>
      <c r="AT222" s="75"/>
      <c r="AU222" s="75"/>
      <c r="AV222" s="75"/>
      <c r="AW222" s="75"/>
      <c r="AX222" s="75"/>
      <c r="AY222" s="75"/>
      <c r="AZ222" s="75"/>
      <c r="BA222" s="17" t="str">
        <f t="shared" si="60"/>
        <v/>
      </c>
      <c r="BB222" s="17" t="str">
        <f t="shared" si="56"/>
        <v/>
      </c>
      <c r="BC222" s="10"/>
      <c r="BD222" s="25">
        <f t="shared" si="57"/>
        <v>0</v>
      </c>
      <c r="BE222" s="25">
        <f t="shared" si="58"/>
        <v>0</v>
      </c>
      <c r="BF222" s="10"/>
    </row>
    <row r="223" spans="1:58" ht="12.95" customHeight="1" x14ac:dyDescent="0.15">
      <c r="A223" s="306" t="s">
        <v>222</v>
      </c>
      <c r="B223" s="319" t="s">
        <v>218</v>
      </c>
      <c r="C223" s="319"/>
      <c r="D223" s="229">
        <f t="shared" si="59"/>
        <v>0</v>
      </c>
      <c r="E223" s="114"/>
      <c r="F223" s="115"/>
      <c r="G223" s="115"/>
      <c r="H223" s="115"/>
      <c r="I223" s="115"/>
      <c r="J223" s="115"/>
      <c r="K223" s="115"/>
      <c r="L223" s="115"/>
      <c r="M223" s="179"/>
      <c r="N223" s="117"/>
      <c r="O223" s="117"/>
      <c r="P223" s="118"/>
      <c r="Q223" s="75" t="str">
        <f t="shared" si="55"/>
        <v xml:space="preserve"> </v>
      </c>
      <c r="R223" s="75"/>
      <c r="S223" s="75"/>
      <c r="T223" s="75"/>
      <c r="U223" s="75"/>
      <c r="V223" s="75"/>
      <c r="W223" s="75"/>
      <c r="X223" s="75"/>
      <c r="Y223" s="75"/>
      <c r="Z223" s="75"/>
      <c r="AA223" s="75"/>
      <c r="AB223" s="75"/>
      <c r="AC223" s="75"/>
      <c r="AD223" s="75"/>
      <c r="AE223" s="75"/>
      <c r="AF223" s="75"/>
      <c r="AG223" s="75"/>
      <c r="AH223" s="75"/>
      <c r="AI223" s="75"/>
      <c r="AJ223" s="75"/>
      <c r="AK223" s="75"/>
      <c r="AL223" s="75"/>
      <c r="AM223" s="75"/>
      <c r="AN223" s="75"/>
      <c r="AO223" s="75"/>
      <c r="AP223" s="75"/>
      <c r="AQ223" s="75"/>
      <c r="AR223" s="75"/>
      <c r="AS223" s="75"/>
      <c r="AT223" s="75"/>
      <c r="AU223" s="75"/>
      <c r="AV223" s="75"/>
      <c r="AW223" s="75"/>
      <c r="AX223" s="75"/>
      <c r="AY223" s="75"/>
      <c r="AZ223" s="75"/>
      <c r="BA223" s="17" t="str">
        <f t="shared" si="60"/>
        <v/>
      </c>
      <c r="BB223" s="17" t="str">
        <f t="shared" si="56"/>
        <v/>
      </c>
      <c r="BC223" s="10"/>
      <c r="BD223" s="25">
        <f t="shared" si="57"/>
        <v>0</v>
      </c>
      <c r="BE223" s="25">
        <f t="shared" si="58"/>
        <v>0</v>
      </c>
      <c r="BF223" s="10"/>
    </row>
    <row r="224" spans="1:58" ht="12.95" customHeight="1" x14ac:dyDescent="0.15">
      <c r="A224" s="327"/>
      <c r="B224" s="320" t="s">
        <v>219</v>
      </c>
      <c r="C224" s="320"/>
      <c r="D224" s="113">
        <f t="shared" si="59"/>
        <v>0</v>
      </c>
      <c r="E224" s="96"/>
      <c r="F224" s="80"/>
      <c r="G224" s="80"/>
      <c r="H224" s="80"/>
      <c r="I224" s="80"/>
      <c r="J224" s="80"/>
      <c r="K224" s="80"/>
      <c r="L224" s="80"/>
      <c r="M224" s="98"/>
      <c r="N224" s="83"/>
      <c r="O224" s="83"/>
      <c r="P224" s="119"/>
      <c r="Q224" s="75" t="str">
        <f t="shared" si="55"/>
        <v xml:space="preserve"> </v>
      </c>
      <c r="R224" s="75"/>
      <c r="S224" s="75"/>
      <c r="T224" s="75"/>
      <c r="U224" s="75"/>
      <c r="V224" s="75"/>
      <c r="W224" s="75"/>
      <c r="X224" s="75"/>
      <c r="Y224" s="75"/>
      <c r="Z224" s="75"/>
      <c r="AA224" s="75"/>
      <c r="AB224" s="75"/>
      <c r="AC224" s="75"/>
      <c r="AD224" s="75"/>
      <c r="AE224" s="75"/>
      <c r="AF224" s="75"/>
      <c r="AG224" s="75"/>
      <c r="AH224" s="75"/>
      <c r="AI224" s="75"/>
      <c r="AJ224" s="75"/>
      <c r="AK224" s="75"/>
      <c r="AL224" s="75"/>
      <c r="AM224" s="75"/>
      <c r="AN224" s="75"/>
      <c r="AO224" s="75"/>
      <c r="AP224" s="75"/>
      <c r="AQ224" s="75"/>
      <c r="AR224" s="75"/>
      <c r="AS224" s="75"/>
      <c r="AT224" s="75"/>
      <c r="AU224" s="75"/>
      <c r="AV224" s="75"/>
      <c r="AW224" s="75"/>
      <c r="AX224" s="75"/>
      <c r="AY224" s="75"/>
      <c r="AZ224" s="75"/>
      <c r="BA224" s="17" t="str">
        <f t="shared" si="60"/>
        <v/>
      </c>
      <c r="BB224" s="17" t="str">
        <f t="shared" si="56"/>
        <v/>
      </c>
      <c r="BC224" s="10"/>
      <c r="BD224" s="25">
        <f t="shared" si="57"/>
        <v>0</v>
      </c>
      <c r="BE224" s="25">
        <f t="shared" si="58"/>
        <v>0</v>
      </c>
      <c r="BF224" s="10"/>
    </row>
    <row r="225" spans="1:58" ht="12.95" customHeight="1" x14ac:dyDescent="0.15">
      <c r="A225" s="327"/>
      <c r="B225" s="320" t="s">
        <v>141</v>
      </c>
      <c r="C225" s="320"/>
      <c r="D225" s="113">
        <f t="shared" si="59"/>
        <v>0</v>
      </c>
      <c r="E225" s="96"/>
      <c r="F225" s="80"/>
      <c r="G225" s="80"/>
      <c r="H225" s="80"/>
      <c r="I225" s="80"/>
      <c r="J225" s="80"/>
      <c r="K225" s="80"/>
      <c r="L225" s="80"/>
      <c r="M225" s="98"/>
      <c r="N225" s="83"/>
      <c r="O225" s="83"/>
      <c r="P225" s="119"/>
      <c r="Q225" s="75" t="str">
        <f t="shared" si="55"/>
        <v xml:space="preserve"> </v>
      </c>
      <c r="R225" s="75"/>
      <c r="S225" s="75"/>
      <c r="T225" s="75"/>
      <c r="U225" s="75"/>
      <c r="V225" s="75"/>
      <c r="W225" s="75"/>
      <c r="X225" s="75"/>
      <c r="Y225" s="75"/>
      <c r="Z225" s="75"/>
      <c r="AA225" s="75"/>
      <c r="AB225" s="75"/>
      <c r="AC225" s="75"/>
      <c r="AD225" s="75"/>
      <c r="AE225" s="75"/>
      <c r="AF225" s="75"/>
      <c r="AG225" s="75"/>
      <c r="AH225" s="75"/>
      <c r="AI225" s="75"/>
      <c r="AJ225" s="75"/>
      <c r="AK225" s="75"/>
      <c r="AL225" s="75"/>
      <c r="AM225" s="75"/>
      <c r="AN225" s="75"/>
      <c r="AO225" s="75"/>
      <c r="AP225" s="75"/>
      <c r="AQ225" s="75"/>
      <c r="AR225" s="75"/>
      <c r="AS225" s="75"/>
      <c r="AT225" s="75"/>
      <c r="AU225" s="75"/>
      <c r="AV225" s="75"/>
      <c r="AW225" s="75"/>
      <c r="AX225" s="75"/>
      <c r="AY225" s="75"/>
      <c r="AZ225" s="75"/>
      <c r="BA225" s="17" t="str">
        <f t="shared" si="60"/>
        <v/>
      </c>
      <c r="BB225" s="17" t="str">
        <f t="shared" si="56"/>
        <v/>
      </c>
      <c r="BC225" s="10"/>
      <c r="BD225" s="25">
        <f t="shared" si="57"/>
        <v>0</v>
      </c>
      <c r="BE225" s="25">
        <f t="shared" si="58"/>
        <v>0</v>
      </c>
      <c r="BF225" s="10"/>
    </row>
    <row r="226" spans="1:58" ht="12.95" customHeight="1" x14ac:dyDescent="0.15">
      <c r="A226" s="307"/>
      <c r="B226" s="326" t="s">
        <v>142</v>
      </c>
      <c r="C226" s="326"/>
      <c r="D226" s="195">
        <f t="shared" si="59"/>
        <v>0</v>
      </c>
      <c r="E226" s="53"/>
      <c r="F226" s="55"/>
      <c r="G226" s="55"/>
      <c r="H226" s="55"/>
      <c r="I226" s="55"/>
      <c r="J226" s="55"/>
      <c r="K226" s="55"/>
      <c r="L226" s="55"/>
      <c r="M226" s="57"/>
      <c r="N226" s="58"/>
      <c r="O226" s="58"/>
      <c r="P226" s="148"/>
      <c r="Q226" s="75" t="str">
        <f t="shared" si="55"/>
        <v xml:space="preserve"> </v>
      </c>
      <c r="R226" s="75"/>
      <c r="S226" s="75"/>
      <c r="T226" s="75"/>
      <c r="U226" s="75"/>
      <c r="V226" s="75"/>
      <c r="W226" s="75"/>
      <c r="X226" s="75"/>
      <c r="Y226" s="75"/>
      <c r="Z226" s="75"/>
      <c r="AA226" s="75"/>
      <c r="AB226" s="75"/>
      <c r="AC226" s="75"/>
      <c r="AD226" s="75"/>
      <c r="AE226" s="75"/>
      <c r="AF226" s="75"/>
      <c r="AG226" s="75"/>
      <c r="AH226" s="75"/>
      <c r="AI226" s="75"/>
      <c r="AJ226" s="75"/>
      <c r="AK226" s="75"/>
      <c r="AL226" s="75"/>
      <c r="AM226" s="75"/>
      <c r="AN226" s="75"/>
      <c r="AO226" s="75"/>
      <c r="AP226" s="75"/>
      <c r="AQ226" s="75"/>
      <c r="AR226" s="75"/>
      <c r="AS226" s="75"/>
      <c r="AT226" s="75"/>
      <c r="AU226" s="75"/>
      <c r="AV226" s="75"/>
      <c r="AW226" s="75"/>
      <c r="AX226" s="75"/>
      <c r="AY226" s="75"/>
      <c r="AZ226" s="75"/>
      <c r="BA226" s="17" t="str">
        <f t="shared" si="60"/>
        <v/>
      </c>
      <c r="BB226" s="17" t="str">
        <f t="shared" si="56"/>
        <v/>
      </c>
      <c r="BC226" s="10"/>
      <c r="BD226" s="25">
        <f t="shared" si="57"/>
        <v>0</v>
      </c>
      <c r="BE226" s="25">
        <f t="shared" si="58"/>
        <v>0</v>
      </c>
      <c r="BF226" s="10"/>
    </row>
    <row r="227" spans="1:58" ht="12.95" customHeight="1" x14ac:dyDescent="0.15">
      <c r="A227" s="306" t="s">
        <v>147</v>
      </c>
      <c r="B227" s="319" t="s">
        <v>218</v>
      </c>
      <c r="C227" s="319"/>
      <c r="D227" s="229">
        <f t="shared" si="59"/>
        <v>0</v>
      </c>
      <c r="E227" s="114"/>
      <c r="F227" s="115"/>
      <c r="G227" s="115"/>
      <c r="H227" s="115"/>
      <c r="I227" s="115"/>
      <c r="J227" s="115"/>
      <c r="K227" s="115"/>
      <c r="L227" s="115"/>
      <c r="M227" s="179"/>
      <c r="N227" s="117"/>
      <c r="O227" s="117"/>
      <c r="P227" s="118"/>
      <c r="Q227" s="75" t="str">
        <f t="shared" si="55"/>
        <v xml:space="preserve"> </v>
      </c>
      <c r="R227" s="75"/>
      <c r="S227" s="75"/>
      <c r="T227" s="75"/>
      <c r="U227" s="75"/>
      <c r="V227" s="75"/>
      <c r="W227" s="75"/>
      <c r="X227" s="75"/>
      <c r="Y227" s="75"/>
      <c r="Z227" s="75"/>
      <c r="AA227" s="75"/>
      <c r="AB227" s="75"/>
      <c r="AC227" s="75"/>
      <c r="AD227" s="75"/>
      <c r="AE227" s="75"/>
      <c r="AF227" s="75"/>
      <c r="AG227" s="75"/>
      <c r="AH227" s="75"/>
      <c r="AI227" s="75"/>
      <c r="AJ227" s="75"/>
      <c r="AK227" s="75"/>
      <c r="AL227" s="75"/>
      <c r="AM227" s="75"/>
      <c r="AN227" s="75"/>
      <c r="AO227" s="75"/>
      <c r="AP227" s="75"/>
      <c r="AQ227" s="75"/>
      <c r="AR227" s="75"/>
      <c r="AS227" s="75"/>
      <c r="AT227" s="75"/>
      <c r="AU227" s="75"/>
      <c r="AV227" s="75"/>
      <c r="AW227" s="75"/>
      <c r="AX227" s="75"/>
      <c r="AY227" s="75"/>
      <c r="AZ227" s="75"/>
      <c r="BA227" s="17" t="str">
        <f t="shared" si="60"/>
        <v/>
      </c>
      <c r="BB227" s="17" t="str">
        <f t="shared" si="56"/>
        <v/>
      </c>
      <c r="BC227" s="10"/>
      <c r="BD227" s="25">
        <f t="shared" si="57"/>
        <v>0</v>
      </c>
      <c r="BE227" s="25">
        <f t="shared" si="58"/>
        <v>0</v>
      </c>
      <c r="BF227" s="10"/>
    </row>
    <row r="228" spans="1:58" ht="12.95" customHeight="1" x14ac:dyDescent="0.15">
      <c r="A228" s="327"/>
      <c r="B228" s="320" t="s">
        <v>219</v>
      </c>
      <c r="C228" s="320"/>
      <c r="D228" s="113">
        <f t="shared" si="59"/>
        <v>0</v>
      </c>
      <c r="E228" s="96"/>
      <c r="F228" s="80"/>
      <c r="G228" s="80"/>
      <c r="H228" s="80"/>
      <c r="I228" s="80"/>
      <c r="J228" s="80"/>
      <c r="K228" s="80"/>
      <c r="L228" s="80"/>
      <c r="M228" s="98"/>
      <c r="N228" s="83"/>
      <c r="O228" s="83"/>
      <c r="P228" s="119"/>
      <c r="Q228" s="75" t="str">
        <f t="shared" si="55"/>
        <v xml:space="preserve"> </v>
      </c>
      <c r="R228" s="75"/>
      <c r="S228" s="75"/>
      <c r="T228" s="75"/>
      <c r="U228" s="75"/>
      <c r="V228" s="75"/>
      <c r="W228" s="75"/>
      <c r="X228" s="75"/>
      <c r="Y228" s="75"/>
      <c r="Z228" s="75"/>
      <c r="AA228" s="75"/>
      <c r="AB228" s="75"/>
      <c r="AC228" s="75"/>
      <c r="AD228" s="75"/>
      <c r="AE228" s="75"/>
      <c r="AF228" s="75"/>
      <c r="AG228" s="75"/>
      <c r="AH228" s="75"/>
      <c r="AI228" s="75"/>
      <c r="AJ228" s="75"/>
      <c r="AK228" s="75"/>
      <c r="AL228" s="75"/>
      <c r="AM228" s="75"/>
      <c r="AN228" s="75"/>
      <c r="AO228" s="75"/>
      <c r="AP228" s="75"/>
      <c r="AQ228" s="75"/>
      <c r="AR228" s="75"/>
      <c r="AS228" s="75"/>
      <c r="AT228" s="75"/>
      <c r="AU228" s="75"/>
      <c r="AV228" s="75"/>
      <c r="AW228" s="75"/>
      <c r="AX228" s="75"/>
      <c r="AY228" s="75"/>
      <c r="AZ228" s="75"/>
      <c r="BA228" s="17" t="str">
        <f t="shared" si="60"/>
        <v/>
      </c>
      <c r="BB228" s="17" t="str">
        <f t="shared" si="56"/>
        <v/>
      </c>
      <c r="BC228" s="10"/>
      <c r="BD228" s="25">
        <f t="shared" si="57"/>
        <v>0</v>
      </c>
      <c r="BE228" s="25">
        <f t="shared" si="58"/>
        <v>0</v>
      </c>
      <c r="BF228" s="10"/>
    </row>
    <row r="229" spans="1:58" ht="12.95" customHeight="1" x14ac:dyDescent="0.15">
      <c r="A229" s="327"/>
      <c r="B229" s="320" t="s">
        <v>141</v>
      </c>
      <c r="C229" s="320"/>
      <c r="D229" s="113">
        <f t="shared" si="59"/>
        <v>0</v>
      </c>
      <c r="E229" s="96"/>
      <c r="F229" s="80"/>
      <c r="G229" s="80"/>
      <c r="H229" s="80"/>
      <c r="I229" s="80"/>
      <c r="J229" s="80"/>
      <c r="K229" s="80"/>
      <c r="L229" s="80"/>
      <c r="M229" s="98"/>
      <c r="N229" s="83"/>
      <c r="O229" s="83"/>
      <c r="P229" s="119"/>
      <c r="Q229" s="75" t="str">
        <f t="shared" si="55"/>
        <v xml:space="preserve"> </v>
      </c>
      <c r="R229" s="75"/>
      <c r="S229" s="75"/>
      <c r="T229" s="75"/>
      <c r="U229" s="75"/>
      <c r="V229" s="75"/>
      <c r="W229" s="75"/>
      <c r="X229" s="75"/>
      <c r="Y229" s="75"/>
      <c r="Z229" s="75"/>
      <c r="AA229" s="75"/>
      <c r="AB229" s="75"/>
      <c r="AC229" s="75"/>
      <c r="AD229" s="75"/>
      <c r="AE229" s="75"/>
      <c r="AF229" s="75"/>
      <c r="AG229" s="75"/>
      <c r="AH229" s="75"/>
      <c r="AI229" s="75"/>
      <c r="AJ229" s="75"/>
      <c r="AK229" s="75"/>
      <c r="AL229" s="75"/>
      <c r="AM229" s="75"/>
      <c r="AN229" s="75"/>
      <c r="AO229" s="75"/>
      <c r="AP229" s="75"/>
      <c r="AQ229" s="75"/>
      <c r="AR229" s="75"/>
      <c r="AS229" s="75"/>
      <c r="AT229" s="75"/>
      <c r="AU229" s="75"/>
      <c r="AV229" s="75"/>
      <c r="AW229" s="75"/>
      <c r="AX229" s="75"/>
      <c r="AY229" s="75"/>
      <c r="AZ229" s="75"/>
      <c r="BA229" s="17" t="str">
        <f t="shared" si="60"/>
        <v/>
      </c>
      <c r="BB229" s="17" t="str">
        <f t="shared" si="56"/>
        <v/>
      </c>
      <c r="BC229" s="10"/>
      <c r="BD229" s="25">
        <f t="shared" si="57"/>
        <v>0</v>
      </c>
      <c r="BE229" s="25">
        <f t="shared" si="58"/>
        <v>0</v>
      </c>
      <c r="BF229" s="10"/>
    </row>
    <row r="230" spans="1:58" ht="12.95" customHeight="1" x14ac:dyDescent="0.15">
      <c r="A230" s="307"/>
      <c r="B230" s="326" t="s">
        <v>142</v>
      </c>
      <c r="C230" s="326"/>
      <c r="D230" s="195">
        <f t="shared" si="59"/>
        <v>0</v>
      </c>
      <c r="E230" s="53"/>
      <c r="F230" s="55"/>
      <c r="G230" s="55"/>
      <c r="H230" s="55"/>
      <c r="I230" s="55"/>
      <c r="J230" s="55"/>
      <c r="K230" s="55"/>
      <c r="L230" s="55"/>
      <c r="M230" s="57"/>
      <c r="N230" s="58"/>
      <c r="O230" s="58"/>
      <c r="P230" s="148"/>
      <c r="Q230" s="75" t="str">
        <f t="shared" si="55"/>
        <v xml:space="preserve"> </v>
      </c>
      <c r="R230" s="75"/>
      <c r="S230" s="75"/>
      <c r="T230" s="75"/>
      <c r="U230" s="75"/>
      <c r="V230" s="75"/>
      <c r="W230" s="75"/>
      <c r="X230" s="75"/>
      <c r="Y230" s="75"/>
      <c r="Z230" s="75"/>
      <c r="AA230" s="75"/>
      <c r="AB230" s="75"/>
      <c r="AC230" s="75"/>
      <c r="AD230" s="75"/>
      <c r="AE230" s="75"/>
      <c r="AF230" s="75"/>
      <c r="AG230" s="75"/>
      <c r="AH230" s="75"/>
      <c r="AI230" s="75"/>
      <c r="AJ230" s="75"/>
      <c r="AK230" s="75"/>
      <c r="AL230" s="75"/>
      <c r="AM230" s="75"/>
      <c r="AN230" s="75"/>
      <c r="AO230" s="75"/>
      <c r="AP230" s="75"/>
      <c r="AQ230" s="75"/>
      <c r="AR230" s="75"/>
      <c r="AS230" s="75"/>
      <c r="AT230" s="75"/>
      <c r="AU230" s="75"/>
      <c r="AV230" s="75"/>
      <c r="AW230" s="75"/>
      <c r="AX230" s="75"/>
      <c r="AY230" s="75"/>
      <c r="AZ230" s="75"/>
      <c r="BA230" s="17" t="str">
        <f t="shared" si="60"/>
        <v/>
      </c>
      <c r="BB230" s="17" t="str">
        <f t="shared" si="56"/>
        <v/>
      </c>
      <c r="BC230" s="10"/>
      <c r="BD230" s="25">
        <f t="shared" si="57"/>
        <v>0</v>
      </c>
      <c r="BE230" s="25">
        <f t="shared" si="58"/>
        <v>0</v>
      </c>
      <c r="BF230" s="10"/>
    </row>
    <row r="231" spans="1:58" ht="12.95" customHeight="1" x14ac:dyDescent="0.15">
      <c r="A231" s="317" t="s">
        <v>223</v>
      </c>
      <c r="B231" s="319" t="s">
        <v>218</v>
      </c>
      <c r="C231" s="319"/>
      <c r="D231" s="229">
        <f t="shared" si="59"/>
        <v>0</v>
      </c>
      <c r="E231" s="114"/>
      <c r="F231" s="115"/>
      <c r="G231" s="115"/>
      <c r="H231" s="115"/>
      <c r="I231" s="115"/>
      <c r="J231" s="115"/>
      <c r="K231" s="115"/>
      <c r="L231" s="115"/>
      <c r="M231" s="179"/>
      <c r="N231" s="117"/>
      <c r="O231" s="117"/>
      <c r="P231" s="118"/>
      <c r="Q231" s="75" t="str">
        <f t="shared" si="55"/>
        <v xml:space="preserve"> </v>
      </c>
      <c r="R231" s="75"/>
      <c r="S231" s="75"/>
      <c r="T231" s="75"/>
      <c r="U231" s="75"/>
      <c r="V231" s="75"/>
      <c r="W231" s="75"/>
      <c r="X231" s="75"/>
      <c r="Y231" s="75"/>
      <c r="Z231" s="75"/>
      <c r="AA231" s="75"/>
      <c r="AB231" s="75"/>
      <c r="AC231" s="75"/>
      <c r="AD231" s="75"/>
      <c r="AE231" s="75"/>
      <c r="AF231" s="75"/>
      <c r="AG231" s="75"/>
      <c r="AH231" s="75"/>
      <c r="AI231" s="75"/>
      <c r="AJ231" s="75"/>
      <c r="AK231" s="75"/>
      <c r="AL231" s="75"/>
      <c r="AM231" s="75"/>
      <c r="AN231" s="75"/>
      <c r="AO231" s="75"/>
      <c r="AP231" s="75"/>
      <c r="AQ231" s="75"/>
      <c r="AR231" s="75"/>
      <c r="AS231" s="75"/>
      <c r="AT231" s="75"/>
      <c r="AU231" s="75"/>
      <c r="AV231" s="75"/>
      <c r="AW231" s="75"/>
      <c r="AX231" s="75"/>
      <c r="AY231" s="75"/>
      <c r="AZ231" s="75"/>
      <c r="BA231" s="17" t="str">
        <f t="shared" si="60"/>
        <v/>
      </c>
      <c r="BB231" s="17" t="str">
        <f t="shared" si="56"/>
        <v/>
      </c>
      <c r="BC231" s="10"/>
      <c r="BD231" s="25">
        <f t="shared" si="57"/>
        <v>0</v>
      </c>
      <c r="BE231" s="25">
        <f t="shared" si="58"/>
        <v>0</v>
      </c>
      <c r="BF231" s="10"/>
    </row>
    <row r="232" spans="1:58" ht="12.95" customHeight="1" x14ac:dyDescent="0.15">
      <c r="A232" s="318"/>
      <c r="B232" s="320" t="s">
        <v>219</v>
      </c>
      <c r="C232" s="320"/>
      <c r="D232" s="113">
        <f t="shared" si="59"/>
        <v>0</v>
      </c>
      <c r="E232" s="96"/>
      <c r="F232" s="80"/>
      <c r="G232" s="80"/>
      <c r="H232" s="80"/>
      <c r="I232" s="80"/>
      <c r="J232" s="80"/>
      <c r="K232" s="80"/>
      <c r="L232" s="80"/>
      <c r="M232" s="98"/>
      <c r="N232" s="83"/>
      <c r="O232" s="83"/>
      <c r="P232" s="119"/>
      <c r="Q232" s="75" t="str">
        <f t="shared" si="55"/>
        <v xml:space="preserve"> </v>
      </c>
      <c r="R232" s="75"/>
      <c r="S232" s="75"/>
      <c r="T232" s="75"/>
      <c r="U232" s="75"/>
      <c r="V232" s="75"/>
      <c r="W232" s="75"/>
      <c r="X232" s="75"/>
      <c r="Y232" s="75"/>
      <c r="Z232" s="75"/>
      <c r="AA232" s="75"/>
      <c r="AB232" s="75"/>
      <c r="AC232" s="75"/>
      <c r="AD232" s="75"/>
      <c r="AE232" s="75"/>
      <c r="AF232" s="75"/>
      <c r="AG232" s="75"/>
      <c r="AH232" s="75"/>
      <c r="AI232" s="75"/>
      <c r="AJ232" s="75"/>
      <c r="AK232" s="75"/>
      <c r="AL232" s="75"/>
      <c r="AM232" s="75"/>
      <c r="AN232" s="75"/>
      <c r="AO232" s="75"/>
      <c r="AP232" s="75"/>
      <c r="AQ232" s="75"/>
      <c r="AR232" s="75"/>
      <c r="AS232" s="75"/>
      <c r="AT232" s="75"/>
      <c r="AU232" s="75"/>
      <c r="AV232" s="75"/>
      <c r="AW232" s="75"/>
      <c r="AX232" s="75"/>
      <c r="AY232" s="75"/>
      <c r="AZ232" s="75"/>
      <c r="BA232" s="17" t="str">
        <f t="shared" si="60"/>
        <v/>
      </c>
      <c r="BB232" s="17" t="str">
        <f t="shared" si="56"/>
        <v/>
      </c>
      <c r="BC232" s="10"/>
      <c r="BD232" s="25">
        <f t="shared" si="57"/>
        <v>0</v>
      </c>
      <c r="BE232" s="25">
        <f t="shared" si="58"/>
        <v>0</v>
      </c>
      <c r="BF232" s="10"/>
    </row>
    <row r="233" spans="1:58" ht="12.95" customHeight="1" x14ac:dyDescent="0.15">
      <c r="A233" s="318"/>
      <c r="B233" s="320" t="s">
        <v>141</v>
      </c>
      <c r="C233" s="320"/>
      <c r="D233" s="113">
        <f t="shared" si="59"/>
        <v>0</v>
      </c>
      <c r="E233" s="96"/>
      <c r="F233" s="80"/>
      <c r="G233" s="80"/>
      <c r="H233" s="80"/>
      <c r="I233" s="80"/>
      <c r="J233" s="80"/>
      <c r="K233" s="80"/>
      <c r="L233" s="80"/>
      <c r="M233" s="98"/>
      <c r="N233" s="83"/>
      <c r="O233" s="83"/>
      <c r="P233" s="119"/>
      <c r="Q233" s="75" t="str">
        <f t="shared" si="55"/>
        <v xml:space="preserve"> </v>
      </c>
      <c r="R233" s="75"/>
      <c r="S233" s="75"/>
      <c r="T233" s="75"/>
      <c r="U233" s="75"/>
      <c r="V233" s="75"/>
      <c r="W233" s="75"/>
      <c r="X233" s="75"/>
      <c r="Y233" s="75"/>
      <c r="Z233" s="75"/>
      <c r="AA233" s="75"/>
      <c r="AB233" s="75"/>
      <c r="AC233" s="75"/>
      <c r="AD233" s="75"/>
      <c r="AE233" s="75"/>
      <c r="AF233" s="75"/>
      <c r="AG233" s="75"/>
      <c r="AH233" s="75"/>
      <c r="AI233" s="75"/>
      <c r="AJ233" s="75"/>
      <c r="AK233" s="75"/>
      <c r="AL233" s="75"/>
      <c r="AM233" s="75"/>
      <c r="AN233" s="75"/>
      <c r="AO233" s="75"/>
      <c r="AP233" s="75"/>
      <c r="AQ233" s="75"/>
      <c r="AR233" s="75"/>
      <c r="AS233" s="75"/>
      <c r="AT233" s="75"/>
      <c r="AU233" s="75"/>
      <c r="AV233" s="75"/>
      <c r="AW233" s="75"/>
      <c r="AX233" s="75"/>
      <c r="AY233" s="75"/>
      <c r="AZ233" s="75"/>
      <c r="BA233" s="17" t="str">
        <f t="shared" si="60"/>
        <v/>
      </c>
      <c r="BB233" s="17" t="str">
        <f t="shared" si="56"/>
        <v/>
      </c>
      <c r="BC233" s="10"/>
      <c r="BD233" s="25">
        <f t="shared" si="57"/>
        <v>0</v>
      </c>
      <c r="BE233" s="25">
        <f t="shared" si="58"/>
        <v>0</v>
      </c>
      <c r="BF233" s="10"/>
    </row>
    <row r="234" spans="1:58" ht="12.95" customHeight="1" thickBot="1" x14ac:dyDescent="0.2">
      <c r="A234" s="318"/>
      <c r="B234" s="321" t="s">
        <v>142</v>
      </c>
      <c r="C234" s="321"/>
      <c r="D234" s="191">
        <f t="shared" si="59"/>
        <v>0</v>
      </c>
      <c r="E234" s="142"/>
      <c r="F234" s="144"/>
      <c r="G234" s="144"/>
      <c r="H234" s="144"/>
      <c r="I234" s="144"/>
      <c r="J234" s="144"/>
      <c r="K234" s="144"/>
      <c r="L234" s="144"/>
      <c r="M234" s="145"/>
      <c r="N234" s="87"/>
      <c r="O234" s="87"/>
      <c r="P234" s="157"/>
      <c r="Q234" s="75" t="str">
        <f t="shared" si="55"/>
        <v xml:space="preserve"> </v>
      </c>
      <c r="R234" s="75"/>
      <c r="S234" s="75"/>
      <c r="T234" s="75"/>
      <c r="U234" s="75"/>
      <c r="V234" s="75"/>
      <c r="W234" s="75"/>
      <c r="X234" s="75"/>
      <c r="Y234" s="75"/>
      <c r="Z234" s="75"/>
      <c r="AA234" s="75"/>
      <c r="AB234" s="75"/>
      <c r="AC234" s="75"/>
      <c r="AD234" s="75"/>
      <c r="AE234" s="75"/>
      <c r="AF234" s="75"/>
      <c r="AG234" s="75"/>
      <c r="AH234" s="75"/>
      <c r="AI234" s="75"/>
      <c r="AJ234" s="75"/>
      <c r="AK234" s="75"/>
      <c r="AL234" s="75"/>
      <c r="AM234" s="75"/>
      <c r="AN234" s="75"/>
      <c r="AO234" s="75"/>
      <c r="AP234" s="75"/>
      <c r="AQ234" s="75"/>
      <c r="AR234" s="75"/>
      <c r="AS234" s="75"/>
      <c r="AT234" s="75"/>
      <c r="AU234" s="75"/>
      <c r="AV234" s="75"/>
      <c r="AW234" s="75"/>
      <c r="AX234" s="75"/>
      <c r="AY234" s="75"/>
      <c r="AZ234" s="75"/>
      <c r="BA234" s="17" t="str">
        <f t="shared" si="60"/>
        <v/>
      </c>
      <c r="BB234" s="17" t="str">
        <f t="shared" si="56"/>
        <v/>
      </c>
      <c r="BC234" s="10"/>
      <c r="BD234" s="25">
        <f t="shared" si="57"/>
        <v>0</v>
      </c>
      <c r="BE234" s="25">
        <f t="shared" si="58"/>
        <v>0</v>
      </c>
      <c r="BF234" s="10"/>
    </row>
    <row r="235" spans="1:58" ht="12.95" customHeight="1" thickTop="1" x14ac:dyDescent="0.15">
      <c r="A235" s="322" t="s">
        <v>4</v>
      </c>
      <c r="B235" s="325" t="s">
        <v>218</v>
      </c>
      <c r="C235" s="325"/>
      <c r="D235" s="234">
        <f t="shared" si="59"/>
        <v>513</v>
      </c>
      <c r="E235" s="235">
        <f t="shared" ref="E235:G238" si="62">+E183+E187+E191+E195+E199+E203+E207+E219+E223+E227+E231</f>
        <v>41</v>
      </c>
      <c r="F235" s="236">
        <f t="shared" si="62"/>
        <v>8</v>
      </c>
      <c r="G235" s="236">
        <f t="shared" si="62"/>
        <v>7</v>
      </c>
      <c r="H235" s="236">
        <f t="shared" ref="H235:J238" si="63">+H183+H187+H191+H195+H199+H203+H207+H211+H219+H223+H227+H231+H215</f>
        <v>19</v>
      </c>
      <c r="I235" s="236">
        <f t="shared" si="63"/>
        <v>78</v>
      </c>
      <c r="J235" s="236">
        <f t="shared" si="63"/>
        <v>86</v>
      </c>
      <c r="K235" s="236">
        <f>+K183+K187+K191+K199+K203+K207+K211+K219+K223+K227+K231+K215</f>
        <v>180</v>
      </c>
      <c r="L235" s="236">
        <f t="shared" ref="L235:M238" si="64">+L183+L187+L191+L199+L207+L211+L219+L223+L227+L231+L215</f>
        <v>45</v>
      </c>
      <c r="M235" s="237">
        <f t="shared" si="64"/>
        <v>49</v>
      </c>
      <c r="N235" s="234">
        <f t="shared" ref="N235:O238" si="65">+N183+N187+N191+N195+N199+N203+N207+N211+N219+N223+N227+N231+N215</f>
        <v>179</v>
      </c>
      <c r="O235" s="234">
        <f t="shared" si="65"/>
        <v>334</v>
      </c>
      <c r="P235" s="234">
        <f>+P183+P187+P191+P199+P207+P211+P219+P223+P227+P231+P215</f>
        <v>3</v>
      </c>
      <c r="Q235" s="75" t="str">
        <f t="shared" si="55"/>
        <v xml:space="preserve"> </v>
      </c>
      <c r="R235" s="75"/>
      <c r="S235" s="75"/>
      <c r="T235" s="75"/>
      <c r="U235" s="75"/>
      <c r="V235" s="75"/>
      <c r="W235" s="75"/>
      <c r="X235" s="75"/>
      <c r="Y235" s="75"/>
      <c r="Z235" s="75"/>
      <c r="AA235" s="75"/>
      <c r="AB235" s="75"/>
      <c r="AC235" s="75"/>
      <c r="AD235" s="75"/>
      <c r="AE235" s="75"/>
      <c r="AF235" s="75"/>
      <c r="AG235" s="75"/>
      <c r="AH235" s="75"/>
      <c r="AI235" s="75"/>
      <c r="AJ235" s="75"/>
      <c r="AK235" s="75"/>
      <c r="AL235" s="75"/>
      <c r="AM235" s="75"/>
      <c r="AN235" s="75"/>
      <c r="AO235" s="75"/>
      <c r="AP235" s="75"/>
      <c r="AQ235" s="75"/>
      <c r="AR235" s="75"/>
      <c r="AS235" s="75"/>
      <c r="AT235" s="75"/>
      <c r="AU235" s="75"/>
      <c r="AV235" s="75"/>
      <c r="AW235" s="75"/>
      <c r="AX235" s="75"/>
      <c r="AY235" s="75"/>
      <c r="AZ235" s="75"/>
      <c r="BA235" s="17" t="str">
        <f t="shared" si="60"/>
        <v/>
      </c>
      <c r="BB235" s="17" t="str">
        <f t="shared" si="56"/>
        <v/>
      </c>
      <c r="BC235" s="10"/>
      <c r="BD235" s="25">
        <f t="shared" si="57"/>
        <v>0</v>
      </c>
      <c r="BE235" s="25">
        <f t="shared" si="58"/>
        <v>0</v>
      </c>
      <c r="BF235" s="10"/>
    </row>
    <row r="236" spans="1:58" ht="12.95" customHeight="1" x14ac:dyDescent="0.15">
      <c r="A236" s="323"/>
      <c r="B236" s="320" t="s">
        <v>219</v>
      </c>
      <c r="C236" s="320"/>
      <c r="D236" s="113">
        <f t="shared" si="59"/>
        <v>356</v>
      </c>
      <c r="E236" s="238">
        <f t="shared" si="62"/>
        <v>40</v>
      </c>
      <c r="F236" s="239">
        <f t="shared" si="62"/>
        <v>10</v>
      </c>
      <c r="G236" s="239">
        <f t="shared" si="62"/>
        <v>14</v>
      </c>
      <c r="H236" s="239">
        <f t="shared" si="63"/>
        <v>6</v>
      </c>
      <c r="I236" s="239">
        <f t="shared" si="63"/>
        <v>22</v>
      </c>
      <c r="J236" s="239">
        <f t="shared" si="63"/>
        <v>26</v>
      </c>
      <c r="K236" s="239">
        <f>+K184+K188+K192+K200+K204+K208+K212+K220+K224+K228+K232+K216</f>
        <v>159</v>
      </c>
      <c r="L236" s="239">
        <f t="shared" si="64"/>
        <v>25</v>
      </c>
      <c r="M236" s="240">
        <f t="shared" si="64"/>
        <v>54</v>
      </c>
      <c r="N236" s="113">
        <f t="shared" si="65"/>
        <v>118</v>
      </c>
      <c r="O236" s="113">
        <f t="shared" si="65"/>
        <v>238</v>
      </c>
      <c r="P236" s="113">
        <f>+P184+P188+P192+P200+P208+P212+P220+P224+P228+P232+P216</f>
        <v>6</v>
      </c>
      <c r="Q236" s="75" t="str">
        <f t="shared" si="55"/>
        <v xml:space="preserve"> </v>
      </c>
      <c r="R236" s="75"/>
      <c r="S236" s="75"/>
      <c r="T236" s="75"/>
      <c r="U236" s="75"/>
      <c r="V236" s="75"/>
      <c r="W236" s="75"/>
      <c r="X236" s="75"/>
      <c r="Y236" s="75"/>
      <c r="Z236" s="75"/>
      <c r="AA236" s="75"/>
      <c r="AB236" s="75"/>
      <c r="AC236" s="75"/>
      <c r="AD236" s="75"/>
      <c r="AE236" s="75"/>
      <c r="AF236" s="75"/>
      <c r="AG236" s="75"/>
      <c r="AH236" s="75"/>
      <c r="AI236" s="75"/>
      <c r="AJ236" s="75"/>
      <c r="AK236" s="75"/>
      <c r="AL236" s="75"/>
      <c r="AM236" s="75"/>
      <c r="AN236" s="75"/>
      <c r="AO236" s="75"/>
      <c r="AP236" s="75"/>
      <c r="AQ236" s="75"/>
      <c r="AR236" s="75"/>
      <c r="AS236" s="75"/>
      <c r="AT236" s="75"/>
      <c r="AU236" s="75"/>
      <c r="AV236" s="75"/>
      <c r="AW236" s="75"/>
      <c r="AX236" s="75"/>
      <c r="AY236" s="75"/>
      <c r="AZ236" s="75"/>
      <c r="BA236" s="17" t="str">
        <f t="shared" si="60"/>
        <v/>
      </c>
      <c r="BB236" s="17" t="str">
        <f t="shared" si="56"/>
        <v/>
      </c>
      <c r="BC236" s="10"/>
      <c r="BD236" s="25">
        <f t="shared" si="57"/>
        <v>0</v>
      </c>
      <c r="BE236" s="25">
        <f t="shared" si="58"/>
        <v>0</v>
      </c>
      <c r="BF236" s="10"/>
    </row>
    <row r="237" spans="1:58" ht="12.95" customHeight="1" x14ac:dyDescent="0.15">
      <c r="A237" s="323"/>
      <c r="B237" s="320" t="s">
        <v>141</v>
      </c>
      <c r="C237" s="320"/>
      <c r="D237" s="113">
        <f t="shared" si="59"/>
        <v>158</v>
      </c>
      <c r="E237" s="238">
        <f t="shared" si="62"/>
        <v>9</v>
      </c>
      <c r="F237" s="239">
        <f t="shared" si="62"/>
        <v>3</v>
      </c>
      <c r="G237" s="239">
        <f t="shared" si="62"/>
        <v>3</v>
      </c>
      <c r="H237" s="239">
        <f t="shared" si="63"/>
        <v>4</v>
      </c>
      <c r="I237" s="239">
        <f t="shared" si="63"/>
        <v>4</v>
      </c>
      <c r="J237" s="239">
        <f t="shared" si="63"/>
        <v>34</v>
      </c>
      <c r="K237" s="239">
        <f>+K185+K189+K193+K201+K205+K209+K213+K221+K225+K229+K233+K217</f>
        <v>61</v>
      </c>
      <c r="L237" s="239">
        <f t="shared" si="64"/>
        <v>13</v>
      </c>
      <c r="M237" s="240">
        <f t="shared" si="64"/>
        <v>27</v>
      </c>
      <c r="N237" s="113">
        <f t="shared" si="65"/>
        <v>44</v>
      </c>
      <c r="O237" s="113">
        <f t="shared" si="65"/>
        <v>114</v>
      </c>
      <c r="P237" s="113">
        <f>+P185+P189+P193+P201+P209+P213+P221+P225+P229+P233+P217</f>
        <v>1</v>
      </c>
      <c r="Q237" s="75" t="str">
        <f t="shared" si="55"/>
        <v xml:space="preserve"> </v>
      </c>
      <c r="R237" s="75"/>
      <c r="S237" s="75"/>
      <c r="T237" s="75"/>
      <c r="U237" s="75"/>
      <c r="V237" s="75"/>
      <c r="W237" s="75"/>
      <c r="X237" s="75"/>
      <c r="Y237" s="75"/>
      <c r="Z237" s="75"/>
      <c r="AA237" s="75"/>
      <c r="AB237" s="75"/>
      <c r="AC237" s="75"/>
      <c r="AD237" s="75"/>
      <c r="AE237" s="75"/>
      <c r="AF237" s="75"/>
      <c r="AG237" s="75"/>
      <c r="AH237" s="75"/>
      <c r="AI237" s="75"/>
      <c r="AJ237" s="75"/>
      <c r="AK237" s="75"/>
      <c r="AL237" s="75"/>
      <c r="AM237" s="75"/>
      <c r="AN237" s="75"/>
      <c r="AO237" s="75"/>
      <c r="AP237" s="75"/>
      <c r="AQ237" s="75"/>
      <c r="AR237" s="75"/>
      <c r="AS237" s="75"/>
      <c r="AT237" s="75"/>
      <c r="AU237" s="75"/>
      <c r="AV237" s="75"/>
      <c r="AW237" s="75"/>
      <c r="AX237" s="75"/>
      <c r="AY237" s="75"/>
      <c r="AZ237" s="75"/>
      <c r="BA237" s="17" t="str">
        <f t="shared" si="60"/>
        <v/>
      </c>
      <c r="BB237" s="17" t="str">
        <f t="shared" si="56"/>
        <v/>
      </c>
      <c r="BC237" s="10"/>
      <c r="BD237" s="25">
        <f t="shared" si="57"/>
        <v>0</v>
      </c>
      <c r="BE237" s="25">
        <f t="shared" si="58"/>
        <v>0</v>
      </c>
      <c r="BF237" s="10"/>
    </row>
    <row r="238" spans="1:58" ht="12.95" customHeight="1" x14ac:dyDescent="0.15">
      <c r="A238" s="324"/>
      <c r="B238" s="326" t="s">
        <v>142</v>
      </c>
      <c r="C238" s="326"/>
      <c r="D238" s="195">
        <f t="shared" si="59"/>
        <v>152</v>
      </c>
      <c r="E238" s="241">
        <f t="shared" si="62"/>
        <v>5</v>
      </c>
      <c r="F238" s="242">
        <f t="shared" si="62"/>
        <v>3</v>
      </c>
      <c r="G238" s="242">
        <f t="shared" si="62"/>
        <v>2</v>
      </c>
      <c r="H238" s="242">
        <f t="shared" si="63"/>
        <v>1</v>
      </c>
      <c r="I238" s="242">
        <f t="shared" si="63"/>
        <v>14</v>
      </c>
      <c r="J238" s="242">
        <f t="shared" si="63"/>
        <v>18</v>
      </c>
      <c r="K238" s="242">
        <f>+K186+K190+K194+K202+K206+K210+K214+K222+K226+K230+K234+K218</f>
        <v>53</v>
      </c>
      <c r="L238" s="242">
        <f t="shared" si="64"/>
        <v>22</v>
      </c>
      <c r="M238" s="243">
        <f t="shared" si="64"/>
        <v>34</v>
      </c>
      <c r="N238" s="195">
        <f t="shared" si="65"/>
        <v>49</v>
      </c>
      <c r="O238" s="195">
        <f t="shared" si="65"/>
        <v>103</v>
      </c>
      <c r="P238" s="195">
        <f>+P186+P190+P194+P202+P210+P214+P222+P226+P230+P234+P218</f>
        <v>1</v>
      </c>
      <c r="Q238" s="75" t="str">
        <f t="shared" si="55"/>
        <v xml:space="preserve"> </v>
      </c>
      <c r="R238" s="75"/>
      <c r="S238" s="75"/>
      <c r="T238" s="75"/>
      <c r="U238" s="75"/>
      <c r="V238" s="75"/>
      <c r="W238" s="75"/>
      <c r="X238" s="75"/>
      <c r="Y238" s="75"/>
      <c r="Z238" s="75"/>
      <c r="AA238" s="75"/>
      <c r="AB238" s="75"/>
      <c r="AC238" s="75"/>
      <c r="AD238" s="75"/>
      <c r="AE238" s="75"/>
      <c r="AF238" s="75"/>
      <c r="AG238" s="75"/>
      <c r="AH238" s="75"/>
      <c r="AI238" s="75"/>
      <c r="AJ238" s="75"/>
      <c r="AK238" s="75"/>
      <c r="AL238" s="75"/>
      <c r="AM238" s="75"/>
      <c r="AN238" s="75"/>
      <c r="AO238" s="75"/>
      <c r="AP238" s="75"/>
      <c r="AQ238" s="75"/>
      <c r="AR238" s="75"/>
      <c r="AS238" s="75"/>
      <c r="AT238" s="75"/>
      <c r="AU238" s="75"/>
      <c r="AV238" s="75"/>
      <c r="AW238" s="75"/>
      <c r="AX238" s="75"/>
      <c r="AY238" s="75"/>
      <c r="AZ238" s="75"/>
      <c r="BA238" s="17" t="str">
        <f t="shared" si="60"/>
        <v/>
      </c>
      <c r="BB238" s="17" t="str">
        <f t="shared" si="56"/>
        <v/>
      </c>
      <c r="BC238" s="10"/>
      <c r="BD238" s="25">
        <f t="shared" si="57"/>
        <v>0</v>
      </c>
      <c r="BE238" s="25">
        <f t="shared" si="58"/>
        <v>0</v>
      </c>
      <c r="BF238" s="10"/>
    </row>
    <row r="239" spans="1:58" ht="21.75" customHeight="1" x14ac:dyDescent="0.15">
      <c r="A239" s="109" t="s">
        <v>148</v>
      </c>
      <c r="B239" s="137"/>
      <c r="C239" s="137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BA239" s="10"/>
      <c r="BB239" s="10"/>
      <c r="BC239" s="10"/>
      <c r="BD239" s="10"/>
      <c r="BE239" s="10"/>
      <c r="BF239" s="10"/>
    </row>
    <row r="240" spans="1:58" ht="27.75" customHeight="1" x14ac:dyDescent="0.15">
      <c r="A240" s="295" t="s">
        <v>31</v>
      </c>
      <c r="B240" s="296"/>
      <c r="C240" s="297"/>
      <c r="D240" s="301" t="s">
        <v>4</v>
      </c>
      <c r="E240" s="303" t="s">
        <v>7</v>
      </c>
      <c r="F240" s="304"/>
      <c r="G240" s="304"/>
      <c r="H240" s="304"/>
      <c r="I240" s="304"/>
      <c r="J240" s="304"/>
      <c r="K240" s="304"/>
      <c r="L240" s="304"/>
      <c r="M240" s="305"/>
      <c r="N240" s="306" t="s">
        <v>9</v>
      </c>
      <c r="BA240" s="10"/>
      <c r="BB240" s="10"/>
      <c r="BC240" s="10"/>
      <c r="BD240" s="10"/>
      <c r="BE240" s="10"/>
      <c r="BF240" s="10"/>
    </row>
    <row r="241" spans="1:58" ht="48" customHeight="1" x14ac:dyDescent="0.15">
      <c r="A241" s="298"/>
      <c r="B241" s="299"/>
      <c r="C241" s="300"/>
      <c r="D241" s="302"/>
      <c r="E241" s="37" t="s">
        <v>133</v>
      </c>
      <c r="F241" s="38" t="s">
        <v>14</v>
      </c>
      <c r="G241" s="38" t="s">
        <v>138</v>
      </c>
      <c r="H241" s="38" t="s">
        <v>67</v>
      </c>
      <c r="I241" s="38" t="s">
        <v>139</v>
      </c>
      <c r="J241" s="38" t="s">
        <v>149</v>
      </c>
      <c r="K241" s="38" t="s">
        <v>18</v>
      </c>
      <c r="L241" s="38" t="s">
        <v>19</v>
      </c>
      <c r="M241" s="39" t="s">
        <v>20</v>
      </c>
      <c r="N241" s="307"/>
      <c r="BA241" s="10"/>
      <c r="BB241" s="10"/>
      <c r="BC241" s="10"/>
      <c r="BD241" s="10"/>
      <c r="BE241" s="10"/>
      <c r="BF241" s="10"/>
    </row>
    <row r="242" spans="1:58" ht="15.75" customHeight="1" x14ac:dyDescent="0.15">
      <c r="A242" s="308" t="s">
        <v>150</v>
      </c>
      <c r="B242" s="309"/>
      <c r="C242" s="310"/>
      <c r="D242" s="44">
        <f t="shared" ref="D242:D247" si="66">+SUM(E242:M242)</f>
        <v>0</v>
      </c>
      <c r="E242" s="244"/>
      <c r="F242" s="101"/>
      <c r="G242" s="101"/>
      <c r="H242" s="101"/>
      <c r="I242" s="101"/>
      <c r="J242" s="101"/>
      <c r="K242" s="101"/>
      <c r="L242" s="101"/>
      <c r="M242" s="245"/>
      <c r="N242" s="245"/>
      <c r="O242" s="75" t="str">
        <f t="shared" ref="O242:O247" si="67">$BA242&amp;" "&amp;$BB242</f>
        <v xml:space="preserve"> </v>
      </c>
      <c r="BA242" s="17"/>
      <c r="BB242" s="17" t="str">
        <f t="shared" ref="BB242:BB247" si="68">IF($K242&lt;$N242," El número altas de pacientes 60 años NO puede ser mayor que el de 20-64 años.","")</f>
        <v/>
      </c>
      <c r="BC242" s="10"/>
      <c r="BD242" s="25"/>
      <c r="BE242" s="25">
        <f t="shared" ref="BE242:BE247" si="69">IF($D242&lt;$N242,1,0)</f>
        <v>0</v>
      </c>
      <c r="BF242" s="10"/>
    </row>
    <row r="243" spans="1:58" ht="15.75" customHeight="1" x14ac:dyDescent="0.15">
      <c r="A243" s="311" t="s">
        <v>151</v>
      </c>
      <c r="B243" s="312"/>
      <c r="C243" s="313"/>
      <c r="D243" s="76">
        <f t="shared" si="66"/>
        <v>0</v>
      </c>
      <c r="E243" s="96"/>
      <c r="F243" s="80"/>
      <c r="G243" s="80"/>
      <c r="H243" s="80"/>
      <c r="I243" s="80"/>
      <c r="J243" s="80"/>
      <c r="K243" s="80"/>
      <c r="L243" s="80"/>
      <c r="M243" s="98"/>
      <c r="N243" s="83"/>
      <c r="O243" s="75" t="str">
        <f t="shared" si="67"/>
        <v xml:space="preserve"> </v>
      </c>
      <c r="BA243" s="17"/>
      <c r="BB243" s="17" t="str">
        <f t="shared" si="68"/>
        <v/>
      </c>
      <c r="BC243" s="10"/>
      <c r="BD243" s="25"/>
      <c r="BE243" s="25">
        <f t="shared" si="69"/>
        <v>0</v>
      </c>
      <c r="BF243" s="10"/>
    </row>
    <row r="244" spans="1:58" ht="15.75" customHeight="1" x14ac:dyDescent="0.15">
      <c r="A244" s="311" t="s">
        <v>152</v>
      </c>
      <c r="B244" s="312"/>
      <c r="C244" s="313"/>
      <c r="D244" s="76">
        <f t="shared" si="66"/>
        <v>0</v>
      </c>
      <c r="E244" s="96"/>
      <c r="F244" s="80"/>
      <c r="G244" s="80"/>
      <c r="H244" s="80"/>
      <c r="I244" s="80"/>
      <c r="J244" s="80"/>
      <c r="K244" s="80"/>
      <c r="L244" s="80"/>
      <c r="M244" s="98"/>
      <c r="N244" s="83"/>
      <c r="O244" s="75" t="str">
        <f t="shared" si="67"/>
        <v xml:space="preserve"> </v>
      </c>
      <c r="BA244" s="17"/>
      <c r="BB244" s="17" t="str">
        <f t="shared" si="68"/>
        <v/>
      </c>
      <c r="BC244" s="10"/>
      <c r="BD244" s="25"/>
      <c r="BE244" s="25">
        <f t="shared" si="69"/>
        <v>0</v>
      </c>
      <c r="BF244" s="10"/>
    </row>
    <row r="245" spans="1:58" ht="15.75" customHeight="1" x14ac:dyDescent="0.15">
      <c r="A245" s="311" t="s">
        <v>153</v>
      </c>
      <c r="B245" s="312"/>
      <c r="C245" s="313"/>
      <c r="D245" s="76">
        <f t="shared" si="66"/>
        <v>0</v>
      </c>
      <c r="E245" s="96"/>
      <c r="F245" s="80"/>
      <c r="G245" s="80"/>
      <c r="H245" s="80"/>
      <c r="I245" s="80"/>
      <c r="J245" s="80"/>
      <c r="K245" s="80"/>
      <c r="L245" s="80"/>
      <c r="M245" s="98"/>
      <c r="N245" s="83"/>
      <c r="O245" s="75" t="str">
        <f t="shared" si="67"/>
        <v xml:space="preserve"> </v>
      </c>
      <c r="BA245" s="17"/>
      <c r="BB245" s="17" t="str">
        <f t="shared" si="68"/>
        <v/>
      </c>
      <c r="BC245" s="10"/>
      <c r="BD245" s="25"/>
      <c r="BE245" s="25">
        <f t="shared" si="69"/>
        <v>0</v>
      </c>
      <c r="BF245" s="10"/>
    </row>
    <row r="246" spans="1:58" ht="15.75" customHeight="1" x14ac:dyDescent="0.15">
      <c r="A246" s="314" t="s">
        <v>224</v>
      </c>
      <c r="B246" s="315"/>
      <c r="C246" s="316"/>
      <c r="D246" s="191">
        <f t="shared" si="66"/>
        <v>0</v>
      </c>
      <c r="E246" s="142"/>
      <c r="F246" s="144"/>
      <c r="G246" s="144"/>
      <c r="H246" s="144"/>
      <c r="I246" s="144"/>
      <c r="J246" s="144"/>
      <c r="K246" s="144"/>
      <c r="L246" s="144"/>
      <c r="M246" s="145"/>
      <c r="N246" s="87"/>
      <c r="O246" s="75" t="str">
        <f t="shared" si="67"/>
        <v xml:space="preserve"> </v>
      </c>
      <c r="BA246" s="17"/>
      <c r="BB246" s="17" t="str">
        <f t="shared" si="68"/>
        <v/>
      </c>
      <c r="BC246" s="10"/>
      <c r="BD246" s="25"/>
      <c r="BE246" s="25">
        <f t="shared" si="69"/>
        <v>0</v>
      </c>
      <c r="BF246" s="10"/>
    </row>
    <row r="247" spans="1:58" ht="15.75" customHeight="1" x14ac:dyDescent="0.15">
      <c r="A247" s="292" t="s">
        <v>154</v>
      </c>
      <c r="B247" s="293"/>
      <c r="C247" s="294"/>
      <c r="D247" s="246">
        <f t="shared" si="66"/>
        <v>0</v>
      </c>
      <c r="E247" s="53"/>
      <c r="F247" s="55"/>
      <c r="G247" s="55"/>
      <c r="H247" s="55"/>
      <c r="I247" s="55"/>
      <c r="J247" s="55"/>
      <c r="K247" s="55"/>
      <c r="L247" s="55"/>
      <c r="M247" s="57"/>
      <c r="N247" s="58"/>
      <c r="O247" s="75" t="str">
        <f t="shared" si="67"/>
        <v xml:space="preserve"> </v>
      </c>
      <c r="BA247" s="17"/>
      <c r="BB247" s="17" t="str">
        <f t="shared" si="68"/>
        <v/>
      </c>
      <c r="BC247" s="10"/>
      <c r="BD247" s="25"/>
      <c r="BE247" s="25">
        <f t="shared" si="69"/>
        <v>0</v>
      </c>
      <c r="BF247" s="10"/>
    </row>
    <row r="248" spans="1:58" ht="12.95" customHeight="1" x14ac:dyDescent="0.15">
      <c r="I248" s="247"/>
      <c r="J248" s="247"/>
      <c r="K248" s="247"/>
      <c r="L248" s="247"/>
      <c r="M248" s="247"/>
      <c r="N248" s="247"/>
      <c r="O248" s="247"/>
      <c r="P248" s="247"/>
      <c r="Q248" s="247"/>
      <c r="R248" s="67"/>
      <c r="BB248" s="8"/>
    </row>
    <row r="249" spans="1:58" ht="12.95" customHeight="1" x14ac:dyDescent="0.15">
      <c r="A249" s="247"/>
      <c r="B249" s="94"/>
      <c r="C249" s="94"/>
      <c r="D249" s="247"/>
      <c r="E249" s="247"/>
      <c r="F249" s="247"/>
      <c r="G249" s="247"/>
      <c r="H249" s="247"/>
      <c r="I249" s="247"/>
      <c r="J249" s="247"/>
      <c r="K249" s="247"/>
      <c r="L249" s="247"/>
      <c r="M249" s="247"/>
      <c r="N249" s="247"/>
      <c r="O249" s="247"/>
      <c r="P249" s="247"/>
      <c r="Q249" s="247"/>
      <c r="R249" s="67"/>
      <c r="BB249" s="8"/>
    </row>
    <row r="250" spans="1:58" ht="12.95" customHeight="1" x14ac:dyDescent="0.15">
      <c r="A250" s="247"/>
      <c r="B250" s="94"/>
      <c r="C250" s="94"/>
      <c r="D250" s="247"/>
      <c r="E250" s="247"/>
      <c r="F250" s="247"/>
      <c r="G250" s="247"/>
      <c r="H250" s="247"/>
      <c r="I250" s="247"/>
      <c r="J250" s="247"/>
      <c r="K250" s="247"/>
      <c r="L250" s="247"/>
      <c r="M250" s="247"/>
      <c r="N250" s="247"/>
      <c r="O250" s="247"/>
      <c r="P250" s="247"/>
      <c r="Q250" s="247"/>
      <c r="R250" s="67"/>
      <c r="BB250" s="8"/>
    </row>
    <row r="251" spans="1:58" ht="12.95" customHeight="1" x14ac:dyDescent="0.15">
      <c r="A251" s="247"/>
      <c r="B251" s="94"/>
      <c r="C251" s="94"/>
      <c r="D251" s="247"/>
      <c r="E251" s="247"/>
      <c r="F251" s="247"/>
      <c r="G251" s="247"/>
      <c r="H251" s="247"/>
      <c r="I251" s="247"/>
      <c r="J251" s="247"/>
      <c r="K251" s="247"/>
      <c r="L251" s="247"/>
      <c r="M251" s="247"/>
      <c r="N251" s="247"/>
      <c r="O251" s="247"/>
      <c r="P251" s="247"/>
      <c r="Q251" s="247"/>
      <c r="R251" s="67"/>
    </row>
    <row r="252" spans="1:58" ht="12.95" customHeight="1" x14ac:dyDescent="0.15">
      <c r="A252" s="247"/>
      <c r="B252" s="94"/>
      <c r="C252" s="94"/>
      <c r="D252" s="247"/>
      <c r="E252" s="247"/>
      <c r="F252" s="247"/>
      <c r="G252" s="247"/>
      <c r="H252" s="247"/>
      <c r="I252" s="247"/>
      <c r="J252" s="247"/>
      <c r="K252" s="247"/>
      <c r="L252" s="247"/>
      <c r="M252" s="247"/>
      <c r="N252" s="247"/>
      <c r="O252" s="247"/>
      <c r="P252" s="247"/>
      <c r="Q252" s="247"/>
      <c r="R252" s="67"/>
    </row>
    <row r="253" spans="1:58" ht="12.95" customHeight="1" x14ac:dyDescent="0.15">
      <c r="A253" s="247"/>
      <c r="B253" s="94"/>
      <c r="C253" s="94"/>
      <c r="D253" s="247"/>
      <c r="E253" s="247"/>
      <c r="F253" s="247"/>
      <c r="G253" s="247"/>
      <c r="H253" s="247"/>
      <c r="I253" s="247"/>
      <c r="J253" s="247"/>
      <c r="K253" s="247"/>
      <c r="L253" s="247"/>
      <c r="M253" s="247"/>
      <c r="N253" s="247"/>
      <c r="O253" s="247"/>
      <c r="P253" s="247"/>
      <c r="Q253" s="247"/>
      <c r="R253" s="67"/>
    </row>
    <row r="254" spans="1:58" ht="12.95" customHeight="1" x14ac:dyDescent="0.15">
      <c r="A254" s="247"/>
      <c r="B254" s="94"/>
      <c r="C254" s="94"/>
      <c r="D254" s="247"/>
      <c r="E254" s="247"/>
      <c r="F254" s="247"/>
      <c r="G254" s="247"/>
      <c r="H254" s="247"/>
      <c r="I254" s="247"/>
      <c r="J254" s="247"/>
      <c r="K254" s="247"/>
      <c r="L254" s="247"/>
      <c r="M254" s="247"/>
      <c r="N254" s="247"/>
      <c r="O254" s="247"/>
      <c r="P254" s="247"/>
      <c r="Q254" s="247"/>
      <c r="R254" s="67"/>
    </row>
    <row r="255" spans="1:58" ht="12.95" customHeight="1" x14ac:dyDescent="0.15">
      <c r="A255" s="247"/>
      <c r="B255" s="94"/>
      <c r="C255" s="94"/>
      <c r="D255" s="247"/>
      <c r="E255" s="247"/>
      <c r="F255" s="247"/>
      <c r="G255" s="247"/>
      <c r="H255" s="247"/>
      <c r="I255" s="247"/>
      <c r="J255" s="247"/>
      <c r="K255" s="247"/>
      <c r="L255" s="247"/>
      <c r="M255" s="247"/>
      <c r="N255" s="247"/>
      <c r="O255" s="247"/>
      <c r="P255" s="247"/>
      <c r="Q255" s="247"/>
      <c r="R255" s="67"/>
    </row>
    <row r="256" spans="1:58" ht="12.95" customHeight="1" x14ac:dyDescent="0.15">
      <c r="A256" s="247"/>
      <c r="B256" s="94"/>
      <c r="C256" s="94"/>
      <c r="D256" s="247"/>
      <c r="E256" s="247"/>
      <c r="F256" s="247"/>
      <c r="G256" s="247"/>
      <c r="H256" s="247"/>
      <c r="I256" s="247"/>
      <c r="J256" s="247"/>
      <c r="K256" s="247"/>
      <c r="L256" s="247"/>
      <c r="M256" s="247"/>
      <c r="N256" s="247"/>
      <c r="O256" s="247"/>
      <c r="P256" s="247"/>
      <c r="Q256" s="247"/>
      <c r="R256" s="67"/>
    </row>
    <row r="257" spans="1:56" x14ac:dyDescent="0.15">
      <c r="A257" s="248"/>
      <c r="B257" s="94"/>
      <c r="C257" s="94"/>
      <c r="D257" s="247"/>
      <c r="E257" s="247"/>
      <c r="F257" s="247"/>
      <c r="G257" s="247"/>
      <c r="H257" s="247"/>
      <c r="I257" s="247"/>
      <c r="J257" s="247"/>
      <c r="K257" s="247"/>
      <c r="L257" s="247"/>
      <c r="M257" s="247"/>
      <c r="N257" s="247"/>
      <c r="O257" s="247"/>
      <c r="P257" s="247"/>
      <c r="Q257" s="247"/>
      <c r="R257" s="67"/>
    </row>
    <row r="258" spans="1:56" x14ac:dyDescent="0.15">
      <c r="A258" s="247"/>
      <c r="B258" s="94"/>
      <c r="C258" s="94"/>
      <c r="D258" s="247"/>
      <c r="E258" s="247"/>
      <c r="F258" s="247"/>
      <c r="G258" s="247"/>
      <c r="H258" s="247"/>
      <c r="I258" s="247"/>
      <c r="J258" s="247"/>
      <c r="K258" s="247"/>
      <c r="L258" s="247"/>
      <c r="M258" s="247"/>
      <c r="N258" s="247"/>
      <c r="O258" s="247"/>
      <c r="P258" s="247"/>
      <c r="Q258" s="247"/>
      <c r="R258" s="67"/>
    </row>
    <row r="259" spans="1:56" x14ac:dyDescent="0.15">
      <c r="A259" s="247"/>
      <c r="B259" s="94"/>
      <c r="C259" s="94"/>
      <c r="D259" s="247"/>
      <c r="E259" s="247"/>
      <c r="F259" s="247"/>
      <c r="G259" s="247"/>
      <c r="H259" s="247"/>
      <c r="I259" s="247"/>
      <c r="J259" s="247"/>
      <c r="K259" s="247"/>
      <c r="L259" s="247"/>
      <c r="M259" s="247"/>
      <c r="N259" s="247"/>
      <c r="O259" s="247"/>
      <c r="P259" s="247"/>
      <c r="Q259" s="247"/>
      <c r="R259" s="67"/>
    </row>
    <row r="260" spans="1:56" x14ac:dyDescent="0.15">
      <c r="A260" s="247"/>
      <c r="B260" s="94"/>
      <c r="C260" s="94"/>
      <c r="D260" s="247"/>
      <c r="E260" s="247"/>
      <c r="F260" s="247"/>
      <c r="G260" s="247"/>
      <c r="H260" s="247"/>
      <c r="I260" s="247"/>
      <c r="J260" s="247"/>
      <c r="K260" s="247"/>
      <c r="L260" s="247"/>
      <c r="M260" s="247"/>
      <c r="N260" s="247"/>
      <c r="O260" s="247"/>
      <c r="P260" s="247"/>
      <c r="Q260" s="247"/>
      <c r="R260" s="67"/>
    </row>
    <row r="267" spans="1:56" hidden="1" x14ac:dyDescent="0.15"/>
    <row r="268" spans="1:56" hidden="1" x14ac:dyDescent="0.15"/>
    <row r="269" spans="1:56" ht="12.95" hidden="1" customHeight="1" x14ac:dyDescent="0.15">
      <c r="A269" s="249">
        <f>SUM(D8:S247)</f>
        <v>17649</v>
      </c>
      <c r="BD269" s="250">
        <v>0</v>
      </c>
    </row>
    <row r="270" spans="1:56" hidden="1" x14ac:dyDescent="0.15"/>
    <row r="271" spans="1:56" hidden="1" x14ac:dyDescent="0.15"/>
    <row r="306" spans="56:56" x14ac:dyDescent="0.15">
      <c r="BD306" s="28">
        <v>0</v>
      </c>
    </row>
    <row r="323" ht="12.95" customHeight="1" x14ac:dyDescent="0.15"/>
  </sheetData>
  <mergeCells count="257">
    <mergeCell ref="A187:A190"/>
    <mergeCell ref="B187:C187"/>
    <mergeCell ref="B188:C188"/>
    <mergeCell ref="B189:C189"/>
    <mergeCell ref="B190:C190"/>
    <mergeCell ref="A191:A194"/>
    <mergeCell ref="B191:C191"/>
    <mergeCell ref="B192:C192"/>
    <mergeCell ref="B193:C193"/>
    <mergeCell ref="B194:C194"/>
    <mergeCell ref="B170:C170"/>
    <mergeCell ref="A170:A174"/>
    <mergeCell ref="B171:B172"/>
    <mergeCell ref="B173:B174"/>
    <mergeCell ref="A176:C177"/>
    <mergeCell ref="A183:A186"/>
    <mergeCell ref="B183:C183"/>
    <mergeCell ref="B184:C184"/>
    <mergeCell ref="B185:C185"/>
    <mergeCell ref="B186:C186"/>
    <mergeCell ref="A137:C137"/>
    <mergeCell ref="A138:C138"/>
    <mergeCell ref="A139:C139"/>
    <mergeCell ref="A140:C140"/>
    <mergeCell ref="A141:C141"/>
    <mergeCell ref="A142:C142"/>
    <mergeCell ref="A143:C143"/>
    <mergeCell ref="B151:B152"/>
    <mergeCell ref="A144:C144"/>
    <mergeCell ref="A145:C145"/>
    <mergeCell ref="A146:C146"/>
    <mergeCell ref="A147:C147"/>
    <mergeCell ref="A149:C150"/>
    <mergeCell ref="A128:C128"/>
    <mergeCell ref="A121:C121"/>
    <mergeCell ref="A122:C122"/>
    <mergeCell ref="A123:C123"/>
    <mergeCell ref="A124:C124"/>
    <mergeCell ref="A125:C125"/>
    <mergeCell ref="A134:C134"/>
    <mergeCell ref="A135:C135"/>
    <mergeCell ref="A136:C136"/>
    <mergeCell ref="A90:C90"/>
    <mergeCell ref="A91:C91"/>
    <mergeCell ref="A92:A93"/>
    <mergeCell ref="B92:C92"/>
    <mergeCell ref="B93:C93"/>
    <mergeCell ref="A94:C94"/>
    <mergeCell ref="A95:C95"/>
    <mergeCell ref="A96:C96"/>
    <mergeCell ref="A97:C97"/>
    <mergeCell ref="A75:C75"/>
    <mergeCell ref="A72:C72"/>
    <mergeCell ref="A73:C73"/>
    <mergeCell ref="A76:C76"/>
    <mergeCell ref="A77:C77"/>
    <mergeCell ref="A78:C78"/>
    <mergeCell ref="A79:C79"/>
    <mergeCell ref="A80:C80"/>
    <mergeCell ref="A82:B88"/>
    <mergeCell ref="A29:C29"/>
    <mergeCell ref="A33:A36"/>
    <mergeCell ref="B33:C33"/>
    <mergeCell ref="B34:C34"/>
    <mergeCell ref="B35:C35"/>
    <mergeCell ref="B36:C36"/>
    <mergeCell ref="A57:C57"/>
    <mergeCell ref="A58:C58"/>
    <mergeCell ref="A59:C59"/>
    <mergeCell ref="A41:C41"/>
    <mergeCell ref="A42:C42"/>
    <mergeCell ref="A43:C43"/>
    <mergeCell ref="A44:C44"/>
    <mergeCell ref="A14:C14"/>
    <mergeCell ref="A74:C74"/>
    <mergeCell ref="A52:C52"/>
    <mergeCell ref="A53:C53"/>
    <mergeCell ref="A54:C54"/>
    <mergeCell ref="A49:C49"/>
    <mergeCell ref="A50:C50"/>
    <mergeCell ref="A51:C51"/>
    <mergeCell ref="A45:C45"/>
    <mergeCell ref="A46:C46"/>
    <mergeCell ref="A47:C47"/>
    <mergeCell ref="A48:C48"/>
    <mergeCell ref="A26:C26"/>
    <mergeCell ref="A22:C22"/>
    <mergeCell ref="A23:C23"/>
    <mergeCell ref="A24:C24"/>
    <mergeCell ref="A37:C37"/>
    <mergeCell ref="A27:C27"/>
    <mergeCell ref="A28:C28"/>
    <mergeCell ref="A30:C30"/>
    <mergeCell ref="A31:C31"/>
    <mergeCell ref="A32:C32"/>
    <mergeCell ref="A55:C55"/>
    <mergeCell ref="A56:C56"/>
    <mergeCell ref="A6:P6"/>
    <mergeCell ref="A8:C9"/>
    <mergeCell ref="D8:D9"/>
    <mergeCell ref="E8:O8"/>
    <mergeCell ref="P8:Q8"/>
    <mergeCell ref="R8:R9"/>
    <mergeCell ref="A11:A12"/>
    <mergeCell ref="B11:C11"/>
    <mergeCell ref="B12:C12"/>
    <mergeCell ref="A15:C15"/>
    <mergeCell ref="A16:C16"/>
    <mergeCell ref="A18:C19"/>
    <mergeCell ref="D18:D19"/>
    <mergeCell ref="E18:O18"/>
    <mergeCell ref="P18:P19"/>
    <mergeCell ref="Q18:Q19"/>
    <mergeCell ref="R18:R19"/>
    <mergeCell ref="A21:C21"/>
    <mergeCell ref="P38:P39"/>
    <mergeCell ref="Q38:Q39"/>
    <mergeCell ref="R38:R39"/>
    <mergeCell ref="A40:C40"/>
    <mergeCell ref="A60:C60"/>
    <mergeCell ref="A64:C64"/>
    <mergeCell ref="A66:C66"/>
    <mergeCell ref="A70:C71"/>
    <mergeCell ref="D70:D71"/>
    <mergeCell ref="E70:O70"/>
    <mergeCell ref="P70:Q70"/>
    <mergeCell ref="R70:R71"/>
    <mergeCell ref="D38:D39"/>
    <mergeCell ref="E38:O38"/>
    <mergeCell ref="A67:C67"/>
    <mergeCell ref="A68:C68"/>
    <mergeCell ref="A61:C61"/>
    <mergeCell ref="A62:C62"/>
    <mergeCell ref="A63:C63"/>
    <mergeCell ref="A98:C98"/>
    <mergeCell ref="A99:C99"/>
    <mergeCell ref="A100:C100"/>
    <mergeCell ref="A103:C104"/>
    <mergeCell ref="D103:F103"/>
    <mergeCell ref="G103:G104"/>
    <mergeCell ref="A105:A106"/>
    <mergeCell ref="B105:C105"/>
    <mergeCell ref="B106:C106"/>
    <mergeCell ref="A101:C101"/>
    <mergeCell ref="E108:M108"/>
    <mergeCell ref="N108:N109"/>
    <mergeCell ref="O108:O109"/>
    <mergeCell ref="P108:P109"/>
    <mergeCell ref="A129:C129"/>
    <mergeCell ref="A130:C130"/>
    <mergeCell ref="A131:C131"/>
    <mergeCell ref="A132:C132"/>
    <mergeCell ref="A133:C133"/>
    <mergeCell ref="A116:C116"/>
    <mergeCell ref="A117:C117"/>
    <mergeCell ref="A118:C118"/>
    <mergeCell ref="A119:C119"/>
    <mergeCell ref="A120:C120"/>
    <mergeCell ref="A110:C110"/>
    <mergeCell ref="A111:C111"/>
    <mergeCell ref="A112:C112"/>
    <mergeCell ref="A113:C113"/>
    <mergeCell ref="A114:C114"/>
    <mergeCell ref="A115:C115"/>
    <mergeCell ref="A108:C109"/>
    <mergeCell ref="D108:D109"/>
    <mergeCell ref="A126:C126"/>
    <mergeCell ref="A127:C127"/>
    <mergeCell ref="Q149:Q150"/>
    <mergeCell ref="A151:A154"/>
    <mergeCell ref="B153:B154"/>
    <mergeCell ref="A155:A157"/>
    <mergeCell ref="B155:C155"/>
    <mergeCell ref="B156:B157"/>
    <mergeCell ref="A158:A165"/>
    <mergeCell ref="B161:B165"/>
    <mergeCell ref="A166:A169"/>
    <mergeCell ref="B166:B167"/>
    <mergeCell ref="B168:B169"/>
    <mergeCell ref="D149:D150"/>
    <mergeCell ref="E149:M149"/>
    <mergeCell ref="N149:O149"/>
    <mergeCell ref="P149:P150"/>
    <mergeCell ref="D176:D177"/>
    <mergeCell ref="E176:H176"/>
    <mergeCell ref="A178:C178"/>
    <mergeCell ref="A179:C179"/>
    <mergeCell ref="A181:C182"/>
    <mergeCell ref="D181:D182"/>
    <mergeCell ref="E181:M181"/>
    <mergeCell ref="N181:O181"/>
    <mergeCell ref="P181:P182"/>
    <mergeCell ref="A195:A198"/>
    <mergeCell ref="B195:C195"/>
    <mergeCell ref="B196:C196"/>
    <mergeCell ref="B197:C197"/>
    <mergeCell ref="B198:C198"/>
    <mergeCell ref="A199:A202"/>
    <mergeCell ref="B199:C199"/>
    <mergeCell ref="B200:C200"/>
    <mergeCell ref="B201:C201"/>
    <mergeCell ref="B202:C202"/>
    <mergeCell ref="A203:A206"/>
    <mergeCell ref="B203:C203"/>
    <mergeCell ref="B204:C204"/>
    <mergeCell ref="B205:C205"/>
    <mergeCell ref="B206:C206"/>
    <mergeCell ref="A207:A210"/>
    <mergeCell ref="B207:C207"/>
    <mergeCell ref="B208:C208"/>
    <mergeCell ref="B209:C209"/>
    <mergeCell ref="B210:C210"/>
    <mergeCell ref="A211:A214"/>
    <mergeCell ref="B211:C211"/>
    <mergeCell ref="B212:C212"/>
    <mergeCell ref="B213:C213"/>
    <mergeCell ref="B214:C214"/>
    <mergeCell ref="A215:A218"/>
    <mergeCell ref="B215:C215"/>
    <mergeCell ref="B216:C216"/>
    <mergeCell ref="B217:C217"/>
    <mergeCell ref="B218:C218"/>
    <mergeCell ref="A219:A222"/>
    <mergeCell ref="B219:C219"/>
    <mergeCell ref="B220:C220"/>
    <mergeCell ref="B221:C221"/>
    <mergeCell ref="B222:C222"/>
    <mergeCell ref="A223:A226"/>
    <mergeCell ref="B223:C223"/>
    <mergeCell ref="B224:C224"/>
    <mergeCell ref="B225:C225"/>
    <mergeCell ref="B226:C226"/>
    <mergeCell ref="D240:D241"/>
    <mergeCell ref="E240:M240"/>
    <mergeCell ref="N240:N241"/>
    <mergeCell ref="A227:A230"/>
    <mergeCell ref="B227:C227"/>
    <mergeCell ref="B228:C228"/>
    <mergeCell ref="B229:C229"/>
    <mergeCell ref="B230:C230"/>
    <mergeCell ref="A231:A234"/>
    <mergeCell ref="B231:C231"/>
    <mergeCell ref="B232:C232"/>
    <mergeCell ref="B233:C233"/>
    <mergeCell ref="B234:C234"/>
    <mergeCell ref="A242:C242"/>
    <mergeCell ref="A243:C243"/>
    <mergeCell ref="A244:C244"/>
    <mergeCell ref="A245:C245"/>
    <mergeCell ref="A246:C246"/>
    <mergeCell ref="A247:C247"/>
    <mergeCell ref="A235:A238"/>
    <mergeCell ref="B235:C235"/>
    <mergeCell ref="B236:C236"/>
    <mergeCell ref="B237:C237"/>
    <mergeCell ref="B238:C238"/>
    <mergeCell ref="A240:C24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323"/>
  <sheetViews>
    <sheetView workbookViewId="0">
      <selection activeCell="A11" sqref="A11:A12"/>
    </sheetView>
  </sheetViews>
  <sheetFormatPr baseColWidth="10" defaultRowHeight="11.25" x14ac:dyDescent="0.15"/>
  <cols>
    <col min="1" max="1" width="41" style="30" customWidth="1"/>
    <col min="2" max="2" width="14" style="30" customWidth="1"/>
    <col min="3" max="3" width="22.140625" style="30" customWidth="1"/>
    <col min="4" max="4" width="11" style="30" customWidth="1"/>
    <col min="5" max="5" width="12.5703125" style="30" customWidth="1"/>
    <col min="6" max="6" width="11" style="30" customWidth="1"/>
    <col min="7" max="7" width="12.5703125" style="30" customWidth="1"/>
    <col min="8" max="15" width="11" style="30" customWidth="1"/>
    <col min="16" max="16" width="14.7109375" style="30" customWidth="1"/>
    <col min="17" max="17" width="11" style="30" customWidth="1"/>
    <col min="18" max="18" width="14.140625" style="30" customWidth="1"/>
    <col min="19" max="22" width="11.42578125" style="30"/>
    <col min="23" max="33" width="10" style="30" customWidth="1"/>
    <col min="34" max="39" width="11.5703125" style="30" customWidth="1"/>
    <col min="40" max="42" width="15.5703125" style="30" customWidth="1"/>
    <col min="43" max="52" width="15.5703125" style="30" hidden="1" customWidth="1"/>
    <col min="53" max="58" width="15.5703125" style="1" hidden="1" customWidth="1"/>
    <col min="59" max="60" width="15.5703125" style="30" hidden="1" customWidth="1"/>
    <col min="61" max="79" width="15.5703125" style="31" hidden="1" customWidth="1"/>
    <col min="80" max="81" width="14.85546875" style="31" hidden="1" customWidth="1"/>
    <col min="82" max="89" width="14.85546875" style="31" customWidth="1"/>
    <col min="90" max="91" width="10.85546875" style="31" customWidth="1"/>
    <col min="92" max="103" width="11.42578125" style="31"/>
    <col min="104" max="106" width="11.85546875" style="31" customWidth="1"/>
    <col min="107" max="256" width="11.42578125" style="31"/>
    <col min="257" max="257" width="41" style="31" customWidth="1"/>
    <col min="258" max="258" width="14" style="31" customWidth="1"/>
    <col min="259" max="259" width="22.140625" style="31" customWidth="1"/>
    <col min="260" max="260" width="11" style="31" customWidth="1"/>
    <col min="261" max="261" width="12.5703125" style="31" customWidth="1"/>
    <col min="262" max="262" width="11" style="31" customWidth="1"/>
    <col min="263" max="263" width="12.5703125" style="31" customWidth="1"/>
    <col min="264" max="271" width="11" style="31" customWidth="1"/>
    <col min="272" max="272" width="14.7109375" style="31" customWidth="1"/>
    <col min="273" max="273" width="11" style="31" customWidth="1"/>
    <col min="274" max="274" width="14.140625" style="31" customWidth="1"/>
    <col min="275" max="278" width="11.42578125" style="31"/>
    <col min="279" max="289" width="10" style="31" customWidth="1"/>
    <col min="290" max="295" width="11.5703125" style="31" customWidth="1"/>
    <col min="296" max="298" width="15.5703125" style="31" customWidth="1"/>
    <col min="299" max="337" width="0" style="31" hidden="1" customWidth="1"/>
    <col min="338" max="345" width="14.85546875" style="31" customWidth="1"/>
    <col min="346" max="347" width="10.85546875" style="31" customWidth="1"/>
    <col min="348" max="359" width="11.42578125" style="31"/>
    <col min="360" max="362" width="11.85546875" style="31" customWidth="1"/>
    <col min="363" max="512" width="11.42578125" style="31"/>
    <col min="513" max="513" width="41" style="31" customWidth="1"/>
    <col min="514" max="514" width="14" style="31" customWidth="1"/>
    <col min="515" max="515" width="22.140625" style="31" customWidth="1"/>
    <col min="516" max="516" width="11" style="31" customWidth="1"/>
    <col min="517" max="517" width="12.5703125" style="31" customWidth="1"/>
    <col min="518" max="518" width="11" style="31" customWidth="1"/>
    <col min="519" max="519" width="12.5703125" style="31" customWidth="1"/>
    <col min="520" max="527" width="11" style="31" customWidth="1"/>
    <col min="528" max="528" width="14.7109375" style="31" customWidth="1"/>
    <col min="529" max="529" width="11" style="31" customWidth="1"/>
    <col min="530" max="530" width="14.140625" style="31" customWidth="1"/>
    <col min="531" max="534" width="11.42578125" style="31"/>
    <col min="535" max="545" width="10" style="31" customWidth="1"/>
    <col min="546" max="551" width="11.5703125" style="31" customWidth="1"/>
    <col min="552" max="554" width="15.5703125" style="31" customWidth="1"/>
    <col min="555" max="593" width="0" style="31" hidden="1" customWidth="1"/>
    <col min="594" max="601" width="14.85546875" style="31" customWidth="1"/>
    <col min="602" max="603" width="10.85546875" style="31" customWidth="1"/>
    <col min="604" max="615" width="11.42578125" style="31"/>
    <col min="616" max="618" width="11.85546875" style="31" customWidth="1"/>
    <col min="619" max="768" width="11.42578125" style="31"/>
    <col min="769" max="769" width="41" style="31" customWidth="1"/>
    <col min="770" max="770" width="14" style="31" customWidth="1"/>
    <col min="771" max="771" width="22.140625" style="31" customWidth="1"/>
    <col min="772" max="772" width="11" style="31" customWidth="1"/>
    <col min="773" max="773" width="12.5703125" style="31" customWidth="1"/>
    <col min="774" max="774" width="11" style="31" customWidth="1"/>
    <col min="775" max="775" width="12.5703125" style="31" customWidth="1"/>
    <col min="776" max="783" width="11" style="31" customWidth="1"/>
    <col min="784" max="784" width="14.7109375" style="31" customWidth="1"/>
    <col min="785" max="785" width="11" style="31" customWidth="1"/>
    <col min="786" max="786" width="14.140625" style="31" customWidth="1"/>
    <col min="787" max="790" width="11.42578125" style="31"/>
    <col min="791" max="801" width="10" style="31" customWidth="1"/>
    <col min="802" max="807" width="11.5703125" style="31" customWidth="1"/>
    <col min="808" max="810" width="15.5703125" style="31" customWidth="1"/>
    <col min="811" max="849" width="0" style="31" hidden="1" customWidth="1"/>
    <col min="850" max="857" width="14.85546875" style="31" customWidth="1"/>
    <col min="858" max="859" width="10.85546875" style="31" customWidth="1"/>
    <col min="860" max="871" width="11.42578125" style="31"/>
    <col min="872" max="874" width="11.85546875" style="31" customWidth="1"/>
    <col min="875" max="1024" width="11.42578125" style="31"/>
    <col min="1025" max="1025" width="41" style="31" customWidth="1"/>
    <col min="1026" max="1026" width="14" style="31" customWidth="1"/>
    <col min="1027" max="1027" width="22.140625" style="31" customWidth="1"/>
    <col min="1028" max="1028" width="11" style="31" customWidth="1"/>
    <col min="1029" max="1029" width="12.5703125" style="31" customWidth="1"/>
    <col min="1030" max="1030" width="11" style="31" customWidth="1"/>
    <col min="1031" max="1031" width="12.5703125" style="31" customWidth="1"/>
    <col min="1032" max="1039" width="11" style="31" customWidth="1"/>
    <col min="1040" max="1040" width="14.7109375" style="31" customWidth="1"/>
    <col min="1041" max="1041" width="11" style="31" customWidth="1"/>
    <col min="1042" max="1042" width="14.140625" style="31" customWidth="1"/>
    <col min="1043" max="1046" width="11.42578125" style="31"/>
    <col min="1047" max="1057" width="10" style="31" customWidth="1"/>
    <col min="1058" max="1063" width="11.5703125" style="31" customWidth="1"/>
    <col min="1064" max="1066" width="15.5703125" style="31" customWidth="1"/>
    <col min="1067" max="1105" width="0" style="31" hidden="1" customWidth="1"/>
    <col min="1106" max="1113" width="14.85546875" style="31" customWidth="1"/>
    <col min="1114" max="1115" width="10.85546875" style="31" customWidth="1"/>
    <col min="1116" max="1127" width="11.42578125" style="31"/>
    <col min="1128" max="1130" width="11.85546875" style="31" customWidth="1"/>
    <col min="1131" max="1280" width="11.42578125" style="31"/>
    <col min="1281" max="1281" width="41" style="31" customWidth="1"/>
    <col min="1282" max="1282" width="14" style="31" customWidth="1"/>
    <col min="1283" max="1283" width="22.140625" style="31" customWidth="1"/>
    <col min="1284" max="1284" width="11" style="31" customWidth="1"/>
    <col min="1285" max="1285" width="12.5703125" style="31" customWidth="1"/>
    <col min="1286" max="1286" width="11" style="31" customWidth="1"/>
    <col min="1287" max="1287" width="12.5703125" style="31" customWidth="1"/>
    <col min="1288" max="1295" width="11" style="31" customWidth="1"/>
    <col min="1296" max="1296" width="14.7109375" style="31" customWidth="1"/>
    <col min="1297" max="1297" width="11" style="31" customWidth="1"/>
    <col min="1298" max="1298" width="14.140625" style="31" customWidth="1"/>
    <col min="1299" max="1302" width="11.42578125" style="31"/>
    <col min="1303" max="1313" width="10" style="31" customWidth="1"/>
    <col min="1314" max="1319" width="11.5703125" style="31" customWidth="1"/>
    <col min="1320" max="1322" width="15.5703125" style="31" customWidth="1"/>
    <col min="1323" max="1361" width="0" style="31" hidden="1" customWidth="1"/>
    <col min="1362" max="1369" width="14.85546875" style="31" customWidth="1"/>
    <col min="1370" max="1371" width="10.85546875" style="31" customWidth="1"/>
    <col min="1372" max="1383" width="11.42578125" style="31"/>
    <col min="1384" max="1386" width="11.85546875" style="31" customWidth="1"/>
    <col min="1387" max="1536" width="11.42578125" style="31"/>
    <col min="1537" max="1537" width="41" style="31" customWidth="1"/>
    <col min="1538" max="1538" width="14" style="31" customWidth="1"/>
    <col min="1539" max="1539" width="22.140625" style="31" customWidth="1"/>
    <col min="1540" max="1540" width="11" style="31" customWidth="1"/>
    <col min="1541" max="1541" width="12.5703125" style="31" customWidth="1"/>
    <col min="1542" max="1542" width="11" style="31" customWidth="1"/>
    <col min="1543" max="1543" width="12.5703125" style="31" customWidth="1"/>
    <col min="1544" max="1551" width="11" style="31" customWidth="1"/>
    <col min="1552" max="1552" width="14.7109375" style="31" customWidth="1"/>
    <col min="1553" max="1553" width="11" style="31" customWidth="1"/>
    <col min="1554" max="1554" width="14.140625" style="31" customWidth="1"/>
    <col min="1555" max="1558" width="11.42578125" style="31"/>
    <col min="1559" max="1569" width="10" style="31" customWidth="1"/>
    <col min="1570" max="1575" width="11.5703125" style="31" customWidth="1"/>
    <col min="1576" max="1578" width="15.5703125" style="31" customWidth="1"/>
    <col min="1579" max="1617" width="0" style="31" hidden="1" customWidth="1"/>
    <col min="1618" max="1625" width="14.85546875" style="31" customWidth="1"/>
    <col min="1626" max="1627" width="10.85546875" style="31" customWidth="1"/>
    <col min="1628" max="1639" width="11.42578125" style="31"/>
    <col min="1640" max="1642" width="11.85546875" style="31" customWidth="1"/>
    <col min="1643" max="1792" width="11.42578125" style="31"/>
    <col min="1793" max="1793" width="41" style="31" customWidth="1"/>
    <col min="1794" max="1794" width="14" style="31" customWidth="1"/>
    <col min="1795" max="1795" width="22.140625" style="31" customWidth="1"/>
    <col min="1796" max="1796" width="11" style="31" customWidth="1"/>
    <col min="1797" max="1797" width="12.5703125" style="31" customWidth="1"/>
    <col min="1798" max="1798" width="11" style="31" customWidth="1"/>
    <col min="1799" max="1799" width="12.5703125" style="31" customWidth="1"/>
    <col min="1800" max="1807" width="11" style="31" customWidth="1"/>
    <col min="1808" max="1808" width="14.7109375" style="31" customWidth="1"/>
    <col min="1809" max="1809" width="11" style="31" customWidth="1"/>
    <col min="1810" max="1810" width="14.140625" style="31" customWidth="1"/>
    <col min="1811" max="1814" width="11.42578125" style="31"/>
    <col min="1815" max="1825" width="10" style="31" customWidth="1"/>
    <col min="1826" max="1831" width="11.5703125" style="31" customWidth="1"/>
    <col min="1832" max="1834" width="15.5703125" style="31" customWidth="1"/>
    <col min="1835" max="1873" width="0" style="31" hidden="1" customWidth="1"/>
    <col min="1874" max="1881" width="14.85546875" style="31" customWidth="1"/>
    <col min="1882" max="1883" width="10.85546875" style="31" customWidth="1"/>
    <col min="1884" max="1895" width="11.42578125" style="31"/>
    <col min="1896" max="1898" width="11.85546875" style="31" customWidth="1"/>
    <col min="1899" max="2048" width="11.42578125" style="31"/>
    <col min="2049" max="2049" width="41" style="31" customWidth="1"/>
    <col min="2050" max="2050" width="14" style="31" customWidth="1"/>
    <col min="2051" max="2051" width="22.140625" style="31" customWidth="1"/>
    <col min="2052" max="2052" width="11" style="31" customWidth="1"/>
    <col min="2053" max="2053" width="12.5703125" style="31" customWidth="1"/>
    <col min="2054" max="2054" width="11" style="31" customWidth="1"/>
    <col min="2055" max="2055" width="12.5703125" style="31" customWidth="1"/>
    <col min="2056" max="2063" width="11" style="31" customWidth="1"/>
    <col min="2064" max="2064" width="14.7109375" style="31" customWidth="1"/>
    <col min="2065" max="2065" width="11" style="31" customWidth="1"/>
    <col min="2066" max="2066" width="14.140625" style="31" customWidth="1"/>
    <col min="2067" max="2070" width="11.42578125" style="31"/>
    <col min="2071" max="2081" width="10" style="31" customWidth="1"/>
    <col min="2082" max="2087" width="11.5703125" style="31" customWidth="1"/>
    <col min="2088" max="2090" width="15.5703125" style="31" customWidth="1"/>
    <col min="2091" max="2129" width="0" style="31" hidden="1" customWidth="1"/>
    <col min="2130" max="2137" width="14.85546875" style="31" customWidth="1"/>
    <col min="2138" max="2139" width="10.85546875" style="31" customWidth="1"/>
    <col min="2140" max="2151" width="11.42578125" style="31"/>
    <col min="2152" max="2154" width="11.85546875" style="31" customWidth="1"/>
    <col min="2155" max="2304" width="11.42578125" style="31"/>
    <col min="2305" max="2305" width="41" style="31" customWidth="1"/>
    <col min="2306" max="2306" width="14" style="31" customWidth="1"/>
    <col min="2307" max="2307" width="22.140625" style="31" customWidth="1"/>
    <col min="2308" max="2308" width="11" style="31" customWidth="1"/>
    <col min="2309" max="2309" width="12.5703125" style="31" customWidth="1"/>
    <col min="2310" max="2310" width="11" style="31" customWidth="1"/>
    <col min="2311" max="2311" width="12.5703125" style="31" customWidth="1"/>
    <col min="2312" max="2319" width="11" style="31" customWidth="1"/>
    <col min="2320" max="2320" width="14.7109375" style="31" customWidth="1"/>
    <col min="2321" max="2321" width="11" style="31" customWidth="1"/>
    <col min="2322" max="2322" width="14.140625" style="31" customWidth="1"/>
    <col min="2323" max="2326" width="11.42578125" style="31"/>
    <col min="2327" max="2337" width="10" style="31" customWidth="1"/>
    <col min="2338" max="2343" width="11.5703125" style="31" customWidth="1"/>
    <col min="2344" max="2346" width="15.5703125" style="31" customWidth="1"/>
    <col min="2347" max="2385" width="0" style="31" hidden="1" customWidth="1"/>
    <col min="2386" max="2393" width="14.85546875" style="31" customWidth="1"/>
    <col min="2394" max="2395" width="10.85546875" style="31" customWidth="1"/>
    <col min="2396" max="2407" width="11.42578125" style="31"/>
    <col min="2408" max="2410" width="11.85546875" style="31" customWidth="1"/>
    <col min="2411" max="2560" width="11.42578125" style="31"/>
    <col min="2561" max="2561" width="41" style="31" customWidth="1"/>
    <col min="2562" max="2562" width="14" style="31" customWidth="1"/>
    <col min="2563" max="2563" width="22.140625" style="31" customWidth="1"/>
    <col min="2564" max="2564" width="11" style="31" customWidth="1"/>
    <col min="2565" max="2565" width="12.5703125" style="31" customWidth="1"/>
    <col min="2566" max="2566" width="11" style="31" customWidth="1"/>
    <col min="2567" max="2567" width="12.5703125" style="31" customWidth="1"/>
    <col min="2568" max="2575" width="11" style="31" customWidth="1"/>
    <col min="2576" max="2576" width="14.7109375" style="31" customWidth="1"/>
    <col min="2577" max="2577" width="11" style="31" customWidth="1"/>
    <col min="2578" max="2578" width="14.140625" style="31" customWidth="1"/>
    <col min="2579" max="2582" width="11.42578125" style="31"/>
    <col min="2583" max="2593" width="10" style="31" customWidth="1"/>
    <col min="2594" max="2599" width="11.5703125" style="31" customWidth="1"/>
    <col min="2600" max="2602" width="15.5703125" style="31" customWidth="1"/>
    <col min="2603" max="2641" width="0" style="31" hidden="1" customWidth="1"/>
    <col min="2642" max="2649" width="14.85546875" style="31" customWidth="1"/>
    <col min="2650" max="2651" width="10.85546875" style="31" customWidth="1"/>
    <col min="2652" max="2663" width="11.42578125" style="31"/>
    <col min="2664" max="2666" width="11.85546875" style="31" customWidth="1"/>
    <col min="2667" max="2816" width="11.42578125" style="31"/>
    <col min="2817" max="2817" width="41" style="31" customWidth="1"/>
    <col min="2818" max="2818" width="14" style="31" customWidth="1"/>
    <col min="2819" max="2819" width="22.140625" style="31" customWidth="1"/>
    <col min="2820" max="2820" width="11" style="31" customWidth="1"/>
    <col min="2821" max="2821" width="12.5703125" style="31" customWidth="1"/>
    <col min="2822" max="2822" width="11" style="31" customWidth="1"/>
    <col min="2823" max="2823" width="12.5703125" style="31" customWidth="1"/>
    <col min="2824" max="2831" width="11" style="31" customWidth="1"/>
    <col min="2832" max="2832" width="14.7109375" style="31" customWidth="1"/>
    <col min="2833" max="2833" width="11" style="31" customWidth="1"/>
    <col min="2834" max="2834" width="14.140625" style="31" customWidth="1"/>
    <col min="2835" max="2838" width="11.42578125" style="31"/>
    <col min="2839" max="2849" width="10" style="31" customWidth="1"/>
    <col min="2850" max="2855" width="11.5703125" style="31" customWidth="1"/>
    <col min="2856" max="2858" width="15.5703125" style="31" customWidth="1"/>
    <col min="2859" max="2897" width="0" style="31" hidden="1" customWidth="1"/>
    <col min="2898" max="2905" width="14.85546875" style="31" customWidth="1"/>
    <col min="2906" max="2907" width="10.85546875" style="31" customWidth="1"/>
    <col min="2908" max="2919" width="11.42578125" style="31"/>
    <col min="2920" max="2922" width="11.85546875" style="31" customWidth="1"/>
    <col min="2923" max="3072" width="11.42578125" style="31"/>
    <col min="3073" max="3073" width="41" style="31" customWidth="1"/>
    <col min="3074" max="3074" width="14" style="31" customWidth="1"/>
    <col min="3075" max="3075" width="22.140625" style="31" customWidth="1"/>
    <col min="3076" max="3076" width="11" style="31" customWidth="1"/>
    <col min="3077" max="3077" width="12.5703125" style="31" customWidth="1"/>
    <col min="3078" max="3078" width="11" style="31" customWidth="1"/>
    <col min="3079" max="3079" width="12.5703125" style="31" customWidth="1"/>
    <col min="3080" max="3087" width="11" style="31" customWidth="1"/>
    <col min="3088" max="3088" width="14.7109375" style="31" customWidth="1"/>
    <col min="3089" max="3089" width="11" style="31" customWidth="1"/>
    <col min="3090" max="3090" width="14.140625" style="31" customWidth="1"/>
    <col min="3091" max="3094" width="11.42578125" style="31"/>
    <col min="3095" max="3105" width="10" style="31" customWidth="1"/>
    <col min="3106" max="3111" width="11.5703125" style="31" customWidth="1"/>
    <col min="3112" max="3114" width="15.5703125" style="31" customWidth="1"/>
    <col min="3115" max="3153" width="0" style="31" hidden="1" customWidth="1"/>
    <col min="3154" max="3161" width="14.85546875" style="31" customWidth="1"/>
    <col min="3162" max="3163" width="10.85546875" style="31" customWidth="1"/>
    <col min="3164" max="3175" width="11.42578125" style="31"/>
    <col min="3176" max="3178" width="11.85546875" style="31" customWidth="1"/>
    <col min="3179" max="3328" width="11.42578125" style="31"/>
    <col min="3329" max="3329" width="41" style="31" customWidth="1"/>
    <col min="3330" max="3330" width="14" style="31" customWidth="1"/>
    <col min="3331" max="3331" width="22.140625" style="31" customWidth="1"/>
    <col min="3332" max="3332" width="11" style="31" customWidth="1"/>
    <col min="3333" max="3333" width="12.5703125" style="31" customWidth="1"/>
    <col min="3334" max="3334" width="11" style="31" customWidth="1"/>
    <col min="3335" max="3335" width="12.5703125" style="31" customWidth="1"/>
    <col min="3336" max="3343" width="11" style="31" customWidth="1"/>
    <col min="3344" max="3344" width="14.7109375" style="31" customWidth="1"/>
    <col min="3345" max="3345" width="11" style="31" customWidth="1"/>
    <col min="3346" max="3346" width="14.140625" style="31" customWidth="1"/>
    <col min="3347" max="3350" width="11.42578125" style="31"/>
    <col min="3351" max="3361" width="10" style="31" customWidth="1"/>
    <col min="3362" max="3367" width="11.5703125" style="31" customWidth="1"/>
    <col min="3368" max="3370" width="15.5703125" style="31" customWidth="1"/>
    <col min="3371" max="3409" width="0" style="31" hidden="1" customWidth="1"/>
    <col min="3410" max="3417" width="14.85546875" style="31" customWidth="1"/>
    <col min="3418" max="3419" width="10.85546875" style="31" customWidth="1"/>
    <col min="3420" max="3431" width="11.42578125" style="31"/>
    <col min="3432" max="3434" width="11.85546875" style="31" customWidth="1"/>
    <col min="3435" max="3584" width="11.42578125" style="31"/>
    <col min="3585" max="3585" width="41" style="31" customWidth="1"/>
    <col min="3586" max="3586" width="14" style="31" customWidth="1"/>
    <col min="3587" max="3587" width="22.140625" style="31" customWidth="1"/>
    <col min="3588" max="3588" width="11" style="31" customWidth="1"/>
    <col min="3589" max="3589" width="12.5703125" style="31" customWidth="1"/>
    <col min="3590" max="3590" width="11" style="31" customWidth="1"/>
    <col min="3591" max="3591" width="12.5703125" style="31" customWidth="1"/>
    <col min="3592" max="3599" width="11" style="31" customWidth="1"/>
    <col min="3600" max="3600" width="14.7109375" style="31" customWidth="1"/>
    <col min="3601" max="3601" width="11" style="31" customWidth="1"/>
    <col min="3602" max="3602" width="14.140625" style="31" customWidth="1"/>
    <col min="3603" max="3606" width="11.42578125" style="31"/>
    <col min="3607" max="3617" width="10" style="31" customWidth="1"/>
    <col min="3618" max="3623" width="11.5703125" style="31" customWidth="1"/>
    <col min="3624" max="3626" width="15.5703125" style="31" customWidth="1"/>
    <col min="3627" max="3665" width="0" style="31" hidden="1" customWidth="1"/>
    <col min="3666" max="3673" width="14.85546875" style="31" customWidth="1"/>
    <col min="3674" max="3675" width="10.85546875" style="31" customWidth="1"/>
    <col min="3676" max="3687" width="11.42578125" style="31"/>
    <col min="3688" max="3690" width="11.85546875" style="31" customWidth="1"/>
    <col min="3691" max="3840" width="11.42578125" style="31"/>
    <col min="3841" max="3841" width="41" style="31" customWidth="1"/>
    <col min="3842" max="3842" width="14" style="31" customWidth="1"/>
    <col min="3843" max="3843" width="22.140625" style="31" customWidth="1"/>
    <col min="3844" max="3844" width="11" style="31" customWidth="1"/>
    <col min="3845" max="3845" width="12.5703125" style="31" customWidth="1"/>
    <col min="3846" max="3846" width="11" style="31" customWidth="1"/>
    <col min="3847" max="3847" width="12.5703125" style="31" customWidth="1"/>
    <col min="3848" max="3855" width="11" style="31" customWidth="1"/>
    <col min="3856" max="3856" width="14.7109375" style="31" customWidth="1"/>
    <col min="3857" max="3857" width="11" style="31" customWidth="1"/>
    <col min="3858" max="3858" width="14.140625" style="31" customWidth="1"/>
    <col min="3859" max="3862" width="11.42578125" style="31"/>
    <col min="3863" max="3873" width="10" style="31" customWidth="1"/>
    <col min="3874" max="3879" width="11.5703125" style="31" customWidth="1"/>
    <col min="3880" max="3882" width="15.5703125" style="31" customWidth="1"/>
    <col min="3883" max="3921" width="0" style="31" hidden="1" customWidth="1"/>
    <col min="3922" max="3929" width="14.85546875" style="31" customWidth="1"/>
    <col min="3930" max="3931" width="10.85546875" style="31" customWidth="1"/>
    <col min="3932" max="3943" width="11.42578125" style="31"/>
    <col min="3944" max="3946" width="11.85546875" style="31" customWidth="1"/>
    <col min="3947" max="4096" width="11.42578125" style="31"/>
    <col min="4097" max="4097" width="41" style="31" customWidth="1"/>
    <col min="4098" max="4098" width="14" style="31" customWidth="1"/>
    <col min="4099" max="4099" width="22.140625" style="31" customWidth="1"/>
    <col min="4100" max="4100" width="11" style="31" customWidth="1"/>
    <col min="4101" max="4101" width="12.5703125" style="31" customWidth="1"/>
    <col min="4102" max="4102" width="11" style="31" customWidth="1"/>
    <col min="4103" max="4103" width="12.5703125" style="31" customWidth="1"/>
    <col min="4104" max="4111" width="11" style="31" customWidth="1"/>
    <col min="4112" max="4112" width="14.7109375" style="31" customWidth="1"/>
    <col min="4113" max="4113" width="11" style="31" customWidth="1"/>
    <col min="4114" max="4114" width="14.140625" style="31" customWidth="1"/>
    <col min="4115" max="4118" width="11.42578125" style="31"/>
    <col min="4119" max="4129" width="10" style="31" customWidth="1"/>
    <col min="4130" max="4135" width="11.5703125" style="31" customWidth="1"/>
    <col min="4136" max="4138" width="15.5703125" style="31" customWidth="1"/>
    <col min="4139" max="4177" width="0" style="31" hidden="1" customWidth="1"/>
    <col min="4178" max="4185" width="14.85546875" style="31" customWidth="1"/>
    <col min="4186" max="4187" width="10.85546875" style="31" customWidth="1"/>
    <col min="4188" max="4199" width="11.42578125" style="31"/>
    <col min="4200" max="4202" width="11.85546875" style="31" customWidth="1"/>
    <col min="4203" max="4352" width="11.42578125" style="31"/>
    <col min="4353" max="4353" width="41" style="31" customWidth="1"/>
    <col min="4354" max="4354" width="14" style="31" customWidth="1"/>
    <col min="4355" max="4355" width="22.140625" style="31" customWidth="1"/>
    <col min="4356" max="4356" width="11" style="31" customWidth="1"/>
    <col min="4357" max="4357" width="12.5703125" style="31" customWidth="1"/>
    <col min="4358" max="4358" width="11" style="31" customWidth="1"/>
    <col min="4359" max="4359" width="12.5703125" style="31" customWidth="1"/>
    <col min="4360" max="4367" width="11" style="31" customWidth="1"/>
    <col min="4368" max="4368" width="14.7109375" style="31" customWidth="1"/>
    <col min="4369" max="4369" width="11" style="31" customWidth="1"/>
    <col min="4370" max="4370" width="14.140625" style="31" customWidth="1"/>
    <col min="4371" max="4374" width="11.42578125" style="31"/>
    <col min="4375" max="4385" width="10" style="31" customWidth="1"/>
    <col min="4386" max="4391" width="11.5703125" style="31" customWidth="1"/>
    <col min="4392" max="4394" width="15.5703125" style="31" customWidth="1"/>
    <col min="4395" max="4433" width="0" style="31" hidden="1" customWidth="1"/>
    <col min="4434" max="4441" width="14.85546875" style="31" customWidth="1"/>
    <col min="4442" max="4443" width="10.85546875" style="31" customWidth="1"/>
    <col min="4444" max="4455" width="11.42578125" style="31"/>
    <col min="4456" max="4458" width="11.85546875" style="31" customWidth="1"/>
    <col min="4459" max="4608" width="11.42578125" style="31"/>
    <col min="4609" max="4609" width="41" style="31" customWidth="1"/>
    <col min="4610" max="4610" width="14" style="31" customWidth="1"/>
    <col min="4611" max="4611" width="22.140625" style="31" customWidth="1"/>
    <col min="4612" max="4612" width="11" style="31" customWidth="1"/>
    <col min="4613" max="4613" width="12.5703125" style="31" customWidth="1"/>
    <col min="4614" max="4614" width="11" style="31" customWidth="1"/>
    <col min="4615" max="4615" width="12.5703125" style="31" customWidth="1"/>
    <col min="4616" max="4623" width="11" style="31" customWidth="1"/>
    <col min="4624" max="4624" width="14.7109375" style="31" customWidth="1"/>
    <col min="4625" max="4625" width="11" style="31" customWidth="1"/>
    <col min="4626" max="4626" width="14.140625" style="31" customWidth="1"/>
    <col min="4627" max="4630" width="11.42578125" style="31"/>
    <col min="4631" max="4641" width="10" style="31" customWidth="1"/>
    <col min="4642" max="4647" width="11.5703125" style="31" customWidth="1"/>
    <col min="4648" max="4650" width="15.5703125" style="31" customWidth="1"/>
    <col min="4651" max="4689" width="0" style="31" hidden="1" customWidth="1"/>
    <col min="4690" max="4697" width="14.85546875" style="31" customWidth="1"/>
    <col min="4698" max="4699" width="10.85546875" style="31" customWidth="1"/>
    <col min="4700" max="4711" width="11.42578125" style="31"/>
    <col min="4712" max="4714" width="11.85546875" style="31" customWidth="1"/>
    <col min="4715" max="4864" width="11.42578125" style="31"/>
    <col min="4865" max="4865" width="41" style="31" customWidth="1"/>
    <col min="4866" max="4866" width="14" style="31" customWidth="1"/>
    <col min="4867" max="4867" width="22.140625" style="31" customWidth="1"/>
    <col min="4868" max="4868" width="11" style="31" customWidth="1"/>
    <col min="4869" max="4869" width="12.5703125" style="31" customWidth="1"/>
    <col min="4870" max="4870" width="11" style="31" customWidth="1"/>
    <col min="4871" max="4871" width="12.5703125" style="31" customWidth="1"/>
    <col min="4872" max="4879" width="11" style="31" customWidth="1"/>
    <col min="4880" max="4880" width="14.7109375" style="31" customWidth="1"/>
    <col min="4881" max="4881" width="11" style="31" customWidth="1"/>
    <col min="4882" max="4882" width="14.140625" style="31" customWidth="1"/>
    <col min="4883" max="4886" width="11.42578125" style="31"/>
    <col min="4887" max="4897" width="10" style="31" customWidth="1"/>
    <col min="4898" max="4903" width="11.5703125" style="31" customWidth="1"/>
    <col min="4904" max="4906" width="15.5703125" style="31" customWidth="1"/>
    <col min="4907" max="4945" width="0" style="31" hidden="1" customWidth="1"/>
    <col min="4946" max="4953" width="14.85546875" style="31" customWidth="1"/>
    <col min="4954" max="4955" width="10.85546875" style="31" customWidth="1"/>
    <col min="4956" max="4967" width="11.42578125" style="31"/>
    <col min="4968" max="4970" width="11.85546875" style="31" customWidth="1"/>
    <col min="4971" max="5120" width="11.42578125" style="31"/>
    <col min="5121" max="5121" width="41" style="31" customWidth="1"/>
    <col min="5122" max="5122" width="14" style="31" customWidth="1"/>
    <col min="5123" max="5123" width="22.140625" style="31" customWidth="1"/>
    <col min="5124" max="5124" width="11" style="31" customWidth="1"/>
    <col min="5125" max="5125" width="12.5703125" style="31" customWidth="1"/>
    <col min="5126" max="5126" width="11" style="31" customWidth="1"/>
    <col min="5127" max="5127" width="12.5703125" style="31" customWidth="1"/>
    <col min="5128" max="5135" width="11" style="31" customWidth="1"/>
    <col min="5136" max="5136" width="14.7109375" style="31" customWidth="1"/>
    <col min="5137" max="5137" width="11" style="31" customWidth="1"/>
    <col min="5138" max="5138" width="14.140625" style="31" customWidth="1"/>
    <col min="5139" max="5142" width="11.42578125" style="31"/>
    <col min="5143" max="5153" width="10" style="31" customWidth="1"/>
    <col min="5154" max="5159" width="11.5703125" style="31" customWidth="1"/>
    <col min="5160" max="5162" width="15.5703125" style="31" customWidth="1"/>
    <col min="5163" max="5201" width="0" style="31" hidden="1" customWidth="1"/>
    <col min="5202" max="5209" width="14.85546875" style="31" customWidth="1"/>
    <col min="5210" max="5211" width="10.85546875" style="31" customWidth="1"/>
    <col min="5212" max="5223" width="11.42578125" style="31"/>
    <col min="5224" max="5226" width="11.85546875" style="31" customWidth="1"/>
    <col min="5227" max="5376" width="11.42578125" style="31"/>
    <col min="5377" max="5377" width="41" style="31" customWidth="1"/>
    <col min="5378" max="5378" width="14" style="31" customWidth="1"/>
    <col min="5379" max="5379" width="22.140625" style="31" customWidth="1"/>
    <col min="5380" max="5380" width="11" style="31" customWidth="1"/>
    <col min="5381" max="5381" width="12.5703125" style="31" customWidth="1"/>
    <col min="5382" max="5382" width="11" style="31" customWidth="1"/>
    <col min="5383" max="5383" width="12.5703125" style="31" customWidth="1"/>
    <col min="5384" max="5391" width="11" style="31" customWidth="1"/>
    <col min="5392" max="5392" width="14.7109375" style="31" customWidth="1"/>
    <col min="5393" max="5393" width="11" style="31" customWidth="1"/>
    <col min="5394" max="5394" width="14.140625" style="31" customWidth="1"/>
    <col min="5395" max="5398" width="11.42578125" style="31"/>
    <col min="5399" max="5409" width="10" style="31" customWidth="1"/>
    <col min="5410" max="5415" width="11.5703125" style="31" customWidth="1"/>
    <col min="5416" max="5418" width="15.5703125" style="31" customWidth="1"/>
    <col min="5419" max="5457" width="0" style="31" hidden="1" customWidth="1"/>
    <col min="5458" max="5465" width="14.85546875" style="31" customWidth="1"/>
    <col min="5466" max="5467" width="10.85546875" style="31" customWidth="1"/>
    <col min="5468" max="5479" width="11.42578125" style="31"/>
    <col min="5480" max="5482" width="11.85546875" style="31" customWidth="1"/>
    <col min="5483" max="5632" width="11.42578125" style="31"/>
    <col min="5633" max="5633" width="41" style="31" customWidth="1"/>
    <col min="5634" max="5634" width="14" style="31" customWidth="1"/>
    <col min="5635" max="5635" width="22.140625" style="31" customWidth="1"/>
    <col min="5636" max="5636" width="11" style="31" customWidth="1"/>
    <col min="5637" max="5637" width="12.5703125" style="31" customWidth="1"/>
    <col min="5638" max="5638" width="11" style="31" customWidth="1"/>
    <col min="5639" max="5639" width="12.5703125" style="31" customWidth="1"/>
    <col min="5640" max="5647" width="11" style="31" customWidth="1"/>
    <col min="5648" max="5648" width="14.7109375" style="31" customWidth="1"/>
    <col min="5649" max="5649" width="11" style="31" customWidth="1"/>
    <col min="5650" max="5650" width="14.140625" style="31" customWidth="1"/>
    <col min="5651" max="5654" width="11.42578125" style="31"/>
    <col min="5655" max="5665" width="10" style="31" customWidth="1"/>
    <col min="5666" max="5671" width="11.5703125" style="31" customWidth="1"/>
    <col min="5672" max="5674" width="15.5703125" style="31" customWidth="1"/>
    <col min="5675" max="5713" width="0" style="31" hidden="1" customWidth="1"/>
    <col min="5714" max="5721" width="14.85546875" style="31" customWidth="1"/>
    <col min="5722" max="5723" width="10.85546875" style="31" customWidth="1"/>
    <col min="5724" max="5735" width="11.42578125" style="31"/>
    <col min="5736" max="5738" width="11.85546875" style="31" customWidth="1"/>
    <col min="5739" max="5888" width="11.42578125" style="31"/>
    <col min="5889" max="5889" width="41" style="31" customWidth="1"/>
    <col min="5890" max="5890" width="14" style="31" customWidth="1"/>
    <col min="5891" max="5891" width="22.140625" style="31" customWidth="1"/>
    <col min="5892" max="5892" width="11" style="31" customWidth="1"/>
    <col min="5893" max="5893" width="12.5703125" style="31" customWidth="1"/>
    <col min="5894" max="5894" width="11" style="31" customWidth="1"/>
    <col min="5895" max="5895" width="12.5703125" style="31" customWidth="1"/>
    <col min="5896" max="5903" width="11" style="31" customWidth="1"/>
    <col min="5904" max="5904" width="14.7109375" style="31" customWidth="1"/>
    <col min="5905" max="5905" width="11" style="31" customWidth="1"/>
    <col min="5906" max="5906" width="14.140625" style="31" customWidth="1"/>
    <col min="5907" max="5910" width="11.42578125" style="31"/>
    <col min="5911" max="5921" width="10" style="31" customWidth="1"/>
    <col min="5922" max="5927" width="11.5703125" style="31" customWidth="1"/>
    <col min="5928" max="5930" width="15.5703125" style="31" customWidth="1"/>
    <col min="5931" max="5969" width="0" style="31" hidden="1" customWidth="1"/>
    <col min="5970" max="5977" width="14.85546875" style="31" customWidth="1"/>
    <col min="5978" max="5979" width="10.85546875" style="31" customWidth="1"/>
    <col min="5980" max="5991" width="11.42578125" style="31"/>
    <col min="5992" max="5994" width="11.85546875" style="31" customWidth="1"/>
    <col min="5995" max="6144" width="11.42578125" style="31"/>
    <col min="6145" max="6145" width="41" style="31" customWidth="1"/>
    <col min="6146" max="6146" width="14" style="31" customWidth="1"/>
    <col min="6147" max="6147" width="22.140625" style="31" customWidth="1"/>
    <col min="6148" max="6148" width="11" style="31" customWidth="1"/>
    <col min="6149" max="6149" width="12.5703125" style="31" customWidth="1"/>
    <col min="6150" max="6150" width="11" style="31" customWidth="1"/>
    <col min="6151" max="6151" width="12.5703125" style="31" customWidth="1"/>
    <col min="6152" max="6159" width="11" style="31" customWidth="1"/>
    <col min="6160" max="6160" width="14.7109375" style="31" customWidth="1"/>
    <col min="6161" max="6161" width="11" style="31" customWidth="1"/>
    <col min="6162" max="6162" width="14.140625" style="31" customWidth="1"/>
    <col min="6163" max="6166" width="11.42578125" style="31"/>
    <col min="6167" max="6177" width="10" style="31" customWidth="1"/>
    <col min="6178" max="6183" width="11.5703125" style="31" customWidth="1"/>
    <col min="6184" max="6186" width="15.5703125" style="31" customWidth="1"/>
    <col min="6187" max="6225" width="0" style="31" hidden="1" customWidth="1"/>
    <col min="6226" max="6233" width="14.85546875" style="31" customWidth="1"/>
    <col min="6234" max="6235" width="10.85546875" style="31" customWidth="1"/>
    <col min="6236" max="6247" width="11.42578125" style="31"/>
    <col min="6248" max="6250" width="11.85546875" style="31" customWidth="1"/>
    <col min="6251" max="6400" width="11.42578125" style="31"/>
    <col min="6401" max="6401" width="41" style="31" customWidth="1"/>
    <col min="6402" max="6402" width="14" style="31" customWidth="1"/>
    <col min="6403" max="6403" width="22.140625" style="31" customWidth="1"/>
    <col min="6404" max="6404" width="11" style="31" customWidth="1"/>
    <col min="6405" max="6405" width="12.5703125" style="31" customWidth="1"/>
    <col min="6406" max="6406" width="11" style="31" customWidth="1"/>
    <col min="6407" max="6407" width="12.5703125" style="31" customWidth="1"/>
    <col min="6408" max="6415" width="11" style="31" customWidth="1"/>
    <col min="6416" max="6416" width="14.7109375" style="31" customWidth="1"/>
    <col min="6417" max="6417" width="11" style="31" customWidth="1"/>
    <col min="6418" max="6418" width="14.140625" style="31" customWidth="1"/>
    <col min="6419" max="6422" width="11.42578125" style="31"/>
    <col min="6423" max="6433" width="10" style="31" customWidth="1"/>
    <col min="6434" max="6439" width="11.5703125" style="31" customWidth="1"/>
    <col min="6440" max="6442" width="15.5703125" style="31" customWidth="1"/>
    <col min="6443" max="6481" width="0" style="31" hidden="1" customWidth="1"/>
    <col min="6482" max="6489" width="14.85546875" style="31" customWidth="1"/>
    <col min="6490" max="6491" width="10.85546875" style="31" customWidth="1"/>
    <col min="6492" max="6503" width="11.42578125" style="31"/>
    <col min="6504" max="6506" width="11.85546875" style="31" customWidth="1"/>
    <col min="6507" max="6656" width="11.42578125" style="31"/>
    <col min="6657" max="6657" width="41" style="31" customWidth="1"/>
    <col min="6658" max="6658" width="14" style="31" customWidth="1"/>
    <col min="6659" max="6659" width="22.140625" style="31" customWidth="1"/>
    <col min="6660" max="6660" width="11" style="31" customWidth="1"/>
    <col min="6661" max="6661" width="12.5703125" style="31" customWidth="1"/>
    <col min="6662" max="6662" width="11" style="31" customWidth="1"/>
    <col min="6663" max="6663" width="12.5703125" style="31" customWidth="1"/>
    <col min="6664" max="6671" width="11" style="31" customWidth="1"/>
    <col min="6672" max="6672" width="14.7109375" style="31" customWidth="1"/>
    <col min="6673" max="6673" width="11" style="31" customWidth="1"/>
    <col min="6674" max="6674" width="14.140625" style="31" customWidth="1"/>
    <col min="6675" max="6678" width="11.42578125" style="31"/>
    <col min="6679" max="6689" width="10" style="31" customWidth="1"/>
    <col min="6690" max="6695" width="11.5703125" style="31" customWidth="1"/>
    <col min="6696" max="6698" width="15.5703125" style="31" customWidth="1"/>
    <col min="6699" max="6737" width="0" style="31" hidden="1" customWidth="1"/>
    <col min="6738" max="6745" width="14.85546875" style="31" customWidth="1"/>
    <col min="6746" max="6747" width="10.85546875" style="31" customWidth="1"/>
    <col min="6748" max="6759" width="11.42578125" style="31"/>
    <col min="6760" max="6762" width="11.85546875" style="31" customWidth="1"/>
    <col min="6763" max="6912" width="11.42578125" style="31"/>
    <col min="6913" max="6913" width="41" style="31" customWidth="1"/>
    <col min="6914" max="6914" width="14" style="31" customWidth="1"/>
    <col min="6915" max="6915" width="22.140625" style="31" customWidth="1"/>
    <col min="6916" max="6916" width="11" style="31" customWidth="1"/>
    <col min="6917" max="6917" width="12.5703125" style="31" customWidth="1"/>
    <col min="6918" max="6918" width="11" style="31" customWidth="1"/>
    <col min="6919" max="6919" width="12.5703125" style="31" customWidth="1"/>
    <col min="6920" max="6927" width="11" style="31" customWidth="1"/>
    <col min="6928" max="6928" width="14.7109375" style="31" customWidth="1"/>
    <col min="6929" max="6929" width="11" style="31" customWidth="1"/>
    <col min="6930" max="6930" width="14.140625" style="31" customWidth="1"/>
    <col min="6931" max="6934" width="11.42578125" style="31"/>
    <col min="6935" max="6945" width="10" style="31" customWidth="1"/>
    <col min="6946" max="6951" width="11.5703125" style="31" customWidth="1"/>
    <col min="6952" max="6954" width="15.5703125" style="31" customWidth="1"/>
    <col min="6955" max="6993" width="0" style="31" hidden="1" customWidth="1"/>
    <col min="6994" max="7001" width="14.85546875" style="31" customWidth="1"/>
    <col min="7002" max="7003" width="10.85546875" style="31" customWidth="1"/>
    <col min="7004" max="7015" width="11.42578125" style="31"/>
    <col min="7016" max="7018" width="11.85546875" style="31" customWidth="1"/>
    <col min="7019" max="7168" width="11.42578125" style="31"/>
    <col min="7169" max="7169" width="41" style="31" customWidth="1"/>
    <col min="7170" max="7170" width="14" style="31" customWidth="1"/>
    <col min="7171" max="7171" width="22.140625" style="31" customWidth="1"/>
    <col min="7172" max="7172" width="11" style="31" customWidth="1"/>
    <col min="7173" max="7173" width="12.5703125" style="31" customWidth="1"/>
    <col min="7174" max="7174" width="11" style="31" customWidth="1"/>
    <col min="7175" max="7175" width="12.5703125" style="31" customWidth="1"/>
    <col min="7176" max="7183" width="11" style="31" customWidth="1"/>
    <col min="7184" max="7184" width="14.7109375" style="31" customWidth="1"/>
    <col min="7185" max="7185" width="11" style="31" customWidth="1"/>
    <col min="7186" max="7186" width="14.140625" style="31" customWidth="1"/>
    <col min="7187" max="7190" width="11.42578125" style="31"/>
    <col min="7191" max="7201" width="10" style="31" customWidth="1"/>
    <col min="7202" max="7207" width="11.5703125" style="31" customWidth="1"/>
    <col min="7208" max="7210" width="15.5703125" style="31" customWidth="1"/>
    <col min="7211" max="7249" width="0" style="31" hidden="1" customWidth="1"/>
    <col min="7250" max="7257" width="14.85546875" style="31" customWidth="1"/>
    <col min="7258" max="7259" width="10.85546875" style="31" customWidth="1"/>
    <col min="7260" max="7271" width="11.42578125" style="31"/>
    <col min="7272" max="7274" width="11.85546875" style="31" customWidth="1"/>
    <col min="7275" max="7424" width="11.42578125" style="31"/>
    <col min="7425" max="7425" width="41" style="31" customWidth="1"/>
    <col min="7426" max="7426" width="14" style="31" customWidth="1"/>
    <col min="7427" max="7427" width="22.140625" style="31" customWidth="1"/>
    <col min="7428" max="7428" width="11" style="31" customWidth="1"/>
    <col min="7429" max="7429" width="12.5703125" style="31" customWidth="1"/>
    <col min="7430" max="7430" width="11" style="31" customWidth="1"/>
    <col min="7431" max="7431" width="12.5703125" style="31" customWidth="1"/>
    <col min="7432" max="7439" width="11" style="31" customWidth="1"/>
    <col min="7440" max="7440" width="14.7109375" style="31" customWidth="1"/>
    <col min="7441" max="7441" width="11" style="31" customWidth="1"/>
    <col min="7442" max="7442" width="14.140625" style="31" customWidth="1"/>
    <col min="7443" max="7446" width="11.42578125" style="31"/>
    <col min="7447" max="7457" width="10" style="31" customWidth="1"/>
    <col min="7458" max="7463" width="11.5703125" style="31" customWidth="1"/>
    <col min="7464" max="7466" width="15.5703125" style="31" customWidth="1"/>
    <col min="7467" max="7505" width="0" style="31" hidden="1" customWidth="1"/>
    <col min="7506" max="7513" width="14.85546875" style="31" customWidth="1"/>
    <col min="7514" max="7515" width="10.85546875" style="31" customWidth="1"/>
    <col min="7516" max="7527" width="11.42578125" style="31"/>
    <col min="7528" max="7530" width="11.85546875" style="31" customWidth="1"/>
    <col min="7531" max="7680" width="11.42578125" style="31"/>
    <col min="7681" max="7681" width="41" style="31" customWidth="1"/>
    <col min="7682" max="7682" width="14" style="31" customWidth="1"/>
    <col min="7683" max="7683" width="22.140625" style="31" customWidth="1"/>
    <col min="7684" max="7684" width="11" style="31" customWidth="1"/>
    <col min="7685" max="7685" width="12.5703125" style="31" customWidth="1"/>
    <col min="7686" max="7686" width="11" style="31" customWidth="1"/>
    <col min="7687" max="7687" width="12.5703125" style="31" customWidth="1"/>
    <col min="7688" max="7695" width="11" style="31" customWidth="1"/>
    <col min="7696" max="7696" width="14.7109375" style="31" customWidth="1"/>
    <col min="7697" max="7697" width="11" style="31" customWidth="1"/>
    <col min="7698" max="7698" width="14.140625" style="31" customWidth="1"/>
    <col min="7699" max="7702" width="11.42578125" style="31"/>
    <col min="7703" max="7713" width="10" style="31" customWidth="1"/>
    <col min="7714" max="7719" width="11.5703125" style="31" customWidth="1"/>
    <col min="7720" max="7722" width="15.5703125" style="31" customWidth="1"/>
    <col min="7723" max="7761" width="0" style="31" hidden="1" customWidth="1"/>
    <col min="7762" max="7769" width="14.85546875" style="31" customWidth="1"/>
    <col min="7770" max="7771" width="10.85546875" style="31" customWidth="1"/>
    <col min="7772" max="7783" width="11.42578125" style="31"/>
    <col min="7784" max="7786" width="11.85546875" style="31" customWidth="1"/>
    <col min="7787" max="7936" width="11.42578125" style="31"/>
    <col min="7937" max="7937" width="41" style="31" customWidth="1"/>
    <col min="7938" max="7938" width="14" style="31" customWidth="1"/>
    <col min="7939" max="7939" width="22.140625" style="31" customWidth="1"/>
    <col min="7940" max="7940" width="11" style="31" customWidth="1"/>
    <col min="7941" max="7941" width="12.5703125" style="31" customWidth="1"/>
    <col min="7942" max="7942" width="11" style="31" customWidth="1"/>
    <col min="7943" max="7943" width="12.5703125" style="31" customWidth="1"/>
    <col min="7944" max="7951" width="11" style="31" customWidth="1"/>
    <col min="7952" max="7952" width="14.7109375" style="31" customWidth="1"/>
    <col min="7953" max="7953" width="11" style="31" customWidth="1"/>
    <col min="7954" max="7954" width="14.140625" style="31" customWidth="1"/>
    <col min="7955" max="7958" width="11.42578125" style="31"/>
    <col min="7959" max="7969" width="10" style="31" customWidth="1"/>
    <col min="7970" max="7975" width="11.5703125" style="31" customWidth="1"/>
    <col min="7976" max="7978" width="15.5703125" style="31" customWidth="1"/>
    <col min="7979" max="8017" width="0" style="31" hidden="1" customWidth="1"/>
    <col min="8018" max="8025" width="14.85546875" style="31" customWidth="1"/>
    <col min="8026" max="8027" width="10.85546875" style="31" customWidth="1"/>
    <col min="8028" max="8039" width="11.42578125" style="31"/>
    <col min="8040" max="8042" width="11.85546875" style="31" customWidth="1"/>
    <col min="8043" max="8192" width="11.42578125" style="31"/>
    <col min="8193" max="8193" width="41" style="31" customWidth="1"/>
    <col min="8194" max="8194" width="14" style="31" customWidth="1"/>
    <col min="8195" max="8195" width="22.140625" style="31" customWidth="1"/>
    <col min="8196" max="8196" width="11" style="31" customWidth="1"/>
    <col min="8197" max="8197" width="12.5703125" style="31" customWidth="1"/>
    <col min="8198" max="8198" width="11" style="31" customWidth="1"/>
    <col min="8199" max="8199" width="12.5703125" style="31" customWidth="1"/>
    <col min="8200" max="8207" width="11" style="31" customWidth="1"/>
    <col min="8208" max="8208" width="14.7109375" style="31" customWidth="1"/>
    <col min="8209" max="8209" width="11" style="31" customWidth="1"/>
    <col min="8210" max="8210" width="14.140625" style="31" customWidth="1"/>
    <col min="8211" max="8214" width="11.42578125" style="31"/>
    <col min="8215" max="8225" width="10" style="31" customWidth="1"/>
    <col min="8226" max="8231" width="11.5703125" style="31" customWidth="1"/>
    <col min="8232" max="8234" width="15.5703125" style="31" customWidth="1"/>
    <col min="8235" max="8273" width="0" style="31" hidden="1" customWidth="1"/>
    <col min="8274" max="8281" width="14.85546875" style="31" customWidth="1"/>
    <col min="8282" max="8283" width="10.85546875" style="31" customWidth="1"/>
    <col min="8284" max="8295" width="11.42578125" style="31"/>
    <col min="8296" max="8298" width="11.85546875" style="31" customWidth="1"/>
    <col min="8299" max="8448" width="11.42578125" style="31"/>
    <col min="8449" max="8449" width="41" style="31" customWidth="1"/>
    <col min="8450" max="8450" width="14" style="31" customWidth="1"/>
    <col min="8451" max="8451" width="22.140625" style="31" customWidth="1"/>
    <col min="8452" max="8452" width="11" style="31" customWidth="1"/>
    <col min="8453" max="8453" width="12.5703125" style="31" customWidth="1"/>
    <col min="8454" max="8454" width="11" style="31" customWidth="1"/>
    <col min="8455" max="8455" width="12.5703125" style="31" customWidth="1"/>
    <col min="8456" max="8463" width="11" style="31" customWidth="1"/>
    <col min="8464" max="8464" width="14.7109375" style="31" customWidth="1"/>
    <col min="8465" max="8465" width="11" style="31" customWidth="1"/>
    <col min="8466" max="8466" width="14.140625" style="31" customWidth="1"/>
    <col min="8467" max="8470" width="11.42578125" style="31"/>
    <col min="8471" max="8481" width="10" style="31" customWidth="1"/>
    <col min="8482" max="8487" width="11.5703125" style="31" customWidth="1"/>
    <col min="8488" max="8490" width="15.5703125" style="31" customWidth="1"/>
    <col min="8491" max="8529" width="0" style="31" hidden="1" customWidth="1"/>
    <col min="8530" max="8537" width="14.85546875" style="31" customWidth="1"/>
    <col min="8538" max="8539" width="10.85546875" style="31" customWidth="1"/>
    <col min="8540" max="8551" width="11.42578125" style="31"/>
    <col min="8552" max="8554" width="11.85546875" style="31" customWidth="1"/>
    <col min="8555" max="8704" width="11.42578125" style="31"/>
    <col min="8705" max="8705" width="41" style="31" customWidth="1"/>
    <col min="8706" max="8706" width="14" style="31" customWidth="1"/>
    <col min="8707" max="8707" width="22.140625" style="31" customWidth="1"/>
    <col min="8708" max="8708" width="11" style="31" customWidth="1"/>
    <col min="8709" max="8709" width="12.5703125" style="31" customWidth="1"/>
    <col min="8710" max="8710" width="11" style="31" customWidth="1"/>
    <col min="8711" max="8711" width="12.5703125" style="31" customWidth="1"/>
    <col min="8712" max="8719" width="11" style="31" customWidth="1"/>
    <col min="8720" max="8720" width="14.7109375" style="31" customWidth="1"/>
    <col min="8721" max="8721" width="11" style="31" customWidth="1"/>
    <col min="8722" max="8722" width="14.140625" style="31" customWidth="1"/>
    <col min="8723" max="8726" width="11.42578125" style="31"/>
    <col min="8727" max="8737" width="10" style="31" customWidth="1"/>
    <col min="8738" max="8743" width="11.5703125" style="31" customWidth="1"/>
    <col min="8744" max="8746" width="15.5703125" style="31" customWidth="1"/>
    <col min="8747" max="8785" width="0" style="31" hidden="1" customWidth="1"/>
    <col min="8786" max="8793" width="14.85546875" style="31" customWidth="1"/>
    <col min="8794" max="8795" width="10.85546875" style="31" customWidth="1"/>
    <col min="8796" max="8807" width="11.42578125" style="31"/>
    <col min="8808" max="8810" width="11.85546875" style="31" customWidth="1"/>
    <col min="8811" max="8960" width="11.42578125" style="31"/>
    <col min="8961" max="8961" width="41" style="31" customWidth="1"/>
    <col min="8962" max="8962" width="14" style="31" customWidth="1"/>
    <col min="8963" max="8963" width="22.140625" style="31" customWidth="1"/>
    <col min="8964" max="8964" width="11" style="31" customWidth="1"/>
    <col min="8965" max="8965" width="12.5703125" style="31" customWidth="1"/>
    <col min="8966" max="8966" width="11" style="31" customWidth="1"/>
    <col min="8967" max="8967" width="12.5703125" style="31" customWidth="1"/>
    <col min="8968" max="8975" width="11" style="31" customWidth="1"/>
    <col min="8976" max="8976" width="14.7109375" style="31" customWidth="1"/>
    <col min="8977" max="8977" width="11" style="31" customWidth="1"/>
    <col min="8978" max="8978" width="14.140625" style="31" customWidth="1"/>
    <col min="8979" max="8982" width="11.42578125" style="31"/>
    <col min="8983" max="8993" width="10" style="31" customWidth="1"/>
    <col min="8994" max="8999" width="11.5703125" style="31" customWidth="1"/>
    <col min="9000" max="9002" width="15.5703125" style="31" customWidth="1"/>
    <col min="9003" max="9041" width="0" style="31" hidden="1" customWidth="1"/>
    <col min="9042" max="9049" width="14.85546875" style="31" customWidth="1"/>
    <col min="9050" max="9051" width="10.85546875" style="31" customWidth="1"/>
    <col min="9052" max="9063" width="11.42578125" style="31"/>
    <col min="9064" max="9066" width="11.85546875" style="31" customWidth="1"/>
    <col min="9067" max="9216" width="11.42578125" style="31"/>
    <col min="9217" max="9217" width="41" style="31" customWidth="1"/>
    <col min="9218" max="9218" width="14" style="31" customWidth="1"/>
    <col min="9219" max="9219" width="22.140625" style="31" customWidth="1"/>
    <col min="9220" max="9220" width="11" style="31" customWidth="1"/>
    <col min="9221" max="9221" width="12.5703125" style="31" customWidth="1"/>
    <col min="9222" max="9222" width="11" style="31" customWidth="1"/>
    <col min="9223" max="9223" width="12.5703125" style="31" customWidth="1"/>
    <col min="9224" max="9231" width="11" style="31" customWidth="1"/>
    <col min="9232" max="9232" width="14.7109375" style="31" customWidth="1"/>
    <col min="9233" max="9233" width="11" style="31" customWidth="1"/>
    <col min="9234" max="9234" width="14.140625" style="31" customWidth="1"/>
    <col min="9235" max="9238" width="11.42578125" style="31"/>
    <col min="9239" max="9249" width="10" style="31" customWidth="1"/>
    <col min="9250" max="9255" width="11.5703125" style="31" customWidth="1"/>
    <col min="9256" max="9258" width="15.5703125" style="31" customWidth="1"/>
    <col min="9259" max="9297" width="0" style="31" hidden="1" customWidth="1"/>
    <col min="9298" max="9305" width="14.85546875" style="31" customWidth="1"/>
    <col min="9306" max="9307" width="10.85546875" style="31" customWidth="1"/>
    <col min="9308" max="9319" width="11.42578125" style="31"/>
    <col min="9320" max="9322" width="11.85546875" style="31" customWidth="1"/>
    <col min="9323" max="9472" width="11.42578125" style="31"/>
    <col min="9473" max="9473" width="41" style="31" customWidth="1"/>
    <col min="9474" max="9474" width="14" style="31" customWidth="1"/>
    <col min="9475" max="9475" width="22.140625" style="31" customWidth="1"/>
    <col min="9476" max="9476" width="11" style="31" customWidth="1"/>
    <col min="9477" max="9477" width="12.5703125" style="31" customWidth="1"/>
    <col min="9478" max="9478" width="11" style="31" customWidth="1"/>
    <col min="9479" max="9479" width="12.5703125" style="31" customWidth="1"/>
    <col min="9480" max="9487" width="11" style="31" customWidth="1"/>
    <col min="9488" max="9488" width="14.7109375" style="31" customWidth="1"/>
    <col min="9489" max="9489" width="11" style="31" customWidth="1"/>
    <col min="9490" max="9490" width="14.140625" style="31" customWidth="1"/>
    <col min="9491" max="9494" width="11.42578125" style="31"/>
    <col min="9495" max="9505" width="10" style="31" customWidth="1"/>
    <col min="9506" max="9511" width="11.5703125" style="31" customWidth="1"/>
    <col min="9512" max="9514" width="15.5703125" style="31" customWidth="1"/>
    <col min="9515" max="9553" width="0" style="31" hidden="1" customWidth="1"/>
    <col min="9554" max="9561" width="14.85546875" style="31" customWidth="1"/>
    <col min="9562" max="9563" width="10.85546875" style="31" customWidth="1"/>
    <col min="9564" max="9575" width="11.42578125" style="31"/>
    <col min="9576" max="9578" width="11.85546875" style="31" customWidth="1"/>
    <col min="9579" max="9728" width="11.42578125" style="31"/>
    <col min="9729" max="9729" width="41" style="31" customWidth="1"/>
    <col min="9730" max="9730" width="14" style="31" customWidth="1"/>
    <col min="9731" max="9731" width="22.140625" style="31" customWidth="1"/>
    <col min="9732" max="9732" width="11" style="31" customWidth="1"/>
    <col min="9733" max="9733" width="12.5703125" style="31" customWidth="1"/>
    <col min="9734" max="9734" width="11" style="31" customWidth="1"/>
    <col min="9735" max="9735" width="12.5703125" style="31" customWidth="1"/>
    <col min="9736" max="9743" width="11" style="31" customWidth="1"/>
    <col min="9744" max="9744" width="14.7109375" style="31" customWidth="1"/>
    <col min="9745" max="9745" width="11" style="31" customWidth="1"/>
    <col min="9746" max="9746" width="14.140625" style="31" customWidth="1"/>
    <col min="9747" max="9750" width="11.42578125" style="31"/>
    <col min="9751" max="9761" width="10" style="31" customWidth="1"/>
    <col min="9762" max="9767" width="11.5703125" style="31" customWidth="1"/>
    <col min="9768" max="9770" width="15.5703125" style="31" customWidth="1"/>
    <col min="9771" max="9809" width="0" style="31" hidden="1" customWidth="1"/>
    <col min="9810" max="9817" width="14.85546875" style="31" customWidth="1"/>
    <col min="9818" max="9819" width="10.85546875" style="31" customWidth="1"/>
    <col min="9820" max="9831" width="11.42578125" style="31"/>
    <col min="9832" max="9834" width="11.85546875" style="31" customWidth="1"/>
    <col min="9835" max="9984" width="11.42578125" style="31"/>
    <col min="9985" max="9985" width="41" style="31" customWidth="1"/>
    <col min="9986" max="9986" width="14" style="31" customWidth="1"/>
    <col min="9987" max="9987" width="22.140625" style="31" customWidth="1"/>
    <col min="9988" max="9988" width="11" style="31" customWidth="1"/>
    <col min="9989" max="9989" width="12.5703125" style="31" customWidth="1"/>
    <col min="9990" max="9990" width="11" style="31" customWidth="1"/>
    <col min="9991" max="9991" width="12.5703125" style="31" customWidth="1"/>
    <col min="9992" max="9999" width="11" style="31" customWidth="1"/>
    <col min="10000" max="10000" width="14.7109375" style="31" customWidth="1"/>
    <col min="10001" max="10001" width="11" style="31" customWidth="1"/>
    <col min="10002" max="10002" width="14.140625" style="31" customWidth="1"/>
    <col min="10003" max="10006" width="11.42578125" style="31"/>
    <col min="10007" max="10017" width="10" style="31" customWidth="1"/>
    <col min="10018" max="10023" width="11.5703125" style="31" customWidth="1"/>
    <col min="10024" max="10026" width="15.5703125" style="31" customWidth="1"/>
    <col min="10027" max="10065" width="0" style="31" hidden="1" customWidth="1"/>
    <col min="10066" max="10073" width="14.85546875" style="31" customWidth="1"/>
    <col min="10074" max="10075" width="10.85546875" style="31" customWidth="1"/>
    <col min="10076" max="10087" width="11.42578125" style="31"/>
    <col min="10088" max="10090" width="11.85546875" style="31" customWidth="1"/>
    <col min="10091" max="10240" width="11.42578125" style="31"/>
    <col min="10241" max="10241" width="41" style="31" customWidth="1"/>
    <col min="10242" max="10242" width="14" style="31" customWidth="1"/>
    <col min="10243" max="10243" width="22.140625" style="31" customWidth="1"/>
    <col min="10244" max="10244" width="11" style="31" customWidth="1"/>
    <col min="10245" max="10245" width="12.5703125" style="31" customWidth="1"/>
    <col min="10246" max="10246" width="11" style="31" customWidth="1"/>
    <col min="10247" max="10247" width="12.5703125" style="31" customWidth="1"/>
    <col min="10248" max="10255" width="11" style="31" customWidth="1"/>
    <col min="10256" max="10256" width="14.7109375" style="31" customWidth="1"/>
    <col min="10257" max="10257" width="11" style="31" customWidth="1"/>
    <col min="10258" max="10258" width="14.140625" style="31" customWidth="1"/>
    <col min="10259" max="10262" width="11.42578125" style="31"/>
    <col min="10263" max="10273" width="10" style="31" customWidth="1"/>
    <col min="10274" max="10279" width="11.5703125" style="31" customWidth="1"/>
    <col min="10280" max="10282" width="15.5703125" style="31" customWidth="1"/>
    <col min="10283" max="10321" width="0" style="31" hidden="1" customWidth="1"/>
    <col min="10322" max="10329" width="14.85546875" style="31" customWidth="1"/>
    <col min="10330" max="10331" width="10.85546875" style="31" customWidth="1"/>
    <col min="10332" max="10343" width="11.42578125" style="31"/>
    <col min="10344" max="10346" width="11.85546875" style="31" customWidth="1"/>
    <col min="10347" max="10496" width="11.42578125" style="31"/>
    <col min="10497" max="10497" width="41" style="31" customWidth="1"/>
    <col min="10498" max="10498" width="14" style="31" customWidth="1"/>
    <col min="10499" max="10499" width="22.140625" style="31" customWidth="1"/>
    <col min="10500" max="10500" width="11" style="31" customWidth="1"/>
    <col min="10501" max="10501" width="12.5703125" style="31" customWidth="1"/>
    <col min="10502" max="10502" width="11" style="31" customWidth="1"/>
    <col min="10503" max="10503" width="12.5703125" style="31" customWidth="1"/>
    <col min="10504" max="10511" width="11" style="31" customWidth="1"/>
    <col min="10512" max="10512" width="14.7109375" style="31" customWidth="1"/>
    <col min="10513" max="10513" width="11" style="31" customWidth="1"/>
    <col min="10514" max="10514" width="14.140625" style="31" customWidth="1"/>
    <col min="10515" max="10518" width="11.42578125" style="31"/>
    <col min="10519" max="10529" width="10" style="31" customWidth="1"/>
    <col min="10530" max="10535" width="11.5703125" style="31" customWidth="1"/>
    <col min="10536" max="10538" width="15.5703125" style="31" customWidth="1"/>
    <col min="10539" max="10577" width="0" style="31" hidden="1" customWidth="1"/>
    <col min="10578" max="10585" width="14.85546875" style="31" customWidth="1"/>
    <col min="10586" max="10587" width="10.85546875" style="31" customWidth="1"/>
    <col min="10588" max="10599" width="11.42578125" style="31"/>
    <col min="10600" max="10602" width="11.85546875" style="31" customWidth="1"/>
    <col min="10603" max="10752" width="11.42578125" style="31"/>
    <col min="10753" max="10753" width="41" style="31" customWidth="1"/>
    <col min="10754" max="10754" width="14" style="31" customWidth="1"/>
    <col min="10755" max="10755" width="22.140625" style="31" customWidth="1"/>
    <col min="10756" max="10756" width="11" style="31" customWidth="1"/>
    <col min="10757" max="10757" width="12.5703125" style="31" customWidth="1"/>
    <col min="10758" max="10758" width="11" style="31" customWidth="1"/>
    <col min="10759" max="10759" width="12.5703125" style="31" customWidth="1"/>
    <col min="10760" max="10767" width="11" style="31" customWidth="1"/>
    <col min="10768" max="10768" width="14.7109375" style="31" customWidth="1"/>
    <col min="10769" max="10769" width="11" style="31" customWidth="1"/>
    <col min="10770" max="10770" width="14.140625" style="31" customWidth="1"/>
    <col min="10771" max="10774" width="11.42578125" style="31"/>
    <col min="10775" max="10785" width="10" style="31" customWidth="1"/>
    <col min="10786" max="10791" width="11.5703125" style="31" customWidth="1"/>
    <col min="10792" max="10794" width="15.5703125" style="31" customWidth="1"/>
    <col min="10795" max="10833" width="0" style="31" hidden="1" customWidth="1"/>
    <col min="10834" max="10841" width="14.85546875" style="31" customWidth="1"/>
    <col min="10842" max="10843" width="10.85546875" style="31" customWidth="1"/>
    <col min="10844" max="10855" width="11.42578125" style="31"/>
    <col min="10856" max="10858" width="11.85546875" style="31" customWidth="1"/>
    <col min="10859" max="11008" width="11.42578125" style="31"/>
    <col min="11009" max="11009" width="41" style="31" customWidth="1"/>
    <col min="11010" max="11010" width="14" style="31" customWidth="1"/>
    <col min="11011" max="11011" width="22.140625" style="31" customWidth="1"/>
    <col min="11012" max="11012" width="11" style="31" customWidth="1"/>
    <col min="11013" max="11013" width="12.5703125" style="31" customWidth="1"/>
    <col min="11014" max="11014" width="11" style="31" customWidth="1"/>
    <col min="11015" max="11015" width="12.5703125" style="31" customWidth="1"/>
    <col min="11016" max="11023" width="11" style="31" customWidth="1"/>
    <col min="11024" max="11024" width="14.7109375" style="31" customWidth="1"/>
    <col min="11025" max="11025" width="11" style="31" customWidth="1"/>
    <col min="11026" max="11026" width="14.140625" style="31" customWidth="1"/>
    <col min="11027" max="11030" width="11.42578125" style="31"/>
    <col min="11031" max="11041" width="10" style="31" customWidth="1"/>
    <col min="11042" max="11047" width="11.5703125" style="31" customWidth="1"/>
    <col min="11048" max="11050" width="15.5703125" style="31" customWidth="1"/>
    <col min="11051" max="11089" width="0" style="31" hidden="1" customWidth="1"/>
    <col min="11090" max="11097" width="14.85546875" style="31" customWidth="1"/>
    <col min="11098" max="11099" width="10.85546875" style="31" customWidth="1"/>
    <col min="11100" max="11111" width="11.42578125" style="31"/>
    <col min="11112" max="11114" width="11.85546875" style="31" customWidth="1"/>
    <col min="11115" max="11264" width="11.42578125" style="31"/>
    <col min="11265" max="11265" width="41" style="31" customWidth="1"/>
    <col min="11266" max="11266" width="14" style="31" customWidth="1"/>
    <col min="11267" max="11267" width="22.140625" style="31" customWidth="1"/>
    <col min="11268" max="11268" width="11" style="31" customWidth="1"/>
    <col min="11269" max="11269" width="12.5703125" style="31" customWidth="1"/>
    <col min="11270" max="11270" width="11" style="31" customWidth="1"/>
    <col min="11271" max="11271" width="12.5703125" style="31" customWidth="1"/>
    <col min="11272" max="11279" width="11" style="31" customWidth="1"/>
    <col min="11280" max="11280" width="14.7109375" style="31" customWidth="1"/>
    <col min="11281" max="11281" width="11" style="31" customWidth="1"/>
    <col min="11282" max="11282" width="14.140625" style="31" customWidth="1"/>
    <col min="11283" max="11286" width="11.42578125" style="31"/>
    <col min="11287" max="11297" width="10" style="31" customWidth="1"/>
    <col min="11298" max="11303" width="11.5703125" style="31" customWidth="1"/>
    <col min="11304" max="11306" width="15.5703125" style="31" customWidth="1"/>
    <col min="11307" max="11345" width="0" style="31" hidden="1" customWidth="1"/>
    <col min="11346" max="11353" width="14.85546875" style="31" customWidth="1"/>
    <col min="11354" max="11355" width="10.85546875" style="31" customWidth="1"/>
    <col min="11356" max="11367" width="11.42578125" style="31"/>
    <col min="11368" max="11370" width="11.85546875" style="31" customWidth="1"/>
    <col min="11371" max="11520" width="11.42578125" style="31"/>
    <col min="11521" max="11521" width="41" style="31" customWidth="1"/>
    <col min="11522" max="11522" width="14" style="31" customWidth="1"/>
    <col min="11523" max="11523" width="22.140625" style="31" customWidth="1"/>
    <col min="11524" max="11524" width="11" style="31" customWidth="1"/>
    <col min="11525" max="11525" width="12.5703125" style="31" customWidth="1"/>
    <col min="11526" max="11526" width="11" style="31" customWidth="1"/>
    <col min="11527" max="11527" width="12.5703125" style="31" customWidth="1"/>
    <col min="11528" max="11535" width="11" style="31" customWidth="1"/>
    <col min="11536" max="11536" width="14.7109375" style="31" customWidth="1"/>
    <col min="11537" max="11537" width="11" style="31" customWidth="1"/>
    <col min="11538" max="11538" width="14.140625" style="31" customWidth="1"/>
    <col min="11539" max="11542" width="11.42578125" style="31"/>
    <col min="11543" max="11553" width="10" style="31" customWidth="1"/>
    <col min="11554" max="11559" width="11.5703125" style="31" customWidth="1"/>
    <col min="11560" max="11562" width="15.5703125" style="31" customWidth="1"/>
    <col min="11563" max="11601" width="0" style="31" hidden="1" customWidth="1"/>
    <col min="11602" max="11609" width="14.85546875" style="31" customWidth="1"/>
    <col min="11610" max="11611" width="10.85546875" style="31" customWidth="1"/>
    <col min="11612" max="11623" width="11.42578125" style="31"/>
    <col min="11624" max="11626" width="11.85546875" style="31" customWidth="1"/>
    <col min="11627" max="11776" width="11.42578125" style="31"/>
    <col min="11777" max="11777" width="41" style="31" customWidth="1"/>
    <col min="11778" max="11778" width="14" style="31" customWidth="1"/>
    <col min="11779" max="11779" width="22.140625" style="31" customWidth="1"/>
    <col min="11780" max="11780" width="11" style="31" customWidth="1"/>
    <col min="11781" max="11781" width="12.5703125" style="31" customWidth="1"/>
    <col min="11782" max="11782" width="11" style="31" customWidth="1"/>
    <col min="11783" max="11783" width="12.5703125" style="31" customWidth="1"/>
    <col min="11784" max="11791" width="11" style="31" customWidth="1"/>
    <col min="11792" max="11792" width="14.7109375" style="31" customWidth="1"/>
    <col min="11793" max="11793" width="11" style="31" customWidth="1"/>
    <col min="11794" max="11794" width="14.140625" style="31" customWidth="1"/>
    <col min="11795" max="11798" width="11.42578125" style="31"/>
    <col min="11799" max="11809" width="10" style="31" customWidth="1"/>
    <col min="11810" max="11815" width="11.5703125" style="31" customWidth="1"/>
    <col min="11816" max="11818" width="15.5703125" style="31" customWidth="1"/>
    <col min="11819" max="11857" width="0" style="31" hidden="1" customWidth="1"/>
    <col min="11858" max="11865" width="14.85546875" style="31" customWidth="1"/>
    <col min="11866" max="11867" width="10.85546875" style="31" customWidth="1"/>
    <col min="11868" max="11879" width="11.42578125" style="31"/>
    <col min="11880" max="11882" width="11.85546875" style="31" customWidth="1"/>
    <col min="11883" max="12032" width="11.42578125" style="31"/>
    <col min="12033" max="12033" width="41" style="31" customWidth="1"/>
    <col min="12034" max="12034" width="14" style="31" customWidth="1"/>
    <col min="12035" max="12035" width="22.140625" style="31" customWidth="1"/>
    <col min="12036" max="12036" width="11" style="31" customWidth="1"/>
    <col min="12037" max="12037" width="12.5703125" style="31" customWidth="1"/>
    <col min="12038" max="12038" width="11" style="31" customWidth="1"/>
    <col min="12039" max="12039" width="12.5703125" style="31" customWidth="1"/>
    <col min="12040" max="12047" width="11" style="31" customWidth="1"/>
    <col min="12048" max="12048" width="14.7109375" style="31" customWidth="1"/>
    <col min="12049" max="12049" width="11" style="31" customWidth="1"/>
    <col min="12050" max="12050" width="14.140625" style="31" customWidth="1"/>
    <col min="12051" max="12054" width="11.42578125" style="31"/>
    <col min="12055" max="12065" width="10" style="31" customWidth="1"/>
    <col min="12066" max="12071" width="11.5703125" style="31" customWidth="1"/>
    <col min="12072" max="12074" width="15.5703125" style="31" customWidth="1"/>
    <col min="12075" max="12113" width="0" style="31" hidden="1" customWidth="1"/>
    <col min="12114" max="12121" width="14.85546875" style="31" customWidth="1"/>
    <col min="12122" max="12123" width="10.85546875" style="31" customWidth="1"/>
    <col min="12124" max="12135" width="11.42578125" style="31"/>
    <col min="12136" max="12138" width="11.85546875" style="31" customWidth="1"/>
    <col min="12139" max="12288" width="11.42578125" style="31"/>
    <col min="12289" max="12289" width="41" style="31" customWidth="1"/>
    <col min="12290" max="12290" width="14" style="31" customWidth="1"/>
    <col min="12291" max="12291" width="22.140625" style="31" customWidth="1"/>
    <col min="12292" max="12292" width="11" style="31" customWidth="1"/>
    <col min="12293" max="12293" width="12.5703125" style="31" customWidth="1"/>
    <col min="12294" max="12294" width="11" style="31" customWidth="1"/>
    <col min="12295" max="12295" width="12.5703125" style="31" customWidth="1"/>
    <col min="12296" max="12303" width="11" style="31" customWidth="1"/>
    <col min="12304" max="12304" width="14.7109375" style="31" customWidth="1"/>
    <col min="12305" max="12305" width="11" style="31" customWidth="1"/>
    <col min="12306" max="12306" width="14.140625" style="31" customWidth="1"/>
    <col min="12307" max="12310" width="11.42578125" style="31"/>
    <col min="12311" max="12321" width="10" style="31" customWidth="1"/>
    <col min="12322" max="12327" width="11.5703125" style="31" customWidth="1"/>
    <col min="12328" max="12330" width="15.5703125" style="31" customWidth="1"/>
    <col min="12331" max="12369" width="0" style="31" hidden="1" customWidth="1"/>
    <col min="12370" max="12377" width="14.85546875" style="31" customWidth="1"/>
    <col min="12378" max="12379" width="10.85546875" style="31" customWidth="1"/>
    <col min="12380" max="12391" width="11.42578125" style="31"/>
    <col min="12392" max="12394" width="11.85546875" style="31" customWidth="1"/>
    <col min="12395" max="12544" width="11.42578125" style="31"/>
    <col min="12545" max="12545" width="41" style="31" customWidth="1"/>
    <col min="12546" max="12546" width="14" style="31" customWidth="1"/>
    <col min="12547" max="12547" width="22.140625" style="31" customWidth="1"/>
    <col min="12548" max="12548" width="11" style="31" customWidth="1"/>
    <col min="12549" max="12549" width="12.5703125" style="31" customWidth="1"/>
    <col min="12550" max="12550" width="11" style="31" customWidth="1"/>
    <col min="12551" max="12551" width="12.5703125" style="31" customWidth="1"/>
    <col min="12552" max="12559" width="11" style="31" customWidth="1"/>
    <col min="12560" max="12560" width="14.7109375" style="31" customWidth="1"/>
    <col min="12561" max="12561" width="11" style="31" customWidth="1"/>
    <col min="12562" max="12562" width="14.140625" style="31" customWidth="1"/>
    <col min="12563" max="12566" width="11.42578125" style="31"/>
    <col min="12567" max="12577" width="10" style="31" customWidth="1"/>
    <col min="12578" max="12583" width="11.5703125" style="31" customWidth="1"/>
    <col min="12584" max="12586" width="15.5703125" style="31" customWidth="1"/>
    <col min="12587" max="12625" width="0" style="31" hidden="1" customWidth="1"/>
    <col min="12626" max="12633" width="14.85546875" style="31" customWidth="1"/>
    <col min="12634" max="12635" width="10.85546875" style="31" customWidth="1"/>
    <col min="12636" max="12647" width="11.42578125" style="31"/>
    <col min="12648" max="12650" width="11.85546875" style="31" customWidth="1"/>
    <col min="12651" max="12800" width="11.42578125" style="31"/>
    <col min="12801" max="12801" width="41" style="31" customWidth="1"/>
    <col min="12802" max="12802" width="14" style="31" customWidth="1"/>
    <col min="12803" max="12803" width="22.140625" style="31" customWidth="1"/>
    <col min="12804" max="12804" width="11" style="31" customWidth="1"/>
    <col min="12805" max="12805" width="12.5703125" style="31" customWidth="1"/>
    <col min="12806" max="12806" width="11" style="31" customWidth="1"/>
    <col min="12807" max="12807" width="12.5703125" style="31" customWidth="1"/>
    <col min="12808" max="12815" width="11" style="31" customWidth="1"/>
    <col min="12816" max="12816" width="14.7109375" style="31" customWidth="1"/>
    <col min="12817" max="12817" width="11" style="31" customWidth="1"/>
    <col min="12818" max="12818" width="14.140625" style="31" customWidth="1"/>
    <col min="12819" max="12822" width="11.42578125" style="31"/>
    <col min="12823" max="12833" width="10" style="31" customWidth="1"/>
    <col min="12834" max="12839" width="11.5703125" style="31" customWidth="1"/>
    <col min="12840" max="12842" width="15.5703125" style="31" customWidth="1"/>
    <col min="12843" max="12881" width="0" style="31" hidden="1" customWidth="1"/>
    <col min="12882" max="12889" width="14.85546875" style="31" customWidth="1"/>
    <col min="12890" max="12891" width="10.85546875" style="31" customWidth="1"/>
    <col min="12892" max="12903" width="11.42578125" style="31"/>
    <col min="12904" max="12906" width="11.85546875" style="31" customWidth="1"/>
    <col min="12907" max="13056" width="11.42578125" style="31"/>
    <col min="13057" max="13057" width="41" style="31" customWidth="1"/>
    <col min="13058" max="13058" width="14" style="31" customWidth="1"/>
    <col min="13059" max="13059" width="22.140625" style="31" customWidth="1"/>
    <col min="13060" max="13060" width="11" style="31" customWidth="1"/>
    <col min="13061" max="13061" width="12.5703125" style="31" customWidth="1"/>
    <col min="13062" max="13062" width="11" style="31" customWidth="1"/>
    <col min="13063" max="13063" width="12.5703125" style="31" customWidth="1"/>
    <col min="13064" max="13071" width="11" style="31" customWidth="1"/>
    <col min="13072" max="13072" width="14.7109375" style="31" customWidth="1"/>
    <col min="13073" max="13073" width="11" style="31" customWidth="1"/>
    <col min="13074" max="13074" width="14.140625" style="31" customWidth="1"/>
    <col min="13075" max="13078" width="11.42578125" style="31"/>
    <col min="13079" max="13089" width="10" style="31" customWidth="1"/>
    <col min="13090" max="13095" width="11.5703125" style="31" customWidth="1"/>
    <col min="13096" max="13098" width="15.5703125" style="31" customWidth="1"/>
    <col min="13099" max="13137" width="0" style="31" hidden="1" customWidth="1"/>
    <col min="13138" max="13145" width="14.85546875" style="31" customWidth="1"/>
    <col min="13146" max="13147" width="10.85546875" style="31" customWidth="1"/>
    <col min="13148" max="13159" width="11.42578125" style="31"/>
    <col min="13160" max="13162" width="11.85546875" style="31" customWidth="1"/>
    <col min="13163" max="13312" width="11.42578125" style="31"/>
    <col min="13313" max="13313" width="41" style="31" customWidth="1"/>
    <col min="13314" max="13314" width="14" style="31" customWidth="1"/>
    <col min="13315" max="13315" width="22.140625" style="31" customWidth="1"/>
    <col min="13316" max="13316" width="11" style="31" customWidth="1"/>
    <col min="13317" max="13317" width="12.5703125" style="31" customWidth="1"/>
    <col min="13318" max="13318" width="11" style="31" customWidth="1"/>
    <col min="13319" max="13319" width="12.5703125" style="31" customWidth="1"/>
    <col min="13320" max="13327" width="11" style="31" customWidth="1"/>
    <col min="13328" max="13328" width="14.7109375" style="31" customWidth="1"/>
    <col min="13329" max="13329" width="11" style="31" customWidth="1"/>
    <col min="13330" max="13330" width="14.140625" style="31" customWidth="1"/>
    <col min="13331" max="13334" width="11.42578125" style="31"/>
    <col min="13335" max="13345" width="10" style="31" customWidth="1"/>
    <col min="13346" max="13351" width="11.5703125" style="31" customWidth="1"/>
    <col min="13352" max="13354" width="15.5703125" style="31" customWidth="1"/>
    <col min="13355" max="13393" width="0" style="31" hidden="1" customWidth="1"/>
    <col min="13394" max="13401" width="14.85546875" style="31" customWidth="1"/>
    <col min="13402" max="13403" width="10.85546875" style="31" customWidth="1"/>
    <col min="13404" max="13415" width="11.42578125" style="31"/>
    <col min="13416" max="13418" width="11.85546875" style="31" customWidth="1"/>
    <col min="13419" max="13568" width="11.42578125" style="31"/>
    <col min="13569" max="13569" width="41" style="31" customWidth="1"/>
    <col min="13570" max="13570" width="14" style="31" customWidth="1"/>
    <col min="13571" max="13571" width="22.140625" style="31" customWidth="1"/>
    <col min="13572" max="13572" width="11" style="31" customWidth="1"/>
    <col min="13573" max="13573" width="12.5703125" style="31" customWidth="1"/>
    <col min="13574" max="13574" width="11" style="31" customWidth="1"/>
    <col min="13575" max="13575" width="12.5703125" style="31" customWidth="1"/>
    <col min="13576" max="13583" width="11" style="31" customWidth="1"/>
    <col min="13584" max="13584" width="14.7109375" style="31" customWidth="1"/>
    <col min="13585" max="13585" width="11" style="31" customWidth="1"/>
    <col min="13586" max="13586" width="14.140625" style="31" customWidth="1"/>
    <col min="13587" max="13590" width="11.42578125" style="31"/>
    <col min="13591" max="13601" width="10" style="31" customWidth="1"/>
    <col min="13602" max="13607" width="11.5703125" style="31" customWidth="1"/>
    <col min="13608" max="13610" width="15.5703125" style="31" customWidth="1"/>
    <col min="13611" max="13649" width="0" style="31" hidden="1" customWidth="1"/>
    <col min="13650" max="13657" width="14.85546875" style="31" customWidth="1"/>
    <col min="13658" max="13659" width="10.85546875" style="31" customWidth="1"/>
    <col min="13660" max="13671" width="11.42578125" style="31"/>
    <col min="13672" max="13674" width="11.85546875" style="31" customWidth="1"/>
    <col min="13675" max="13824" width="11.42578125" style="31"/>
    <col min="13825" max="13825" width="41" style="31" customWidth="1"/>
    <col min="13826" max="13826" width="14" style="31" customWidth="1"/>
    <col min="13827" max="13827" width="22.140625" style="31" customWidth="1"/>
    <col min="13828" max="13828" width="11" style="31" customWidth="1"/>
    <col min="13829" max="13829" width="12.5703125" style="31" customWidth="1"/>
    <col min="13830" max="13830" width="11" style="31" customWidth="1"/>
    <col min="13831" max="13831" width="12.5703125" style="31" customWidth="1"/>
    <col min="13832" max="13839" width="11" style="31" customWidth="1"/>
    <col min="13840" max="13840" width="14.7109375" style="31" customWidth="1"/>
    <col min="13841" max="13841" width="11" style="31" customWidth="1"/>
    <col min="13842" max="13842" width="14.140625" style="31" customWidth="1"/>
    <col min="13843" max="13846" width="11.42578125" style="31"/>
    <col min="13847" max="13857" width="10" style="31" customWidth="1"/>
    <col min="13858" max="13863" width="11.5703125" style="31" customWidth="1"/>
    <col min="13864" max="13866" width="15.5703125" style="31" customWidth="1"/>
    <col min="13867" max="13905" width="0" style="31" hidden="1" customWidth="1"/>
    <col min="13906" max="13913" width="14.85546875" style="31" customWidth="1"/>
    <col min="13914" max="13915" width="10.85546875" style="31" customWidth="1"/>
    <col min="13916" max="13927" width="11.42578125" style="31"/>
    <col min="13928" max="13930" width="11.85546875" style="31" customWidth="1"/>
    <col min="13931" max="14080" width="11.42578125" style="31"/>
    <col min="14081" max="14081" width="41" style="31" customWidth="1"/>
    <col min="14082" max="14082" width="14" style="31" customWidth="1"/>
    <col min="14083" max="14083" width="22.140625" style="31" customWidth="1"/>
    <col min="14084" max="14084" width="11" style="31" customWidth="1"/>
    <col min="14085" max="14085" width="12.5703125" style="31" customWidth="1"/>
    <col min="14086" max="14086" width="11" style="31" customWidth="1"/>
    <col min="14087" max="14087" width="12.5703125" style="31" customWidth="1"/>
    <col min="14088" max="14095" width="11" style="31" customWidth="1"/>
    <col min="14096" max="14096" width="14.7109375" style="31" customWidth="1"/>
    <col min="14097" max="14097" width="11" style="31" customWidth="1"/>
    <col min="14098" max="14098" width="14.140625" style="31" customWidth="1"/>
    <col min="14099" max="14102" width="11.42578125" style="31"/>
    <col min="14103" max="14113" width="10" style="31" customWidth="1"/>
    <col min="14114" max="14119" width="11.5703125" style="31" customWidth="1"/>
    <col min="14120" max="14122" width="15.5703125" style="31" customWidth="1"/>
    <col min="14123" max="14161" width="0" style="31" hidden="1" customWidth="1"/>
    <col min="14162" max="14169" width="14.85546875" style="31" customWidth="1"/>
    <col min="14170" max="14171" width="10.85546875" style="31" customWidth="1"/>
    <col min="14172" max="14183" width="11.42578125" style="31"/>
    <col min="14184" max="14186" width="11.85546875" style="31" customWidth="1"/>
    <col min="14187" max="14336" width="11.42578125" style="31"/>
    <col min="14337" max="14337" width="41" style="31" customWidth="1"/>
    <col min="14338" max="14338" width="14" style="31" customWidth="1"/>
    <col min="14339" max="14339" width="22.140625" style="31" customWidth="1"/>
    <col min="14340" max="14340" width="11" style="31" customWidth="1"/>
    <col min="14341" max="14341" width="12.5703125" style="31" customWidth="1"/>
    <col min="14342" max="14342" width="11" style="31" customWidth="1"/>
    <col min="14343" max="14343" width="12.5703125" style="31" customWidth="1"/>
    <col min="14344" max="14351" width="11" style="31" customWidth="1"/>
    <col min="14352" max="14352" width="14.7109375" style="31" customWidth="1"/>
    <col min="14353" max="14353" width="11" style="31" customWidth="1"/>
    <col min="14354" max="14354" width="14.140625" style="31" customWidth="1"/>
    <col min="14355" max="14358" width="11.42578125" style="31"/>
    <col min="14359" max="14369" width="10" style="31" customWidth="1"/>
    <col min="14370" max="14375" width="11.5703125" style="31" customWidth="1"/>
    <col min="14376" max="14378" width="15.5703125" style="31" customWidth="1"/>
    <col min="14379" max="14417" width="0" style="31" hidden="1" customWidth="1"/>
    <col min="14418" max="14425" width="14.85546875" style="31" customWidth="1"/>
    <col min="14426" max="14427" width="10.85546875" style="31" customWidth="1"/>
    <col min="14428" max="14439" width="11.42578125" style="31"/>
    <col min="14440" max="14442" width="11.85546875" style="31" customWidth="1"/>
    <col min="14443" max="14592" width="11.42578125" style="31"/>
    <col min="14593" max="14593" width="41" style="31" customWidth="1"/>
    <col min="14594" max="14594" width="14" style="31" customWidth="1"/>
    <col min="14595" max="14595" width="22.140625" style="31" customWidth="1"/>
    <col min="14596" max="14596" width="11" style="31" customWidth="1"/>
    <col min="14597" max="14597" width="12.5703125" style="31" customWidth="1"/>
    <col min="14598" max="14598" width="11" style="31" customWidth="1"/>
    <col min="14599" max="14599" width="12.5703125" style="31" customWidth="1"/>
    <col min="14600" max="14607" width="11" style="31" customWidth="1"/>
    <col min="14608" max="14608" width="14.7109375" style="31" customWidth="1"/>
    <col min="14609" max="14609" width="11" style="31" customWidth="1"/>
    <col min="14610" max="14610" width="14.140625" style="31" customWidth="1"/>
    <col min="14611" max="14614" width="11.42578125" style="31"/>
    <col min="14615" max="14625" width="10" style="31" customWidth="1"/>
    <col min="14626" max="14631" width="11.5703125" style="31" customWidth="1"/>
    <col min="14632" max="14634" width="15.5703125" style="31" customWidth="1"/>
    <col min="14635" max="14673" width="0" style="31" hidden="1" customWidth="1"/>
    <col min="14674" max="14681" width="14.85546875" style="31" customWidth="1"/>
    <col min="14682" max="14683" width="10.85546875" style="31" customWidth="1"/>
    <col min="14684" max="14695" width="11.42578125" style="31"/>
    <col min="14696" max="14698" width="11.85546875" style="31" customWidth="1"/>
    <col min="14699" max="14848" width="11.42578125" style="31"/>
    <col min="14849" max="14849" width="41" style="31" customWidth="1"/>
    <col min="14850" max="14850" width="14" style="31" customWidth="1"/>
    <col min="14851" max="14851" width="22.140625" style="31" customWidth="1"/>
    <col min="14852" max="14852" width="11" style="31" customWidth="1"/>
    <col min="14853" max="14853" width="12.5703125" style="31" customWidth="1"/>
    <col min="14854" max="14854" width="11" style="31" customWidth="1"/>
    <col min="14855" max="14855" width="12.5703125" style="31" customWidth="1"/>
    <col min="14856" max="14863" width="11" style="31" customWidth="1"/>
    <col min="14864" max="14864" width="14.7109375" style="31" customWidth="1"/>
    <col min="14865" max="14865" width="11" style="31" customWidth="1"/>
    <col min="14866" max="14866" width="14.140625" style="31" customWidth="1"/>
    <col min="14867" max="14870" width="11.42578125" style="31"/>
    <col min="14871" max="14881" width="10" style="31" customWidth="1"/>
    <col min="14882" max="14887" width="11.5703125" style="31" customWidth="1"/>
    <col min="14888" max="14890" width="15.5703125" style="31" customWidth="1"/>
    <col min="14891" max="14929" width="0" style="31" hidden="1" customWidth="1"/>
    <col min="14930" max="14937" width="14.85546875" style="31" customWidth="1"/>
    <col min="14938" max="14939" width="10.85546875" style="31" customWidth="1"/>
    <col min="14940" max="14951" width="11.42578125" style="31"/>
    <col min="14952" max="14954" width="11.85546875" style="31" customWidth="1"/>
    <col min="14955" max="15104" width="11.42578125" style="31"/>
    <col min="15105" max="15105" width="41" style="31" customWidth="1"/>
    <col min="15106" max="15106" width="14" style="31" customWidth="1"/>
    <col min="15107" max="15107" width="22.140625" style="31" customWidth="1"/>
    <col min="15108" max="15108" width="11" style="31" customWidth="1"/>
    <col min="15109" max="15109" width="12.5703125" style="31" customWidth="1"/>
    <col min="15110" max="15110" width="11" style="31" customWidth="1"/>
    <col min="15111" max="15111" width="12.5703125" style="31" customWidth="1"/>
    <col min="15112" max="15119" width="11" style="31" customWidth="1"/>
    <col min="15120" max="15120" width="14.7109375" style="31" customWidth="1"/>
    <col min="15121" max="15121" width="11" style="31" customWidth="1"/>
    <col min="15122" max="15122" width="14.140625" style="31" customWidth="1"/>
    <col min="15123" max="15126" width="11.42578125" style="31"/>
    <col min="15127" max="15137" width="10" style="31" customWidth="1"/>
    <col min="15138" max="15143" width="11.5703125" style="31" customWidth="1"/>
    <col min="15144" max="15146" width="15.5703125" style="31" customWidth="1"/>
    <col min="15147" max="15185" width="0" style="31" hidden="1" customWidth="1"/>
    <col min="15186" max="15193" width="14.85546875" style="31" customWidth="1"/>
    <col min="15194" max="15195" width="10.85546875" style="31" customWidth="1"/>
    <col min="15196" max="15207" width="11.42578125" style="31"/>
    <col min="15208" max="15210" width="11.85546875" style="31" customWidth="1"/>
    <col min="15211" max="15360" width="11.42578125" style="31"/>
    <col min="15361" max="15361" width="41" style="31" customWidth="1"/>
    <col min="15362" max="15362" width="14" style="31" customWidth="1"/>
    <col min="15363" max="15363" width="22.140625" style="31" customWidth="1"/>
    <col min="15364" max="15364" width="11" style="31" customWidth="1"/>
    <col min="15365" max="15365" width="12.5703125" style="31" customWidth="1"/>
    <col min="15366" max="15366" width="11" style="31" customWidth="1"/>
    <col min="15367" max="15367" width="12.5703125" style="31" customWidth="1"/>
    <col min="15368" max="15375" width="11" style="31" customWidth="1"/>
    <col min="15376" max="15376" width="14.7109375" style="31" customWidth="1"/>
    <col min="15377" max="15377" width="11" style="31" customWidth="1"/>
    <col min="15378" max="15378" width="14.140625" style="31" customWidth="1"/>
    <col min="15379" max="15382" width="11.42578125" style="31"/>
    <col min="15383" max="15393" width="10" style="31" customWidth="1"/>
    <col min="15394" max="15399" width="11.5703125" style="31" customWidth="1"/>
    <col min="15400" max="15402" width="15.5703125" style="31" customWidth="1"/>
    <col min="15403" max="15441" width="0" style="31" hidden="1" customWidth="1"/>
    <col min="15442" max="15449" width="14.85546875" style="31" customWidth="1"/>
    <col min="15450" max="15451" width="10.85546875" style="31" customWidth="1"/>
    <col min="15452" max="15463" width="11.42578125" style="31"/>
    <col min="15464" max="15466" width="11.85546875" style="31" customWidth="1"/>
    <col min="15467" max="15616" width="11.42578125" style="31"/>
    <col min="15617" max="15617" width="41" style="31" customWidth="1"/>
    <col min="15618" max="15618" width="14" style="31" customWidth="1"/>
    <col min="15619" max="15619" width="22.140625" style="31" customWidth="1"/>
    <col min="15620" max="15620" width="11" style="31" customWidth="1"/>
    <col min="15621" max="15621" width="12.5703125" style="31" customWidth="1"/>
    <col min="15622" max="15622" width="11" style="31" customWidth="1"/>
    <col min="15623" max="15623" width="12.5703125" style="31" customWidth="1"/>
    <col min="15624" max="15631" width="11" style="31" customWidth="1"/>
    <col min="15632" max="15632" width="14.7109375" style="31" customWidth="1"/>
    <col min="15633" max="15633" width="11" style="31" customWidth="1"/>
    <col min="15634" max="15634" width="14.140625" style="31" customWidth="1"/>
    <col min="15635" max="15638" width="11.42578125" style="31"/>
    <col min="15639" max="15649" width="10" style="31" customWidth="1"/>
    <col min="15650" max="15655" width="11.5703125" style="31" customWidth="1"/>
    <col min="15656" max="15658" width="15.5703125" style="31" customWidth="1"/>
    <col min="15659" max="15697" width="0" style="31" hidden="1" customWidth="1"/>
    <col min="15698" max="15705" width="14.85546875" style="31" customWidth="1"/>
    <col min="15706" max="15707" width="10.85546875" style="31" customWidth="1"/>
    <col min="15708" max="15719" width="11.42578125" style="31"/>
    <col min="15720" max="15722" width="11.85546875" style="31" customWidth="1"/>
    <col min="15723" max="15872" width="11.42578125" style="31"/>
    <col min="15873" max="15873" width="41" style="31" customWidth="1"/>
    <col min="15874" max="15874" width="14" style="31" customWidth="1"/>
    <col min="15875" max="15875" width="22.140625" style="31" customWidth="1"/>
    <col min="15876" max="15876" width="11" style="31" customWidth="1"/>
    <col min="15877" max="15877" width="12.5703125" style="31" customWidth="1"/>
    <col min="15878" max="15878" width="11" style="31" customWidth="1"/>
    <col min="15879" max="15879" width="12.5703125" style="31" customWidth="1"/>
    <col min="15880" max="15887" width="11" style="31" customWidth="1"/>
    <col min="15888" max="15888" width="14.7109375" style="31" customWidth="1"/>
    <col min="15889" max="15889" width="11" style="31" customWidth="1"/>
    <col min="15890" max="15890" width="14.140625" style="31" customWidth="1"/>
    <col min="15891" max="15894" width="11.42578125" style="31"/>
    <col min="15895" max="15905" width="10" style="31" customWidth="1"/>
    <col min="15906" max="15911" width="11.5703125" style="31" customWidth="1"/>
    <col min="15912" max="15914" width="15.5703125" style="31" customWidth="1"/>
    <col min="15915" max="15953" width="0" style="31" hidden="1" customWidth="1"/>
    <col min="15954" max="15961" width="14.85546875" style="31" customWidth="1"/>
    <col min="15962" max="15963" width="10.85546875" style="31" customWidth="1"/>
    <col min="15964" max="15975" width="11.42578125" style="31"/>
    <col min="15976" max="15978" width="11.85546875" style="31" customWidth="1"/>
    <col min="15979" max="16128" width="11.42578125" style="31"/>
    <col min="16129" max="16129" width="41" style="31" customWidth="1"/>
    <col min="16130" max="16130" width="14" style="31" customWidth="1"/>
    <col min="16131" max="16131" width="22.140625" style="31" customWidth="1"/>
    <col min="16132" max="16132" width="11" style="31" customWidth="1"/>
    <col min="16133" max="16133" width="12.5703125" style="31" customWidth="1"/>
    <col min="16134" max="16134" width="11" style="31" customWidth="1"/>
    <col min="16135" max="16135" width="12.5703125" style="31" customWidth="1"/>
    <col min="16136" max="16143" width="11" style="31" customWidth="1"/>
    <col min="16144" max="16144" width="14.7109375" style="31" customWidth="1"/>
    <col min="16145" max="16145" width="11" style="31" customWidth="1"/>
    <col min="16146" max="16146" width="14.140625" style="31" customWidth="1"/>
    <col min="16147" max="16150" width="11.42578125" style="31"/>
    <col min="16151" max="16161" width="10" style="31" customWidth="1"/>
    <col min="16162" max="16167" width="11.5703125" style="31" customWidth="1"/>
    <col min="16168" max="16170" width="15.5703125" style="31" customWidth="1"/>
    <col min="16171" max="16209" width="0" style="31" hidden="1" customWidth="1"/>
    <col min="16210" max="16217" width="14.85546875" style="31" customWidth="1"/>
    <col min="16218" max="16219" width="10.85546875" style="31" customWidth="1"/>
    <col min="16220" max="16231" width="11.42578125" style="31"/>
    <col min="16232" max="16234" width="11.85546875" style="31" customWidth="1"/>
    <col min="16235" max="16384" width="11.42578125" style="31"/>
  </cols>
  <sheetData>
    <row r="1" spans="1:58" ht="12.75" customHeight="1" x14ac:dyDescent="0.15">
      <c r="A1" s="23" t="s">
        <v>0</v>
      </c>
      <c r="BA1" s="5"/>
      <c r="BB1" s="5"/>
      <c r="BC1" s="5"/>
      <c r="BD1" s="5"/>
      <c r="BE1" s="5"/>
      <c r="BF1" s="5"/>
    </row>
    <row r="2" spans="1:58" ht="12.75" customHeight="1" x14ac:dyDescent="0.15">
      <c r="A2" s="23" t="str">
        <f>CONCATENATE("COMUNA: ",[3]NOMBRE!B2," - ","( ",[3]NOMBRE!C2,[3]NOMBRE!D2,[3]NOMBRE!E2,[3]NOMBRE!F2,[3]NOMBRE!G2," )")</f>
        <v>COMUNA: LINARES  - ( 07401 )</v>
      </c>
      <c r="BA2" s="5"/>
      <c r="BB2" s="5"/>
      <c r="BC2" s="5"/>
      <c r="BD2" s="5"/>
      <c r="BE2" s="5"/>
      <c r="BF2" s="5"/>
    </row>
    <row r="3" spans="1:58" ht="12.75" customHeight="1" x14ac:dyDescent="0.15">
      <c r="A3" s="23" t="str">
        <f>CONCATENATE("ESTABLECIMIENTO/ESTRATEGIA: ",[3]NOMBRE!B3," - ","( ",[3]NOMBRE!C3,[3]NOMBRE!D3,[3]NOMBRE!E3,[3]NOMBRE!F3,[3]NOMBRE!G3,[3]NOMBRE!H3," )")</f>
        <v>ESTABLECIMIENTO/ESTRATEGIA: HOSPITAL DE LINARES  - ( 116108 )</v>
      </c>
      <c r="BA3" s="5"/>
      <c r="BB3" s="5"/>
      <c r="BC3" s="5"/>
      <c r="BD3" s="5"/>
      <c r="BE3" s="5"/>
      <c r="BF3" s="5"/>
    </row>
    <row r="4" spans="1:58" ht="12.75" customHeight="1" x14ac:dyDescent="0.15">
      <c r="A4" s="23" t="str">
        <f>CONCATENATE("MES: ",[3]NOMBRE!B6," - ","( ",[3]NOMBRE!C6,[3]NOMBRE!D6," )")</f>
        <v>MES: FEBRERO - ( 02 )</v>
      </c>
      <c r="BA4" s="5"/>
      <c r="BB4" s="5"/>
      <c r="BC4" s="5"/>
      <c r="BD4" s="5"/>
      <c r="BE4" s="5"/>
      <c r="BF4" s="5"/>
    </row>
    <row r="5" spans="1:58" ht="12.75" customHeight="1" x14ac:dyDescent="0.15">
      <c r="A5" s="4" t="str">
        <f>CONCATENATE("AÑO: ",[3]NOMBRE!B7)</f>
        <v>AÑO: 2014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BA5" s="5"/>
      <c r="BB5" s="5"/>
      <c r="BC5" s="5"/>
      <c r="BD5" s="5"/>
      <c r="BE5" s="5"/>
      <c r="BF5" s="5"/>
    </row>
    <row r="6" spans="1:58" ht="39.75" customHeight="1" x14ac:dyDescent="0.15">
      <c r="A6" s="436" t="s">
        <v>155</v>
      </c>
      <c r="B6" s="436"/>
      <c r="C6" s="436"/>
      <c r="D6" s="436"/>
      <c r="E6" s="436"/>
      <c r="F6" s="436"/>
      <c r="G6" s="436"/>
      <c r="H6" s="436"/>
      <c r="I6" s="436"/>
      <c r="J6" s="436"/>
      <c r="K6" s="436"/>
      <c r="L6" s="436"/>
      <c r="M6" s="436"/>
      <c r="N6" s="436"/>
      <c r="O6" s="436"/>
      <c r="P6" s="436"/>
      <c r="Q6" s="32"/>
      <c r="BA6" s="2"/>
      <c r="BB6" s="2"/>
      <c r="BC6" s="2"/>
      <c r="BD6" s="2"/>
      <c r="BE6" s="2"/>
      <c r="BF6" s="2"/>
    </row>
    <row r="7" spans="1:58" ht="30" customHeight="1" x14ac:dyDescent="0.2">
      <c r="A7" s="13" t="s">
        <v>5</v>
      </c>
      <c r="B7" s="33"/>
      <c r="C7" s="33"/>
      <c r="D7" s="34"/>
      <c r="E7" s="34"/>
      <c r="F7" s="34"/>
      <c r="G7" s="35"/>
      <c r="H7" s="34"/>
      <c r="I7" s="34"/>
      <c r="J7" s="34"/>
      <c r="K7" s="34"/>
      <c r="L7" s="34"/>
      <c r="M7" s="34"/>
      <c r="N7" s="34"/>
      <c r="O7" s="34"/>
      <c r="P7" s="36"/>
      <c r="BA7" s="2"/>
      <c r="BB7" s="2"/>
      <c r="BC7" s="2"/>
      <c r="BD7" s="2"/>
      <c r="BE7" s="2"/>
      <c r="BF7" s="2"/>
    </row>
    <row r="8" spans="1:58" ht="23.25" customHeight="1" x14ac:dyDescent="0.15">
      <c r="A8" s="295" t="s">
        <v>6</v>
      </c>
      <c r="B8" s="296"/>
      <c r="C8" s="297"/>
      <c r="D8" s="301" t="s">
        <v>4</v>
      </c>
      <c r="E8" s="303" t="s">
        <v>7</v>
      </c>
      <c r="F8" s="304"/>
      <c r="G8" s="304"/>
      <c r="H8" s="304"/>
      <c r="I8" s="304"/>
      <c r="J8" s="304"/>
      <c r="K8" s="304"/>
      <c r="L8" s="304"/>
      <c r="M8" s="304"/>
      <c r="N8" s="304"/>
      <c r="O8" s="305"/>
      <c r="P8" s="303" t="s">
        <v>8</v>
      </c>
      <c r="Q8" s="305"/>
      <c r="R8" s="435" t="s">
        <v>9</v>
      </c>
      <c r="BA8" s="3"/>
      <c r="BB8" s="3"/>
      <c r="BC8" s="3"/>
      <c r="BD8" s="3"/>
      <c r="BE8" s="3"/>
      <c r="BF8" s="3"/>
    </row>
    <row r="9" spans="1:58" ht="22.5" x14ac:dyDescent="0.15">
      <c r="A9" s="298"/>
      <c r="B9" s="299"/>
      <c r="C9" s="300"/>
      <c r="D9" s="329"/>
      <c r="E9" s="251" t="s">
        <v>10</v>
      </c>
      <c r="F9" s="38" t="s">
        <v>11</v>
      </c>
      <c r="G9" s="38" t="s">
        <v>12</v>
      </c>
      <c r="H9" s="38" t="s">
        <v>13</v>
      </c>
      <c r="I9" s="38" t="s">
        <v>14</v>
      </c>
      <c r="J9" s="38" t="s">
        <v>15</v>
      </c>
      <c r="K9" s="38" t="s">
        <v>16</v>
      </c>
      <c r="L9" s="38" t="s">
        <v>17</v>
      </c>
      <c r="M9" s="38" t="s">
        <v>18</v>
      </c>
      <c r="N9" s="38" t="s">
        <v>19</v>
      </c>
      <c r="O9" s="39" t="s">
        <v>20</v>
      </c>
      <c r="P9" s="40" t="s">
        <v>1</v>
      </c>
      <c r="Q9" s="252" t="s">
        <v>2</v>
      </c>
      <c r="R9" s="435"/>
      <c r="BA9" s="3"/>
      <c r="BB9" s="3"/>
      <c r="BC9" s="3"/>
      <c r="BD9" s="3"/>
      <c r="BE9" s="3"/>
      <c r="BF9" s="3"/>
    </row>
    <row r="10" spans="1:58" ht="20.25" customHeight="1" x14ac:dyDescent="0.2">
      <c r="A10" s="13" t="s">
        <v>21</v>
      </c>
      <c r="B10" s="42"/>
      <c r="C10" s="42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BA10" s="2"/>
      <c r="BB10" s="2"/>
      <c r="BC10" s="2"/>
      <c r="BD10" s="2"/>
      <c r="BE10" s="2"/>
      <c r="BF10" s="2"/>
    </row>
    <row r="11" spans="1:58" ht="15.75" customHeight="1" x14ac:dyDescent="0.2">
      <c r="A11" s="437" t="s">
        <v>22</v>
      </c>
      <c r="B11" s="415" t="s">
        <v>23</v>
      </c>
      <c r="C11" s="417"/>
      <c r="D11" s="44">
        <f>SUM(E11:O11)</f>
        <v>0</v>
      </c>
      <c r="E11" s="45"/>
      <c r="F11" s="46"/>
      <c r="G11" s="46"/>
      <c r="H11" s="47"/>
      <c r="I11" s="47"/>
      <c r="J11" s="47"/>
      <c r="K11" s="47"/>
      <c r="L11" s="47"/>
      <c r="M11" s="47"/>
      <c r="N11" s="48"/>
      <c r="O11" s="49"/>
      <c r="P11" s="46"/>
      <c r="Q11" s="49"/>
      <c r="R11" s="50"/>
      <c r="S11" s="51" t="str">
        <f>+BA11&amp;BB11</f>
        <v/>
      </c>
      <c r="BA11" s="17" t="str">
        <f>IF($D11&lt;&gt;($P11+$Q11)," El número consultas según sexo NO puede ser diferente al Total.","")</f>
        <v/>
      </c>
      <c r="BB11" s="17" t="str">
        <f>IF($M11&lt;$R11," Las consultas de 60 años NO puede ser mayor que el de 20-64 años.","")</f>
        <v/>
      </c>
      <c r="BC11" s="3"/>
      <c r="BD11" s="25">
        <f>IF($D11&lt;&gt;($P11+$Q11),1,0)</f>
        <v>0</v>
      </c>
      <c r="BE11" s="25">
        <f>IF($M11&lt;$R11,1,0)</f>
        <v>0</v>
      </c>
      <c r="BF11" s="3"/>
    </row>
    <row r="12" spans="1:58" ht="15.75" customHeight="1" x14ac:dyDescent="0.2">
      <c r="A12" s="438"/>
      <c r="B12" s="366" t="s">
        <v>27</v>
      </c>
      <c r="C12" s="368"/>
      <c r="D12" s="52">
        <f>SUM(E12:O12)</f>
        <v>0</v>
      </c>
      <c r="E12" s="53"/>
      <c r="F12" s="54"/>
      <c r="G12" s="54"/>
      <c r="H12" s="55"/>
      <c r="I12" s="55"/>
      <c r="J12" s="55"/>
      <c r="K12" s="55"/>
      <c r="L12" s="55"/>
      <c r="M12" s="55"/>
      <c r="N12" s="56"/>
      <c r="O12" s="57"/>
      <c r="P12" s="54"/>
      <c r="Q12" s="57"/>
      <c r="R12" s="58"/>
      <c r="S12" s="51" t="str">
        <f>+BA12&amp;BB12</f>
        <v/>
      </c>
      <c r="BA12" s="17" t="str">
        <f>IF($D12&lt;&gt;($P12+$Q12)," El número consultas según sexo NO puede ser diferente al Total.","")</f>
        <v/>
      </c>
      <c r="BB12" s="17" t="str">
        <f>IF($M12&lt;$R12," Las consultas de 60 años NO puede ser mayor que el de 20-64 años.","")</f>
        <v/>
      </c>
      <c r="BC12" s="3"/>
      <c r="BD12" s="25">
        <f>IF($D12&lt;&gt;($P12+$Q12),1,0)</f>
        <v>0</v>
      </c>
      <c r="BE12" s="25">
        <f>IF($M12&lt;$R12,1,0)</f>
        <v>0</v>
      </c>
      <c r="BF12" s="3"/>
    </row>
    <row r="13" spans="1:58" ht="21" customHeight="1" x14ac:dyDescent="0.2">
      <c r="A13" s="14" t="s">
        <v>28</v>
      </c>
      <c r="B13" s="59"/>
      <c r="C13" s="59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BA13" s="2"/>
      <c r="BB13" s="2"/>
      <c r="BC13" s="2"/>
      <c r="BD13" s="2"/>
      <c r="BE13" s="2"/>
      <c r="BF13" s="2"/>
    </row>
    <row r="14" spans="1:58" ht="32.25" customHeight="1" x14ac:dyDescent="0.15">
      <c r="A14" s="363" t="s">
        <v>6</v>
      </c>
      <c r="B14" s="439"/>
      <c r="C14" s="439"/>
      <c r="D14" s="61" t="s">
        <v>4</v>
      </c>
      <c r="E14" s="251" t="s">
        <v>10</v>
      </c>
      <c r="F14" s="38" t="s">
        <v>12</v>
      </c>
      <c r="G14" s="38" t="s">
        <v>14</v>
      </c>
      <c r="H14" s="38" t="s">
        <v>15</v>
      </c>
      <c r="I14" s="38" t="s">
        <v>16</v>
      </c>
      <c r="J14" s="38" t="s">
        <v>17</v>
      </c>
      <c r="K14" s="38" t="s">
        <v>18</v>
      </c>
      <c r="L14" s="38" t="s">
        <v>19</v>
      </c>
      <c r="M14" s="39" t="s">
        <v>20</v>
      </c>
      <c r="N14" s="40" t="s">
        <v>1</v>
      </c>
      <c r="O14" s="252" t="s">
        <v>2</v>
      </c>
      <c r="BA14" s="2"/>
      <c r="BB14" s="2"/>
      <c r="BC14" s="3"/>
      <c r="BD14" s="2"/>
      <c r="BE14" s="2"/>
      <c r="BF14" s="3"/>
    </row>
    <row r="15" spans="1:58" ht="18.75" customHeight="1" x14ac:dyDescent="0.2">
      <c r="A15" s="440" t="s">
        <v>156</v>
      </c>
      <c r="B15" s="441"/>
      <c r="C15" s="442"/>
      <c r="D15" s="52">
        <f>SUM(E15:M15)</f>
        <v>8</v>
      </c>
      <c r="E15" s="62"/>
      <c r="F15" s="63"/>
      <c r="G15" s="63"/>
      <c r="H15" s="63"/>
      <c r="I15" s="63">
        <v>1</v>
      </c>
      <c r="J15" s="63">
        <v>1</v>
      </c>
      <c r="K15" s="63">
        <v>5</v>
      </c>
      <c r="L15" s="63">
        <v>1</v>
      </c>
      <c r="M15" s="64"/>
      <c r="N15" s="62">
        <v>4</v>
      </c>
      <c r="O15" s="64">
        <v>4</v>
      </c>
      <c r="P15" s="51" t="str">
        <f>+BA15</f>
        <v/>
      </c>
      <c r="BA15" s="17" t="str">
        <f>IF($D15&lt;&gt;($N15+$O15)," El número consultas según sexo NO puede ser diferente al Total.","")</f>
        <v/>
      </c>
      <c r="BB15" s="3"/>
      <c r="BC15" s="3"/>
      <c r="BD15" s="25">
        <f>IF($D15&lt;&gt;($N15+$O15),1,0)</f>
        <v>0</v>
      </c>
      <c r="BE15" s="2"/>
      <c r="BF15" s="3"/>
    </row>
    <row r="16" spans="1:58" ht="14.25" customHeight="1" x14ac:dyDescent="0.2">
      <c r="A16" s="440" t="s">
        <v>29</v>
      </c>
      <c r="B16" s="441"/>
      <c r="C16" s="442"/>
      <c r="D16" s="52">
        <f>SUM(E16:M16)</f>
        <v>20</v>
      </c>
      <c r="E16" s="53"/>
      <c r="F16" s="55"/>
      <c r="G16" s="55"/>
      <c r="H16" s="55"/>
      <c r="I16" s="55">
        <v>1</v>
      </c>
      <c r="J16" s="55">
        <v>1</v>
      </c>
      <c r="K16" s="55">
        <v>11</v>
      </c>
      <c r="L16" s="55">
        <v>5</v>
      </c>
      <c r="M16" s="57">
        <v>2</v>
      </c>
      <c r="N16" s="54">
        <v>3</v>
      </c>
      <c r="O16" s="57">
        <v>17</v>
      </c>
      <c r="P16" s="51" t="str">
        <f>+BA16</f>
        <v/>
      </c>
      <c r="BA16" s="17" t="str">
        <f>IF($D16&lt;&gt;($N16+$O16)," El número consultas según sexo NO puede ser diferente al Total.","")</f>
        <v/>
      </c>
      <c r="BB16" s="3"/>
      <c r="BC16" s="3"/>
      <c r="BD16" s="25">
        <f>IF($D16&lt;&gt;($N16+$O16),1,0)</f>
        <v>0</v>
      </c>
      <c r="BE16" s="2"/>
      <c r="BF16" s="3"/>
    </row>
    <row r="17" spans="1:58" ht="36.75" customHeight="1" x14ac:dyDescent="0.2">
      <c r="A17" s="14" t="s">
        <v>30</v>
      </c>
      <c r="B17" s="65"/>
      <c r="C17" s="65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BA17" s="2"/>
      <c r="BB17" s="2"/>
      <c r="BC17" s="2"/>
      <c r="BD17" s="2"/>
      <c r="BE17" s="2"/>
      <c r="BF17" s="2"/>
    </row>
    <row r="18" spans="1:58" x14ac:dyDescent="0.15">
      <c r="A18" s="295" t="s">
        <v>31</v>
      </c>
      <c r="B18" s="296"/>
      <c r="C18" s="297"/>
      <c r="D18" s="443" t="s">
        <v>32</v>
      </c>
      <c r="E18" s="303" t="s">
        <v>7</v>
      </c>
      <c r="F18" s="304"/>
      <c r="G18" s="304"/>
      <c r="H18" s="304"/>
      <c r="I18" s="304"/>
      <c r="J18" s="304"/>
      <c r="K18" s="304"/>
      <c r="L18" s="304"/>
      <c r="M18" s="304"/>
      <c r="N18" s="304"/>
      <c r="O18" s="305"/>
      <c r="P18" s="301" t="s">
        <v>33</v>
      </c>
      <c r="Q18" s="306" t="s">
        <v>9</v>
      </c>
      <c r="R18" s="306" t="s">
        <v>34</v>
      </c>
      <c r="BA18" s="2"/>
      <c r="BB18" s="2"/>
      <c r="BC18" s="2"/>
      <c r="BD18" s="3"/>
      <c r="BE18" s="3"/>
      <c r="BF18" s="3"/>
    </row>
    <row r="19" spans="1:58" ht="22.5" x14ac:dyDescent="0.15">
      <c r="A19" s="298"/>
      <c r="B19" s="299"/>
      <c r="C19" s="300"/>
      <c r="D19" s="444"/>
      <c r="E19" s="251" t="s">
        <v>10</v>
      </c>
      <c r="F19" s="38" t="s">
        <v>11</v>
      </c>
      <c r="G19" s="38" t="s">
        <v>12</v>
      </c>
      <c r="H19" s="38" t="s">
        <v>13</v>
      </c>
      <c r="I19" s="38" t="s">
        <v>14</v>
      </c>
      <c r="J19" s="38" t="s">
        <v>15</v>
      </c>
      <c r="K19" s="38" t="s">
        <v>16</v>
      </c>
      <c r="L19" s="38" t="s">
        <v>17</v>
      </c>
      <c r="M19" s="38" t="s">
        <v>18</v>
      </c>
      <c r="N19" s="38" t="s">
        <v>19</v>
      </c>
      <c r="O19" s="39" t="s">
        <v>20</v>
      </c>
      <c r="P19" s="329"/>
      <c r="Q19" s="307"/>
      <c r="R19" s="307"/>
      <c r="BE19" s="3"/>
      <c r="BF19" s="3"/>
    </row>
    <row r="20" spans="1:58" ht="13.5" customHeight="1" x14ac:dyDescent="0.15">
      <c r="A20" s="67" t="s">
        <v>35</v>
      </c>
      <c r="B20" s="68"/>
      <c r="C20" s="68"/>
      <c r="D20" s="69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69"/>
      <c r="Q20" s="70"/>
      <c r="R20" s="70"/>
      <c r="BE20" s="3"/>
      <c r="BF20" s="3"/>
    </row>
    <row r="21" spans="1:58" ht="18.75" customHeight="1" x14ac:dyDescent="0.15">
      <c r="A21" s="445" t="s">
        <v>36</v>
      </c>
      <c r="B21" s="446"/>
      <c r="C21" s="447"/>
      <c r="D21" s="44">
        <f>SUM(E21:O21)</f>
        <v>0</v>
      </c>
      <c r="E21" s="71"/>
      <c r="F21" s="71"/>
      <c r="G21" s="71"/>
      <c r="H21" s="63"/>
      <c r="I21" s="63"/>
      <c r="J21" s="63"/>
      <c r="K21" s="63"/>
      <c r="L21" s="63"/>
      <c r="M21" s="63"/>
      <c r="N21" s="63"/>
      <c r="O21" s="72"/>
      <c r="P21" s="73"/>
      <c r="Q21" s="72"/>
      <c r="R21" s="74"/>
      <c r="S21" s="75" t="str">
        <f>+BA21</f>
        <v/>
      </c>
      <c r="BA21" s="17" t="str">
        <f>IF($M21&lt;$Q21," Las actividades de 60 años NO puede ser mayor que el de 20-64 años.","")</f>
        <v/>
      </c>
      <c r="BB21" s="3"/>
      <c r="BC21" s="3"/>
      <c r="BD21" s="26">
        <f>IF($M21&lt;$Q21,1,0)</f>
        <v>0</v>
      </c>
      <c r="BE21" s="2"/>
      <c r="BF21" s="3"/>
    </row>
    <row r="22" spans="1:58" ht="16.5" customHeight="1" x14ac:dyDescent="0.15">
      <c r="A22" s="445" t="s">
        <v>37</v>
      </c>
      <c r="B22" s="446"/>
      <c r="C22" s="447"/>
      <c r="D22" s="76">
        <f>SUM(J22:O22)</f>
        <v>0</v>
      </c>
      <c r="E22" s="77"/>
      <c r="F22" s="78"/>
      <c r="G22" s="78"/>
      <c r="H22" s="79"/>
      <c r="I22" s="79"/>
      <c r="J22" s="80"/>
      <c r="K22" s="80"/>
      <c r="L22" s="80"/>
      <c r="M22" s="80"/>
      <c r="N22" s="80"/>
      <c r="O22" s="81"/>
      <c r="P22" s="82"/>
      <c r="Q22" s="81"/>
      <c r="R22" s="83"/>
      <c r="S22" s="75" t="str">
        <f>+BA22</f>
        <v/>
      </c>
      <c r="BA22" s="17" t="str">
        <f>IF($M22&lt;$Q22," Las actividades de 60 años NO puede ser mayor que el de 20-64 años.","")</f>
        <v/>
      </c>
      <c r="BB22" s="3"/>
      <c r="BC22" s="3"/>
      <c r="BD22" s="26">
        <f>IF($M22&lt;$Q22,1,0)</f>
        <v>0</v>
      </c>
      <c r="BE22" s="2"/>
      <c r="BF22" s="3"/>
    </row>
    <row r="23" spans="1:58" ht="18" customHeight="1" x14ac:dyDescent="0.15">
      <c r="A23" s="448" t="s">
        <v>38</v>
      </c>
      <c r="B23" s="449"/>
      <c r="C23" s="450"/>
      <c r="D23" s="84">
        <f>SUM(E23:O23)</f>
        <v>0</v>
      </c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5"/>
      <c r="Q23" s="86"/>
      <c r="R23" s="87"/>
      <c r="S23" s="75" t="str">
        <f>+BA23</f>
        <v/>
      </c>
      <c r="BA23" s="17" t="str">
        <f>IF($M23&lt;$Q23," Las actividades de 60 años NO puede ser mayor que el de 20-64 años.","")</f>
        <v/>
      </c>
      <c r="BB23" s="3"/>
      <c r="BC23" s="3"/>
      <c r="BD23" s="26">
        <f>IF($M23&lt;$Q23,1,0)</f>
        <v>0</v>
      </c>
      <c r="BE23" s="2"/>
      <c r="BF23" s="3"/>
    </row>
    <row r="24" spans="1:58" ht="13.5" customHeight="1" x14ac:dyDescent="0.15">
      <c r="A24" s="303" t="s">
        <v>39</v>
      </c>
      <c r="B24" s="304"/>
      <c r="C24" s="304"/>
      <c r="D24" s="88">
        <f>SUM(E24:O24)</f>
        <v>0</v>
      </c>
      <c r="E24" s="89">
        <f>SUM(E21,E23)</f>
        <v>0</v>
      </c>
      <c r="F24" s="89">
        <f>SUM(F21,F23)</f>
        <v>0</v>
      </c>
      <c r="G24" s="89">
        <f>SUM(G21,G23)</f>
        <v>0</v>
      </c>
      <c r="H24" s="90">
        <f>SUM(H21,H23)</f>
        <v>0</v>
      </c>
      <c r="I24" s="90">
        <f>SUM(I21,I23)</f>
        <v>0</v>
      </c>
      <c r="J24" s="90">
        <f t="shared" ref="J24:O24" si="0">SUM(J21:J23)</f>
        <v>0</v>
      </c>
      <c r="K24" s="90">
        <f t="shared" si="0"/>
        <v>0</v>
      </c>
      <c r="L24" s="90">
        <f t="shared" si="0"/>
        <v>0</v>
      </c>
      <c r="M24" s="90">
        <f t="shared" si="0"/>
        <v>0</v>
      </c>
      <c r="N24" s="91">
        <f t="shared" si="0"/>
        <v>0</v>
      </c>
      <c r="O24" s="91">
        <f t="shared" si="0"/>
        <v>0</v>
      </c>
      <c r="P24" s="92"/>
      <c r="Q24" s="93">
        <f>SUM(Q21:Q23)</f>
        <v>0</v>
      </c>
      <c r="R24" s="88">
        <f>SUM(R21:R23)</f>
        <v>0</v>
      </c>
      <c r="S24" s="75" t="str">
        <f>+BA24</f>
        <v/>
      </c>
      <c r="BA24" s="17" t="str">
        <f>IF($M24&lt;$Q24," Las actividades de 60 años NO puede ser mayor que el de 20-64 años.","")</f>
        <v/>
      </c>
      <c r="BB24" s="3"/>
      <c r="BC24" s="3"/>
      <c r="BD24" s="26">
        <f>IF($M24&lt;$Q24,1,0)</f>
        <v>0</v>
      </c>
      <c r="BE24" s="2"/>
      <c r="BF24" s="3"/>
    </row>
    <row r="25" spans="1:58" ht="23.25" customHeight="1" x14ac:dyDescent="0.15">
      <c r="A25" s="67" t="s">
        <v>40</v>
      </c>
      <c r="B25" s="94"/>
      <c r="C25" s="94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60"/>
      <c r="BA25" s="2"/>
      <c r="BB25" s="2"/>
      <c r="BC25" s="2"/>
      <c r="BD25" s="2"/>
      <c r="BE25" s="2"/>
      <c r="BF25" s="3"/>
    </row>
    <row r="26" spans="1:58" ht="16.5" customHeight="1" x14ac:dyDescent="0.15">
      <c r="A26" s="308" t="s">
        <v>157</v>
      </c>
      <c r="B26" s="309"/>
      <c r="C26" s="310"/>
      <c r="D26" s="44">
        <f>SUM(E26:O26)</f>
        <v>0</v>
      </c>
      <c r="E26" s="62"/>
      <c r="F26" s="71"/>
      <c r="G26" s="71"/>
      <c r="H26" s="71"/>
      <c r="I26" s="71"/>
      <c r="J26" s="71"/>
      <c r="K26" s="63"/>
      <c r="L26" s="71"/>
      <c r="M26" s="63"/>
      <c r="N26" s="72"/>
      <c r="O26" s="64"/>
      <c r="P26" s="74"/>
      <c r="Q26" s="74"/>
      <c r="R26" s="74"/>
      <c r="S26" s="75" t="str">
        <f>+BA26&amp;BB26&amp;BC26</f>
        <v/>
      </c>
      <c r="BA26" s="11" t="str">
        <f>IF($D26=0,"",IF($P26="",IF($D26="",""," No olvide escribir la columna Beneficiarios."),""))</f>
        <v/>
      </c>
      <c r="BB26" s="11" t="str">
        <f>IF($D26&lt;$P26," El número de Beneficiarios NO puede ser mayor que el Total.","")</f>
        <v/>
      </c>
      <c r="BC26" s="17" t="str">
        <f>IF($M26&lt;$Q26," Las actividades de 60 años NO puede ser mayor que el de 20-64 años.","")</f>
        <v/>
      </c>
      <c r="BD26" s="26">
        <f>IF($M26&lt;$Q26,1,0)</f>
        <v>0</v>
      </c>
      <c r="BE26" s="26">
        <f>IF($D26&lt;$P26,1,0)</f>
        <v>0</v>
      </c>
      <c r="BF26" s="26" t="str">
        <f>IF($D26=0,"",IF($P26="",IF($D26="","",1),0))</f>
        <v/>
      </c>
    </row>
    <row r="27" spans="1:58" ht="14.25" customHeight="1" x14ac:dyDescent="0.15">
      <c r="A27" s="387" t="s">
        <v>158</v>
      </c>
      <c r="B27" s="388"/>
      <c r="C27" s="389"/>
      <c r="D27" s="76">
        <f t="shared" ref="D27:D37" si="1">SUM(E27:O27)</f>
        <v>0</v>
      </c>
      <c r="E27" s="96"/>
      <c r="F27" s="97"/>
      <c r="G27" s="97"/>
      <c r="H27" s="97"/>
      <c r="I27" s="97"/>
      <c r="J27" s="97"/>
      <c r="K27" s="80"/>
      <c r="L27" s="80"/>
      <c r="M27" s="80"/>
      <c r="N27" s="80"/>
      <c r="O27" s="98"/>
      <c r="P27" s="83"/>
      <c r="Q27" s="82"/>
      <c r="R27" s="83"/>
      <c r="S27" s="75" t="str">
        <f t="shared" ref="S27:S37" si="2">+BA27&amp;BB27&amp;BC27</f>
        <v/>
      </c>
      <c r="BA27" s="11" t="str">
        <f t="shared" ref="BA27:BA37" si="3">IF($D27=0,"",IF($P27="",IF($D27="",""," No olvide escribir la columna Beneficiarios."),""))</f>
        <v/>
      </c>
      <c r="BB27" s="11" t="str">
        <f t="shared" ref="BB27:BB37" si="4">IF($D27&lt;$P27," El número de Beneficiarios NO puede ser mayor que el Total.","")</f>
        <v/>
      </c>
      <c r="BC27" s="8"/>
      <c r="BD27" s="8"/>
      <c r="BE27" s="26">
        <f t="shared" ref="BE27:BE37" si="5">IF($D27&lt;$P27,1,0)</f>
        <v>0</v>
      </c>
      <c r="BF27" s="26" t="str">
        <f t="shared" ref="BF27:BF37" si="6">IF($D27=0,"",IF($P27="",IF($D27="","",1),0))</f>
        <v/>
      </c>
    </row>
    <row r="28" spans="1:58" ht="18" customHeight="1" x14ac:dyDescent="0.15">
      <c r="A28" s="311" t="s">
        <v>41</v>
      </c>
      <c r="B28" s="312"/>
      <c r="C28" s="313"/>
      <c r="D28" s="76">
        <f t="shared" si="1"/>
        <v>0</v>
      </c>
      <c r="E28" s="96"/>
      <c r="F28" s="97"/>
      <c r="G28" s="97"/>
      <c r="H28" s="97"/>
      <c r="I28" s="97"/>
      <c r="J28" s="97"/>
      <c r="K28" s="80"/>
      <c r="L28" s="97"/>
      <c r="M28" s="80"/>
      <c r="N28" s="81"/>
      <c r="O28" s="98"/>
      <c r="P28" s="83"/>
      <c r="Q28" s="83"/>
      <c r="R28" s="83"/>
      <c r="S28" s="75" t="str">
        <f t="shared" si="2"/>
        <v/>
      </c>
      <c r="BA28" s="11" t="str">
        <f t="shared" si="3"/>
        <v/>
      </c>
      <c r="BB28" s="11" t="str">
        <f t="shared" si="4"/>
        <v/>
      </c>
      <c r="BC28" s="17" t="str">
        <f>IF($M28&lt;$Q28," Las actividades de 60 años NO puede ser mayor que el de 20-64 años.","")</f>
        <v/>
      </c>
      <c r="BD28" s="26">
        <f>IF($M28&lt;$Q28,1,0)</f>
        <v>0</v>
      </c>
      <c r="BE28" s="26">
        <f t="shared" si="5"/>
        <v>0</v>
      </c>
      <c r="BF28" s="26" t="str">
        <f t="shared" si="6"/>
        <v/>
      </c>
    </row>
    <row r="29" spans="1:58" ht="14.25" customHeight="1" x14ac:dyDescent="0.15">
      <c r="A29" s="311" t="s">
        <v>42</v>
      </c>
      <c r="B29" s="312"/>
      <c r="C29" s="313"/>
      <c r="D29" s="76">
        <f>SUM(E29:H29)</f>
        <v>0</v>
      </c>
      <c r="E29" s="96"/>
      <c r="F29" s="97"/>
      <c r="G29" s="97"/>
      <c r="H29" s="97"/>
      <c r="I29" s="79"/>
      <c r="J29" s="79"/>
      <c r="K29" s="79"/>
      <c r="L29" s="79"/>
      <c r="M29" s="79"/>
      <c r="N29" s="79"/>
      <c r="O29" s="99"/>
      <c r="P29" s="83"/>
      <c r="Q29" s="82"/>
      <c r="R29" s="83"/>
      <c r="S29" s="75" t="str">
        <f t="shared" si="2"/>
        <v/>
      </c>
      <c r="BA29" s="11" t="str">
        <f t="shared" si="3"/>
        <v/>
      </c>
      <c r="BB29" s="11" t="str">
        <f t="shared" si="4"/>
        <v/>
      </c>
      <c r="BC29" s="8"/>
      <c r="BD29" s="8"/>
      <c r="BE29" s="26">
        <f t="shared" si="5"/>
        <v>0</v>
      </c>
      <c r="BF29" s="26" t="str">
        <f t="shared" si="6"/>
        <v/>
      </c>
    </row>
    <row r="30" spans="1:58" ht="15.75" customHeight="1" x14ac:dyDescent="0.15">
      <c r="A30" s="387" t="s">
        <v>159</v>
      </c>
      <c r="B30" s="388"/>
      <c r="C30" s="389"/>
      <c r="D30" s="76">
        <f t="shared" si="1"/>
        <v>7</v>
      </c>
      <c r="E30" s="96"/>
      <c r="F30" s="97"/>
      <c r="G30" s="97"/>
      <c r="H30" s="97"/>
      <c r="I30" s="97"/>
      <c r="J30" s="97"/>
      <c r="K30" s="80"/>
      <c r="L30" s="97"/>
      <c r="M30" s="80">
        <v>7</v>
      </c>
      <c r="N30" s="81"/>
      <c r="O30" s="98"/>
      <c r="P30" s="83">
        <v>7</v>
      </c>
      <c r="Q30" s="83"/>
      <c r="R30" s="83"/>
      <c r="S30" s="75" t="str">
        <f t="shared" si="2"/>
        <v/>
      </c>
      <c r="BA30" s="11" t="str">
        <f t="shared" si="3"/>
        <v/>
      </c>
      <c r="BB30" s="11" t="str">
        <f t="shared" si="4"/>
        <v/>
      </c>
      <c r="BC30" s="17" t="str">
        <f>IF($M30&lt;$Q30," Las actividades de 60 años NO puede ser mayor que el de 20-64 años.","")</f>
        <v/>
      </c>
      <c r="BD30" s="26">
        <f>IF($M30&lt;$Q30,1,0)</f>
        <v>0</v>
      </c>
      <c r="BE30" s="26">
        <f t="shared" si="5"/>
        <v>0</v>
      </c>
      <c r="BF30" s="26">
        <f t="shared" si="6"/>
        <v>0</v>
      </c>
    </row>
    <row r="31" spans="1:58" ht="15.75" customHeight="1" x14ac:dyDescent="0.15">
      <c r="A31" s="387" t="s">
        <v>160</v>
      </c>
      <c r="B31" s="388"/>
      <c r="C31" s="389"/>
      <c r="D31" s="76">
        <f t="shared" si="1"/>
        <v>0</v>
      </c>
      <c r="E31" s="96"/>
      <c r="F31" s="97"/>
      <c r="G31" s="97"/>
      <c r="H31" s="97"/>
      <c r="I31" s="97"/>
      <c r="J31" s="97"/>
      <c r="K31" s="80"/>
      <c r="L31" s="97"/>
      <c r="M31" s="80"/>
      <c r="N31" s="81"/>
      <c r="O31" s="98"/>
      <c r="P31" s="83"/>
      <c r="Q31" s="83"/>
      <c r="R31" s="83"/>
      <c r="S31" s="75" t="str">
        <f t="shared" si="2"/>
        <v/>
      </c>
      <c r="BA31" s="11" t="str">
        <f t="shared" si="3"/>
        <v/>
      </c>
      <c r="BB31" s="11" t="str">
        <f t="shared" si="4"/>
        <v/>
      </c>
      <c r="BC31" s="17" t="str">
        <f>IF($M31&lt;$Q31," Las actividades de 60 años NO puede ser mayor que el de 20-64 años.","")</f>
        <v/>
      </c>
      <c r="BD31" s="26">
        <f>IF($M31&lt;$Q31,1,0)</f>
        <v>0</v>
      </c>
      <c r="BE31" s="26">
        <f t="shared" si="5"/>
        <v>0</v>
      </c>
      <c r="BF31" s="26" t="str">
        <f t="shared" si="6"/>
        <v/>
      </c>
    </row>
    <row r="32" spans="1:58" ht="15.75" customHeight="1" x14ac:dyDescent="0.15">
      <c r="A32" s="421" t="s">
        <v>43</v>
      </c>
      <c r="B32" s="422"/>
      <c r="C32" s="423"/>
      <c r="D32" s="76">
        <f>SUM(E32:K32)</f>
        <v>0</v>
      </c>
      <c r="E32" s="96"/>
      <c r="F32" s="97"/>
      <c r="G32" s="97"/>
      <c r="H32" s="97"/>
      <c r="I32" s="97"/>
      <c r="J32" s="97"/>
      <c r="K32" s="80"/>
      <c r="L32" s="78"/>
      <c r="M32" s="79"/>
      <c r="N32" s="79"/>
      <c r="O32" s="99"/>
      <c r="P32" s="83"/>
      <c r="Q32" s="82"/>
      <c r="R32" s="83"/>
      <c r="S32" s="75" t="str">
        <f t="shared" si="2"/>
        <v/>
      </c>
      <c r="BA32" s="11" t="str">
        <f t="shared" si="3"/>
        <v/>
      </c>
      <c r="BB32" s="11" t="str">
        <f t="shared" si="4"/>
        <v/>
      </c>
      <c r="BC32" s="8"/>
      <c r="BD32" s="8"/>
      <c r="BE32" s="26">
        <f t="shared" si="5"/>
        <v>0</v>
      </c>
      <c r="BF32" s="26" t="str">
        <f t="shared" si="6"/>
        <v/>
      </c>
    </row>
    <row r="33" spans="1:58" ht="15" customHeight="1" x14ac:dyDescent="0.15">
      <c r="A33" s="344" t="s">
        <v>161</v>
      </c>
      <c r="B33" s="429" t="s">
        <v>162</v>
      </c>
      <c r="C33" s="430"/>
      <c r="D33" s="76">
        <f>SUM(E33:K33)</f>
        <v>0</v>
      </c>
      <c r="E33" s="97"/>
      <c r="F33" s="97"/>
      <c r="G33" s="97"/>
      <c r="H33" s="97"/>
      <c r="I33" s="97"/>
      <c r="J33" s="97"/>
      <c r="K33" s="80"/>
      <c r="L33" s="78"/>
      <c r="M33" s="79"/>
      <c r="N33" s="79"/>
      <c r="O33" s="99"/>
      <c r="P33" s="83"/>
      <c r="Q33" s="82"/>
      <c r="R33" s="83"/>
      <c r="S33" s="75" t="str">
        <f t="shared" si="2"/>
        <v/>
      </c>
      <c r="BA33" s="11" t="str">
        <f t="shared" si="3"/>
        <v/>
      </c>
      <c r="BB33" s="11" t="str">
        <f t="shared" si="4"/>
        <v/>
      </c>
      <c r="BC33" s="8"/>
      <c r="BD33" s="8"/>
      <c r="BE33" s="26">
        <f t="shared" si="5"/>
        <v>0</v>
      </c>
      <c r="BF33" s="26" t="str">
        <f t="shared" si="6"/>
        <v/>
      </c>
    </row>
    <row r="34" spans="1:58" ht="15.75" customHeight="1" x14ac:dyDescent="0.15">
      <c r="A34" s="345"/>
      <c r="B34" s="431" t="s">
        <v>163</v>
      </c>
      <c r="C34" s="432"/>
      <c r="D34" s="76">
        <f>SUM(E34:K34)</f>
        <v>0</v>
      </c>
      <c r="E34" s="96"/>
      <c r="F34" s="80"/>
      <c r="G34" s="80"/>
      <c r="H34" s="80"/>
      <c r="I34" s="80"/>
      <c r="J34" s="80"/>
      <c r="K34" s="80"/>
      <c r="L34" s="79"/>
      <c r="M34" s="79"/>
      <c r="N34" s="79"/>
      <c r="O34" s="99"/>
      <c r="P34" s="83"/>
      <c r="Q34" s="82"/>
      <c r="R34" s="83"/>
      <c r="S34" s="75" t="str">
        <f t="shared" si="2"/>
        <v/>
      </c>
      <c r="BA34" s="11" t="str">
        <f t="shared" si="3"/>
        <v/>
      </c>
      <c r="BB34" s="11" t="str">
        <f t="shared" si="4"/>
        <v/>
      </c>
      <c r="BC34" s="8"/>
      <c r="BD34" s="8"/>
      <c r="BE34" s="26">
        <f t="shared" si="5"/>
        <v>0</v>
      </c>
      <c r="BF34" s="26" t="str">
        <f t="shared" si="6"/>
        <v/>
      </c>
    </row>
    <row r="35" spans="1:58" ht="15.75" customHeight="1" x14ac:dyDescent="0.15">
      <c r="A35" s="345"/>
      <c r="B35" s="431" t="s">
        <v>164</v>
      </c>
      <c r="C35" s="432"/>
      <c r="D35" s="76">
        <f>SUM(E35:K35)</f>
        <v>1</v>
      </c>
      <c r="E35" s="96"/>
      <c r="F35" s="80"/>
      <c r="G35" s="80"/>
      <c r="H35" s="80"/>
      <c r="I35" s="80"/>
      <c r="J35" s="80"/>
      <c r="K35" s="80">
        <v>1</v>
      </c>
      <c r="L35" s="79"/>
      <c r="M35" s="79"/>
      <c r="N35" s="79"/>
      <c r="O35" s="99"/>
      <c r="P35" s="83">
        <v>1</v>
      </c>
      <c r="Q35" s="82"/>
      <c r="R35" s="83"/>
      <c r="S35" s="75" t="str">
        <f t="shared" si="2"/>
        <v/>
      </c>
      <c r="BA35" s="11" t="str">
        <f>IF($D35=0,"",IF($P35="",IF($D35="",""," No olvide escribir la columna Beneficiarios."),""))</f>
        <v/>
      </c>
      <c r="BB35" s="11" t="str">
        <f t="shared" si="4"/>
        <v/>
      </c>
      <c r="BC35" s="8"/>
      <c r="BD35" s="8"/>
      <c r="BE35" s="26">
        <f t="shared" si="5"/>
        <v>0</v>
      </c>
      <c r="BF35" s="26">
        <f t="shared" si="6"/>
        <v>0</v>
      </c>
    </row>
    <row r="36" spans="1:58" ht="17.25" customHeight="1" x14ac:dyDescent="0.15">
      <c r="A36" s="346"/>
      <c r="B36" s="433" t="s">
        <v>165</v>
      </c>
      <c r="C36" s="434"/>
      <c r="D36" s="76">
        <f>SUM(E36:K36)</f>
        <v>0</v>
      </c>
      <c r="E36" s="100"/>
      <c r="F36" s="100"/>
      <c r="G36" s="100"/>
      <c r="H36" s="100"/>
      <c r="I36" s="100"/>
      <c r="J36" s="100"/>
      <c r="K36" s="101"/>
      <c r="L36" s="102"/>
      <c r="M36" s="103"/>
      <c r="N36" s="103"/>
      <c r="O36" s="104"/>
      <c r="P36" s="105"/>
      <c r="Q36" s="106"/>
      <c r="R36" s="105"/>
      <c r="S36" s="75" t="str">
        <f t="shared" si="2"/>
        <v/>
      </c>
      <c r="BA36" s="11" t="str">
        <f t="shared" si="3"/>
        <v/>
      </c>
      <c r="BB36" s="11" t="str">
        <f t="shared" si="4"/>
        <v/>
      </c>
      <c r="BE36" s="26">
        <f t="shared" si="5"/>
        <v>0</v>
      </c>
      <c r="BF36" s="26" t="str">
        <f t="shared" si="6"/>
        <v/>
      </c>
    </row>
    <row r="37" spans="1:58" ht="15.75" customHeight="1" x14ac:dyDescent="0.15">
      <c r="A37" s="384" t="s">
        <v>44</v>
      </c>
      <c r="B37" s="424"/>
      <c r="C37" s="425"/>
      <c r="D37" s="93">
        <f t="shared" si="1"/>
        <v>8</v>
      </c>
      <c r="E37" s="107">
        <f>SUM(E26:E36)</f>
        <v>0</v>
      </c>
      <c r="F37" s="89">
        <f>SUM(F26:F36)</f>
        <v>0</v>
      </c>
      <c r="G37" s="89">
        <f>SUM(G26:G36)</f>
        <v>0</v>
      </c>
      <c r="H37" s="90">
        <f>SUM(H26:H36)</f>
        <v>0</v>
      </c>
      <c r="I37" s="90">
        <f>SUM(I26:I28,I30:I36)</f>
        <v>0</v>
      </c>
      <c r="J37" s="90">
        <f>SUM(J26:J28,J30:J36)</f>
        <v>0</v>
      </c>
      <c r="K37" s="90">
        <f>SUM(K26:K28,K30:K36)</f>
        <v>1</v>
      </c>
      <c r="L37" s="89">
        <f>SUM(L26:L28,L30:L31)</f>
        <v>0</v>
      </c>
      <c r="M37" s="90">
        <f>SUM(M26:M28,M30:M31)</f>
        <v>7</v>
      </c>
      <c r="N37" s="90">
        <f>SUM(N26:N28,N30:N31)</f>
        <v>0</v>
      </c>
      <c r="O37" s="91">
        <f>SUM(O26:O28,O30:O31)</f>
        <v>0</v>
      </c>
      <c r="P37" s="88">
        <f>SUM(P26:P36)</f>
        <v>8</v>
      </c>
      <c r="Q37" s="108">
        <f>SUM(Q26,Q28,Q30:Q31)</f>
        <v>0</v>
      </c>
      <c r="R37" s="88">
        <f>SUM(R26:R36)</f>
        <v>0</v>
      </c>
      <c r="S37" s="75" t="str">
        <f t="shared" si="2"/>
        <v/>
      </c>
      <c r="BA37" s="11" t="str">
        <f t="shared" si="3"/>
        <v/>
      </c>
      <c r="BB37" s="11" t="str">
        <f t="shared" si="4"/>
        <v/>
      </c>
      <c r="BE37" s="26">
        <f t="shared" si="5"/>
        <v>0</v>
      </c>
      <c r="BF37" s="26">
        <f t="shared" si="6"/>
        <v>0</v>
      </c>
    </row>
    <row r="38" spans="1:58" ht="15" customHeight="1" x14ac:dyDescent="0.15">
      <c r="A38" s="109" t="s">
        <v>45</v>
      </c>
      <c r="B38" s="59"/>
      <c r="C38" s="59"/>
      <c r="D38" s="377"/>
      <c r="E38" s="379"/>
      <c r="F38" s="379"/>
      <c r="G38" s="379"/>
      <c r="H38" s="379"/>
      <c r="I38" s="379"/>
      <c r="J38" s="379"/>
      <c r="K38" s="379"/>
      <c r="L38" s="379"/>
      <c r="M38" s="379"/>
      <c r="N38" s="379"/>
      <c r="O38" s="379"/>
      <c r="P38" s="377"/>
      <c r="Q38" s="379"/>
      <c r="R38" s="380"/>
      <c r="BA38" s="2"/>
    </row>
    <row r="39" spans="1:58" ht="16.5" customHeight="1" x14ac:dyDescent="0.15">
      <c r="A39" s="42" t="s">
        <v>46</v>
      </c>
      <c r="B39" s="59"/>
      <c r="C39" s="59"/>
      <c r="D39" s="378"/>
      <c r="E39" s="254"/>
      <c r="F39" s="254"/>
      <c r="G39" s="254"/>
      <c r="H39" s="254"/>
      <c r="I39" s="254"/>
      <c r="J39" s="254"/>
      <c r="K39" s="254"/>
      <c r="L39" s="254"/>
      <c r="M39" s="254"/>
      <c r="N39" s="254"/>
      <c r="O39" s="254"/>
      <c r="P39" s="378"/>
      <c r="Q39" s="379"/>
      <c r="R39" s="380"/>
      <c r="BA39" s="2"/>
      <c r="BB39" s="2"/>
      <c r="BC39" s="2"/>
      <c r="BD39" s="2"/>
      <c r="BE39" s="2"/>
      <c r="BF39" s="2"/>
    </row>
    <row r="40" spans="1:58" ht="18.75" customHeight="1" x14ac:dyDescent="0.15">
      <c r="A40" s="381" t="s">
        <v>166</v>
      </c>
      <c r="B40" s="382"/>
      <c r="C40" s="383"/>
      <c r="D40" s="111">
        <f>SUM(E40:O40)</f>
        <v>0</v>
      </c>
      <c r="E40" s="62"/>
      <c r="F40" s="63"/>
      <c r="G40" s="63"/>
      <c r="H40" s="63"/>
      <c r="I40" s="63"/>
      <c r="J40" s="63"/>
      <c r="K40" s="63"/>
      <c r="L40" s="63"/>
      <c r="M40" s="63"/>
      <c r="N40" s="72"/>
      <c r="O40" s="72"/>
      <c r="P40" s="74"/>
      <c r="Q40" s="112"/>
      <c r="R40" s="112"/>
      <c r="S40" s="75" t="str">
        <f>+BA40&amp;BB40&amp;BC40</f>
        <v/>
      </c>
      <c r="BA40" s="11" t="str">
        <f>IF($D40=0,"",IF($P40="",IF($D40="",""," No olvide escribir la columna Beneficiarios."),""))</f>
        <v/>
      </c>
      <c r="BB40" s="11" t="str">
        <f>IF($D40&lt;$P40," El número de Beneficiarios NO puede ser mayor que el Total.","")</f>
        <v/>
      </c>
      <c r="BC40" s="17" t="str">
        <f>IF($M40&lt;$Q40," Las actividades de 60 años NO puede ser mayor que el de 20-64 años.","")</f>
        <v/>
      </c>
      <c r="BD40" s="26">
        <f>IF($M40&lt;$Q40,1,0)</f>
        <v>0</v>
      </c>
      <c r="BE40" s="26">
        <f t="shared" ref="BE40:BE68" si="7">IF($D40&lt;$P40,1,0)</f>
        <v>0</v>
      </c>
      <c r="BF40" s="26" t="str">
        <f>IF($D40=0,"",IF($P40="",IF($D40="","",1),0))</f>
        <v/>
      </c>
    </row>
    <row r="41" spans="1:58" ht="19.5" customHeight="1" x14ac:dyDescent="0.15">
      <c r="A41" s="426" t="s">
        <v>167</v>
      </c>
      <c r="B41" s="427"/>
      <c r="C41" s="428"/>
      <c r="D41" s="113">
        <f t="shared" ref="D41:D64" si="8">SUM(E41:O41)</f>
        <v>17</v>
      </c>
      <c r="E41" s="114"/>
      <c r="F41" s="115"/>
      <c r="G41" s="115"/>
      <c r="H41" s="115"/>
      <c r="I41" s="115"/>
      <c r="J41" s="115"/>
      <c r="K41" s="115"/>
      <c r="L41" s="115">
        <v>1</v>
      </c>
      <c r="M41" s="115">
        <v>15</v>
      </c>
      <c r="N41" s="116">
        <v>1</v>
      </c>
      <c r="O41" s="116"/>
      <c r="P41" s="117">
        <v>17</v>
      </c>
      <c r="Q41" s="118"/>
      <c r="R41" s="118"/>
      <c r="S41" s="75" t="str">
        <f t="shared" ref="S41:S68" si="9">+BA41&amp;BB41&amp;BC41</f>
        <v/>
      </c>
      <c r="BA41" s="11" t="str">
        <f t="shared" ref="BA41:BA63" si="10">IF($D41=0,"",IF($P41="",IF($D41="",""," No olvide escribir la columna Beneficiarios."),""))</f>
        <v/>
      </c>
      <c r="BB41" s="11" t="str">
        <f t="shared" ref="BB41:BB68" si="11">IF($D41&lt;$P41," El número de Beneficiarios NO puede ser mayor que el Total.","")</f>
        <v/>
      </c>
      <c r="BC41" s="17" t="str">
        <f t="shared" ref="BC41:BC68" si="12">IF($M41&lt;$Q41," Las actividades de 60 años NO puede ser mayor que el de 20-64 años.","")</f>
        <v/>
      </c>
      <c r="BD41" s="26">
        <f t="shared" ref="BD41:BD68" si="13">IF($M41&lt;$Q41,1,0)</f>
        <v>0</v>
      </c>
      <c r="BE41" s="26">
        <f t="shared" si="7"/>
        <v>0</v>
      </c>
      <c r="BF41" s="26">
        <f t="shared" ref="BF41:BF68" si="14">IF($D41=0,"",IF($P41="",IF($D41="","",1),0))</f>
        <v>0</v>
      </c>
    </row>
    <row r="42" spans="1:58" ht="15.75" customHeight="1" x14ac:dyDescent="0.15">
      <c r="A42" s="387" t="s">
        <v>168</v>
      </c>
      <c r="B42" s="388"/>
      <c r="C42" s="389"/>
      <c r="D42" s="113">
        <f t="shared" si="8"/>
        <v>0</v>
      </c>
      <c r="E42" s="114"/>
      <c r="F42" s="115"/>
      <c r="G42" s="115"/>
      <c r="H42" s="115"/>
      <c r="I42" s="115"/>
      <c r="J42" s="115"/>
      <c r="K42" s="115"/>
      <c r="L42" s="115"/>
      <c r="M42" s="115"/>
      <c r="N42" s="116"/>
      <c r="O42" s="116"/>
      <c r="P42" s="117"/>
      <c r="Q42" s="118"/>
      <c r="R42" s="118"/>
      <c r="S42" s="75" t="str">
        <f t="shared" si="9"/>
        <v/>
      </c>
      <c r="BA42" s="11" t="str">
        <f t="shared" si="10"/>
        <v/>
      </c>
      <c r="BB42" s="11" t="str">
        <f t="shared" si="11"/>
        <v/>
      </c>
      <c r="BC42" s="17" t="str">
        <f t="shared" si="12"/>
        <v/>
      </c>
      <c r="BD42" s="26">
        <f t="shared" si="13"/>
        <v>0</v>
      </c>
      <c r="BE42" s="26">
        <f t="shared" si="7"/>
        <v>0</v>
      </c>
      <c r="BF42" s="26" t="str">
        <f t="shared" si="14"/>
        <v/>
      </c>
    </row>
    <row r="43" spans="1:58" ht="15.75" customHeight="1" x14ac:dyDescent="0.15">
      <c r="A43" s="387" t="s">
        <v>47</v>
      </c>
      <c r="B43" s="388"/>
      <c r="C43" s="389"/>
      <c r="D43" s="76">
        <f t="shared" si="8"/>
        <v>0</v>
      </c>
      <c r="E43" s="96"/>
      <c r="F43" s="80"/>
      <c r="G43" s="80"/>
      <c r="H43" s="80"/>
      <c r="I43" s="80"/>
      <c r="J43" s="80"/>
      <c r="K43" s="80"/>
      <c r="L43" s="80"/>
      <c r="M43" s="80"/>
      <c r="N43" s="81"/>
      <c r="O43" s="81"/>
      <c r="P43" s="83"/>
      <c r="Q43" s="119"/>
      <c r="R43" s="119"/>
      <c r="S43" s="75" t="str">
        <f t="shared" si="9"/>
        <v/>
      </c>
      <c r="BA43" s="11" t="str">
        <f t="shared" si="10"/>
        <v/>
      </c>
      <c r="BB43" s="11" t="str">
        <f t="shared" si="11"/>
        <v/>
      </c>
      <c r="BC43" s="17" t="str">
        <f t="shared" si="12"/>
        <v/>
      </c>
      <c r="BD43" s="26">
        <f t="shared" si="13"/>
        <v>0</v>
      </c>
      <c r="BE43" s="26">
        <f t="shared" si="7"/>
        <v>0</v>
      </c>
      <c r="BF43" s="26" t="str">
        <f t="shared" si="14"/>
        <v/>
      </c>
    </row>
    <row r="44" spans="1:58" ht="15.75" customHeight="1" x14ac:dyDescent="0.15">
      <c r="A44" s="387" t="s">
        <v>48</v>
      </c>
      <c r="B44" s="388"/>
      <c r="C44" s="389"/>
      <c r="D44" s="76">
        <f t="shared" si="8"/>
        <v>0</v>
      </c>
      <c r="E44" s="96"/>
      <c r="F44" s="80"/>
      <c r="G44" s="80"/>
      <c r="H44" s="80"/>
      <c r="I44" s="80"/>
      <c r="J44" s="80"/>
      <c r="K44" s="80"/>
      <c r="L44" s="80"/>
      <c r="M44" s="80"/>
      <c r="N44" s="81"/>
      <c r="O44" s="81"/>
      <c r="P44" s="83"/>
      <c r="Q44" s="119"/>
      <c r="R44" s="119"/>
      <c r="S44" s="75" t="str">
        <f t="shared" si="9"/>
        <v/>
      </c>
      <c r="BA44" s="11" t="str">
        <f t="shared" si="10"/>
        <v/>
      </c>
      <c r="BB44" s="11" t="str">
        <f t="shared" si="11"/>
        <v/>
      </c>
      <c r="BC44" s="17" t="str">
        <f t="shared" si="12"/>
        <v/>
      </c>
      <c r="BD44" s="26">
        <f t="shared" si="13"/>
        <v>0</v>
      </c>
      <c r="BE44" s="26">
        <f t="shared" si="7"/>
        <v>0</v>
      </c>
      <c r="BF44" s="26" t="str">
        <f t="shared" si="14"/>
        <v/>
      </c>
    </row>
    <row r="45" spans="1:58" ht="15.75" customHeight="1" x14ac:dyDescent="0.15">
      <c r="A45" s="387" t="s">
        <v>49</v>
      </c>
      <c r="B45" s="388"/>
      <c r="C45" s="389"/>
      <c r="D45" s="76">
        <f t="shared" si="8"/>
        <v>0</v>
      </c>
      <c r="E45" s="96"/>
      <c r="F45" s="80"/>
      <c r="G45" s="80"/>
      <c r="H45" s="80"/>
      <c r="I45" s="80"/>
      <c r="J45" s="80"/>
      <c r="K45" s="80"/>
      <c r="L45" s="80"/>
      <c r="M45" s="80"/>
      <c r="N45" s="81"/>
      <c r="O45" s="81"/>
      <c r="P45" s="83"/>
      <c r="Q45" s="119"/>
      <c r="R45" s="119"/>
      <c r="S45" s="75" t="str">
        <f t="shared" si="9"/>
        <v/>
      </c>
      <c r="BA45" s="11" t="str">
        <f t="shared" si="10"/>
        <v/>
      </c>
      <c r="BB45" s="11" t="str">
        <f t="shared" si="11"/>
        <v/>
      </c>
      <c r="BC45" s="17" t="str">
        <f t="shared" si="12"/>
        <v/>
      </c>
      <c r="BD45" s="26">
        <f t="shared" si="13"/>
        <v>0</v>
      </c>
      <c r="BE45" s="26">
        <f t="shared" si="7"/>
        <v>0</v>
      </c>
      <c r="BF45" s="26" t="str">
        <f t="shared" si="14"/>
        <v/>
      </c>
    </row>
    <row r="46" spans="1:58" ht="15.75" customHeight="1" x14ac:dyDescent="0.15">
      <c r="A46" s="387" t="s">
        <v>50</v>
      </c>
      <c r="B46" s="388"/>
      <c r="C46" s="389"/>
      <c r="D46" s="76">
        <f t="shared" si="8"/>
        <v>0</v>
      </c>
      <c r="E46" s="96"/>
      <c r="F46" s="80"/>
      <c r="G46" s="80"/>
      <c r="H46" s="80"/>
      <c r="I46" s="80"/>
      <c r="J46" s="80"/>
      <c r="K46" s="80"/>
      <c r="L46" s="80"/>
      <c r="M46" s="80"/>
      <c r="N46" s="81"/>
      <c r="O46" s="81"/>
      <c r="P46" s="83"/>
      <c r="Q46" s="119"/>
      <c r="R46" s="119"/>
      <c r="S46" s="75" t="str">
        <f t="shared" si="9"/>
        <v/>
      </c>
      <c r="BA46" s="11" t="str">
        <f t="shared" si="10"/>
        <v/>
      </c>
      <c r="BB46" s="11" t="str">
        <f t="shared" si="11"/>
        <v/>
      </c>
      <c r="BC46" s="17" t="str">
        <f t="shared" si="12"/>
        <v/>
      </c>
      <c r="BD46" s="26">
        <f t="shared" si="13"/>
        <v>0</v>
      </c>
      <c r="BE46" s="26">
        <f t="shared" si="7"/>
        <v>0</v>
      </c>
      <c r="BF46" s="26" t="str">
        <f t="shared" si="14"/>
        <v/>
      </c>
    </row>
    <row r="47" spans="1:58" ht="15" customHeight="1" x14ac:dyDescent="0.15">
      <c r="A47" s="387" t="s">
        <v>169</v>
      </c>
      <c r="B47" s="388"/>
      <c r="C47" s="389"/>
      <c r="D47" s="76">
        <f>SUM(E47:K47)</f>
        <v>0</v>
      </c>
      <c r="E47" s="96"/>
      <c r="F47" s="80"/>
      <c r="G47" s="80"/>
      <c r="H47" s="80"/>
      <c r="I47" s="80"/>
      <c r="J47" s="80"/>
      <c r="K47" s="80"/>
      <c r="L47" s="79"/>
      <c r="M47" s="79"/>
      <c r="N47" s="79"/>
      <c r="O47" s="120"/>
      <c r="P47" s="83"/>
      <c r="Q47" s="121"/>
      <c r="R47" s="119"/>
      <c r="S47" s="75" t="str">
        <f t="shared" si="9"/>
        <v/>
      </c>
      <c r="BA47" s="11" t="str">
        <f t="shared" si="10"/>
        <v/>
      </c>
      <c r="BB47" s="11" t="str">
        <f t="shared" si="11"/>
        <v/>
      </c>
      <c r="BC47" s="8"/>
      <c r="BD47" s="8"/>
      <c r="BE47" s="26">
        <f t="shared" si="7"/>
        <v>0</v>
      </c>
      <c r="BF47" s="26" t="str">
        <f t="shared" si="14"/>
        <v/>
      </c>
    </row>
    <row r="48" spans="1:58" ht="19.5" customHeight="1" x14ac:dyDescent="0.15">
      <c r="A48" s="387" t="s">
        <v>170</v>
      </c>
      <c r="B48" s="388"/>
      <c r="C48" s="389"/>
      <c r="D48" s="76">
        <f>SUM(J48:O48)</f>
        <v>0</v>
      </c>
      <c r="E48" s="79"/>
      <c r="F48" s="79"/>
      <c r="G48" s="79"/>
      <c r="H48" s="79"/>
      <c r="I48" s="79"/>
      <c r="J48" s="80"/>
      <c r="K48" s="80"/>
      <c r="L48" s="80"/>
      <c r="M48" s="80"/>
      <c r="N48" s="81"/>
      <c r="O48" s="81"/>
      <c r="P48" s="83"/>
      <c r="Q48" s="119"/>
      <c r="R48" s="119"/>
      <c r="S48" s="75" t="str">
        <f t="shared" si="9"/>
        <v/>
      </c>
      <c r="BA48" s="11" t="str">
        <f t="shared" si="10"/>
        <v/>
      </c>
      <c r="BB48" s="11" t="str">
        <f t="shared" si="11"/>
        <v/>
      </c>
      <c r="BC48" s="17" t="str">
        <f t="shared" si="12"/>
        <v/>
      </c>
      <c r="BD48" s="26">
        <f t="shared" si="13"/>
        <v>0</v>
      </c>
      <c r="BE48" s="26">
        <f t="shared" si="7"/>
        <v>0</v>
      </c>
      <c r="BF48" s="26" t="str">
        <f t="shared" si="14"/>
        <v/>
      </c>
    </row>
    <row r="49" spans="1:60" ht="15.75" customHeight="1" x14ac:dyDescent="0.15">
      <c r="A49" s="387" t="s">
        <v>51</v>
      </c>
      <c r="B49" s="388"/>
      <c r="C49" s="389"/>
      <c r="D49" s="76">
        <f t="shared" si="8"/>
        <v>0</v>
      </c>
      <c r="E49" s="96"/>
      <c r="F49" s="80"/>
      <c r="G49" s="80"/>
      <c r="H49" s="80"/>
      <c r="I49" s="80"/>
      <c r="J49" s="80"/>
      <c r="K49" s="80"/>
      <c r="L49" s="80"/>
      <c r="M49" s="80"/>
      <c r="N49" s="81"/>
      <c r="O49" s="81"/>
      <c r="P49" s="83"/>
      <c r="Q49" s="119"/>
      <c r="R49" s="119"/>
      <c r="S49" s="75" t="str">
        <f t="shared" si="9"/>
        <v/>
      </c>
      <c r="BA49" s="11" t="str">
        <f t="shared" si="10"/>
        <v/>
      </c>
      <c r="BB49" s="11" t="str">
        <f t="shared" si="11"/>
        <v/>
      </c>
      <c r="BC49" s="17" t="str">
        <f t="shared" si="12"/>
        <v/>
      </c>
      <c r="BD49" s="26">
        <f t="shared" si="13"/>
        <v>0</v>
      </c>
      <c r="BE49" s="26">
        <f t="shared" si="7"/>
        <v>0</v>
      </c>
      <c r="BF49" s="26" t="str">
        <f t="shared" si="14"/>
        <v/>
      </c>
    </row>
    <row r="50" spans="1:60" ht="16.5" customHeight="1" x14ac:dyDescent="0.15">
      <c r="A50" s="387" t="s">
        <v>53</v>
      </c>
      <c r="B50" s="388"/>
      <c r="C50" s="389"/>
      <c r="D50" s="76">
        <f>SUM(I50:O50)</f>
        <v>0</v>
      </c>
      <c r="E50" s="79"/>
      <c r="F50" s="79"/>
      <c r="G50" s="79"/>
      <c r="H50" s="79"/>
      <c r="I50" s="80"/>
      <c r="J50" s="80"/>
      <c r="K50" s="80"/>
      <c r="L50" s="80"/>
      <c r="M50" s="80"/>
      <c r="N50" s="81"/>
      <c r="O50" s="81"/>
      <c r="P50" s="83"/>
      <c r="Q50" s="119"/>
      <c r="R50" s="119"/>
      <c r="S50" s="75" t="str">
        <f t="shared" si="9"/>
        <v/>
      </c>
      <c r="BA50" s="11" t="str">
        <f t="shared" si="10"/>
        <v/>
      </c>
      <c r="BB50" s="11" t="str">
        <f t="shared" si="11"/>
        <v/>
      </c>
      <c r="BC50" s="17" t="str">
        <f t="shared" si="12"/>
        <v/>
      </c>
      <c r="BD50" s="26">
        <f t="shared" si="13"/>
        <v>0</v>
      </c>
      <c r="BE50" s="26">
        <f t="shared" si="7"/>
        <v>0</v>
      </c>
      <c r="BF50" s="26" t="str">
        <f t="shared" si="14"/>
        <v/>
      </c>
    </row>
    <row r="51" spans="1:60" ht="17.25" customHeight="1" x14ac:dyDescent="0.15">
      <c r="A51" s="387" t="s">
        <v>171</v>
      </c>
      <c r="B51" s="388"/>
      <c r="C51" s="389"/>
      <c r="D51" s="76">
        <f t="shared" si="8"/>
        <v>0</v>
      </c>
      <c r="E51" s="80"/>
      <c r="F51" s="80"/>
      <c r="G51" s="80"/>
      <c r="H51" s="80"/>
      <c r="I51" s="80"/>
      <c r="J51" s="80"/>
      <c r="K51" s="80"/>
      <c r="L51" s="80"/>
      <c r="M51" s="80"/>
      <c r="N51" s="81"/>
      <c r="O51" s="81"/>
      <c r="P51" s="83"/>
      <c r="Q51" s="119"/>
      <c r="R51" s="119"/>
      <c r="S51" s="75" t="str">
        <f t="shared" si="9"/>
        <v/>
      </c>
      <c r="BA51" s="11" t="str">
        <f t="shared" si="10"/>
        <v/>
      </c>
      <c r="BB51" s="11" t="str">
        <f t="shared" si="11"/>
        <v/>
      </c>
      <c r="BC51" s="17" t="str">
        <f t="shared" si="12"/>
        <v/>
      </c>
      <c r="BD51" s="26">
        <f t="shared" si="13"/>
        <v>0</v>
      </c>
      <c r="BE51" s="26">
        <f t="shared" si="7"/>
        <v>0</v>
      </c>
      <c r="BF51" s="26" t="str">
        <f t="shared" si="14"/>
        <v/>
      </c>
    </row>
    <row r="52" spans="1:60" ht="15.75" customHeight="1" x14ac:dyDescent="0.15">
      <c r="A52" s="387" t="s">
        <v>54</v>
      </c>
      <c r="B52" s="388"/>
      <c r="C52" s="389"/>
      <c r="D52" s="76">
        <f>SUM(H52:O52)</f>
        <v>2</v>
      </c>
      <c r="E52" s="79"/>
      <c r="F52" s="79"/>
      <c r="G52" s="79"/>
      <c r="H52" s="80"/>
      <c r="I52" s="80"/>
      <c r="J52" s="80"/>
      <c r="K52" s="80"/>
      <c r="L52" s="80"/>
      <c r="M52" s="80">
        <v>2</v>
      </c>
      <c r="N52" s="81"/>
      <c r="O52" s="81"/>
      <c r="P52" s="83">
        <v>2</v>
      </c>
      <c r="Q52" s="119"/>
      <c r="R52" s="119"/>
      <c r="S52" s="75" t="str">
        <f t="shared" si="9"/>
        <v/>
      </c>
      <c r="BA52" s="11" t="str">
        <f t="shared" si="10"/>
        <v/>
      </c>
      <c r="BB52" s="11" t="str">
        <f t="shared" si="11"/>
        <v/>
      </c>
      <c r="BC52" s="17" t="str">
        <f t="shared" si="12"/>
        <v/>
      </c>
      <c r="BD52" s="26">
        <f t="shared" si="13"/>
        <v>0</v>
      </c>
      <c r="BE52" s="26">
        <f t="shared" si="7"/>
        <v>0</v>
      </c>
      <c r="BF52" s="26">
        <f t="shared" si="14"/>
        <v>0</v>
      </c>
    </row>
    <row r="53" spans="1:60" ht="17.25" customHeight="1" x14ac:dyDescent="0.15">
      <c r="A53" s="387" t="s">
        <v>55</v>
      </c>
      <c r="B53" s="388"/>
      <c r="C53" s="389"/>
      <c r="D53" s="76">
        <f>SUM(E53:O53)</f>
        <v>0</v>
      </c>
      <c r="E53" s="80"/>
      <c r="F53" s="80"/>
      <c r="G53" s="80"/>
      <c r="H53" s="80"/>
      <c r="I53" s="80"/>
      <c r="J53" s="80"/>
      <c r="K53" s="80"/>
      <c r="L53" s="80"/>
      <c r="M53" s="80"/>
      <c r="N53" s="81"/>
      <c r="O53" s="81"/>
      <c r="P53" s="83"/>
      <c r="Q53" s="119"/>
      <c r="R53" s="119"/>
      <c r="S53" s="75" t="str">
        <f>+BA53&amp;BB53&amp;BC53</f>
        <v/>
      </c>
      <c r="BA53" s="11" t="str">
        <f t="shared" si="10"/>
        <v/>
      </c>
      <c r="BB53" s="11" t="str">
        <f t="shared" si="11"/>
        <v/>
      </c>
      <c r="BC53" s="17" t="str">
        <f t="shared" si="12"/>
        <v/>
      </c>
      <c r="BD53" s="26">
        <f t="shared" si="13"/>
        <v>0</v>
      </c>
      <c r="BE53" s="26">
        <f t="shared" si="7"/>
        <v>0</v>
      </c>
      <c r="BF53" s="26" t="str">
        <f t="shared" si="14"/>
        <v/>
      </c>
    </row>
    <row r="54" spans="1:60" ht="15" customHeight="1" x14ac:dyDescent="0.15">
      <c r="A54" s="387" t="s">
        <v>172</v>
      </c>
      <c r="B54" s="388"/>
      <c r="C54" s="389"/>
      <c r="D54" s="76">
        <f t="shared" si="8"/>
        <v>0</v>
      </c>
      <c r="E54" s="96"/>
      <c r="F54" s="80"/>
      <c r="G54" s="80"/>
      <c r="H54" s="80"/>
      <c r="I54" s="80"/>
      <c r="J54" s="80"/>
      <c r="K54" s="80"/>
      <c r="L54" s="80"/>
      <c r="M54" s="80"/>
      <c r="N54" s="81"/>
      <c r="O54" s="81"/>
      <c r="P54" s="83"/>
      <c r="Q54" s="119"/>
      <c r="R54" s="119"/>
      <c r="S54" s="75" t="str">
        <f t="shared" si="9"/>
        <v/>
      </c>
      <c r="BA54" s="11" t="str">
        <f t="shared" si="10"/>
        <v/>
      </c>
      <c r="BB54" s="11" t="str">
        <f t="shared" si="11"/>
        <v/>
      </c>
      <c r="BC54" s="17" t="str">
        <f t="shared" si="12"/>
        <v/>
      </c>
      <c r="BD54" s="26">
        <f t="shared" si="13"/>
        <v>0</v>
      </c>
      <c r="BE54" s="26">
        <f t="shared" si="7"/>
        <v>0</v>
      </c>
      <c r="BF54" s="26" t="str">
        <f t="shared" si="14"/>
        <v/>
      </c>
    </row>
    <row r="55" spans="1:60" ht="15.75" customHeight="1" x14ac:dyDescent="0.15">
      <c r="A55" s="387" t="s">
        <v>173</v>
      </c>
      <c r="B55" s="388"/>
      <c r="C55" s="389"/>
      <c r="D55" s="76">
        <f t="shared" si="8"/>
        <v>0</v>
      </c>
      <c r="E55" s="96"/>
      <c r="F55" s="80"/>
      <c r="G55" s="80"/>
      <c r="H55" s="80"/>
      <c r="I55" s="80"/>
      <c r="J55" s="80"/>
      <c r="K55" s="80"/>
      <c r="L55" s="80"/>
      <c r="M55" s="80"/>
      <c r="N55" s="81"/>
      <c r="O55" s="81"/>
      <c r="P55" s="83"/>
      <c r="Q55" s="119"/>
      <c r="R55" s="119"/>
      <c r="S55" s="75" t="str">
        <f t="shared" si="9"/>
        <v/>
      </c>
      <c r="BA55" s="11" t="str">
        <f t="shared" si="10"/>
        <v/>
      </c>
      <c r="BB55" s="11" t="str">
        <f t="shared" si="11"/>
        <v/>
      </c>
      <c r="BC55" s="17" t="str">
        <f t="shared" si="12"/>
        <v/>
      </c>
      <c r="BD55" s="26">
        <f t="shared" si="13"/>
        <v>0</v>
      </c>
      <c r="BE55" s="26">
        <f t="shared" si="7"/>
        <v>0</v>
      </c>
      <c r="BF55" s="26" t="str">
        <f t="shared" si="14"/>
        <v/>
      </c>
    </row>
    <row r="56" spans="1:60" ht="17.25" customHeight="1" x14ac:dyDescent="0.15">
      <c r="A56" s="387" t="s">
        <v>56</v>
      </c>
      <c r="B56" s="388"/>
      <c r="C56" s="389"/>
      <c r="D56" s="76">
        <f t="shared" si="8"/>
        <v>1</v>
      </c>
      <c r="E56" s="80"/>
      <c r="F56" s="80"/>
      <c r="G56" s="80"/>
      <c r="H56" s="80"/>
      <c r="I56" s="80"/>
      <c r="J56" s="80"/>
      <c r="K56" s="80">
        <v>1</v>
      </c>
      <c r="L56" s="80"/>
      <c r="M56" s="80"/>
      <c r="N56" s="81"/>
      <c r="O56" s="81"/>
      <c r="P56" s="83">
        <v>1</v>
      </c>
      <c r="Q56" s="119"/>
      <c r="R56" s="119"/>
      <c r="S56" s="75" t="str">
        <f t="shared" si="9"/>
        <v/>
      </c>
      <c r="BA56" s="11" t="str">
        <f t="shared" si="10"/>
        <v/>
      </c>
      <c r="BB56" s="11" t="str">
        <f t="shared" si="11"/>
        <v/>
      </c>
      <c r="BC56" s="17" t="str">
        <f t="shared" si="12"/>
        <v/>
      </c>
      <c r="BD56" s="26">
        <f t="shared" si="13"/>
        <v>0</v>
      </c>
      <c r="BE56" s="26">
        <f t="shared" si="7"/>
        <v>0</v>
      </c>
      <c r="BF56" s="26">
        <f t="shared" si="14"/>
        <v>0</v>
      </c>
    </row>
    <row r="57" spans="1:60" s="123" customFormat="1" ht="15" x14ac:dyDescent="0.25">
      <c r="A57" s="387" t="s">
        <v>174</v>
      </c>
      <c r="B57" s="388"/>
      <c r="C57" s="389"/>
      <c r="D57" s="76">
        <f t="shared" si="8"/>
        <v>0</v>
      </c>
      <c r="E57" s="19"/>
      <c r="F57" s="20"/>
      <c r="G57" s="20"/>
      <c r="H57" s="20"/>
      <c r="I57" s="20"/>
      <c r="J57" s="20"/>
      <c r="K57" s="20"/>
      <c r="L57" s="20"/>
      <c r="M57" s="20"/>
      <c r="N57" s="21"/>
      <c r="O57" s="21"/>
      <c r="P57" s="18"/>
      <c r="Q57" s="22"/>
      <c r="R57" s="22"/>
      <c r="S57" s="75" t="str">
        <f t="shared" si="9"/>
        <v/>
      </c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1" t="str">
        <f t="shared" si="10"/>
        <v/>
      </c>
      <c r="BB57" s="11" t="str">
        <f t="shared" si="11"/>
        <v/>
      </c>
      <c r="BC57" s="17" t="str">
        <f t="shared" si="12"/>
        <v/>
      </c>
      <c r="BD57" s="26">
        <f t="shared" si="13"/>
        <v>0</v>
      </c>
      <c r="BE57" s="26">
        <f t="shared" si="7"/>
        <v>0</v>
      </c>
      <c r="BF57" s="26" t="str">
        <f t="shared" si="14"/>
        <v/>
      </c>
      <c r="BG57" s="122"/>
      <c r="BH57" s="122"/>
    </row>
    <row r="58" spans="1:60" ht="15.75" customHeight="1" x14ac:dyDescent="0.15">
      <c r="A58" s="311" t="s">
        <v>175</v>
      </c>
      <c r="B58" s="312"/>
      <c r="C58" s="313"/>
      <c r="D58" s="76">
        <f t="shared" si="8"/>
        <v>0</v>
      </c>
      <c r="E58" s="97"/>
      <c r="F58" s="80"/>
      <c r="G58" s="80"/>
      <c r="H58" s="80"/>
      <c r="I58" s="80"/>
      <c r="J58" s="80"/>
      <c r="K58" s="80"/>
      <c r="L58" s="80"/>
      <c r="M58" s="97"/>
      <c r="N58" s="97"/>
      <c r="O58" s="124"/>
      <c r="P58" s="83"/>
      <c r="Q58" s="119"/>
      <c r="R58" s="119"/>
      <c r="S58" s="75" t="str">
        <f t="shared" si="9"/>
        <v/>
      </c>
      <c r="BA58" s="11" t="str">
        <f t="shared" si="10"/>
        <v/>
      </c>
      <c r="BB58" s="11" t="str">
        <f t="shared" si="11"/>
        <v/>
      </c>
      <c r="BC58" s="17" t="str">
        <f t="shared" si="12"/>
        <v/>
      </c>
      <c r="BD58" s="26">
        <f t="shared" si="13"/>
        <v>0</v>
      </c>
      <c r="BE58" s="26">
        <f t="shared" si="7"/>
        <v>0</v>
      </c>
      <c r="BF58" s="26" t="str">
        <f t="shared" si="14"/>
        <v/>
      </c>
    </row>
    <row r="59" spans="1:60" ht="15.75" customHeight="1" x14ac:dyDescent="0.15">
      <c r="A59" s="311" t="s">
        <v>176</v>
      </c>
      <c r="B59" s="312"/>
      <c r="C59" s="313"/>
      <c r="D59" s="76">
        <f t="shared" si="8"/>
        <v>0</v>
      </c>
      <c r="E59" s="97"/>
      <c r="F59" s="80"/>
      <c r="G59" s="80"/>
      <c r="H59" s="80"/>
      <c r="I59" s="80"/>
      <c r="J59" s="80"/>
      <c r="K59" s="80"/>
      <c r="L59" s="80"/>
      <c r="M59" s="97"/>
      <c r="N59" s="97"/>
      <c r="O59" s="124"/>
      <c r="P59" s="83"/>
      <c r="Q59" s="119"/>
      <c r="R59" s="119"/>
      <c r="S59" s="75" t="str">
        <f t="shared" si="9"/>
        <v/>
      </c>
      <c r="BA59" s="11" t="str">
        <f t="shared" si="10"/>
        <v/>
      </c>
      <c r="BB59" s="11" t="str">
        <f t="shared" si="11"/>
        <v/>
      </c>
      <c r="BC59" s="17" t="str">
        <f t="shared" si="12"/>
        <v/>
      </c>
      <c r="BD59" s="26">
        <f t="shared" si="13"/>
        <v>0</v>
      </c>
      <c r="BE59" s="26">
        <f t="shared" si="7"/>
        <v>0</v>
      </c>
      <c r="BF59" s="26" t="str">
        <f t="shared" si="14"/>
        <v/>
      </c>
    </row>
    <row r="60" spans="1:60" ht="15.75" customHeight="1" x14ac:dyDescent="0.15">
      <c r="A60" s="311" t="s">
        <v>177</v>
      </c>
      <c r="B60" s="312"/>
      <c r="C60" s="313"/>
      <c r="D60" s="76">
        <f t="shared" si="8"/>
        <v>0</v>
      </c>
      <c r="E60" s="97"/>
      <c r="F60" s="80"/>
      <c r="G60" s="80"/>
      <c r="H60" s="80"/>
      <c r="I60" s="80"/>
      <c r="J60" s="80"/>
      <c r="K60" s="80"/>
      <c r="L60" s="80"/>
      <c r="M60" s="97"/>
      <c r="N60" s="97"/>
      <c r="O60" s="124"/>
      <c r="P60" s="83"/>
      <c r="Q60" s="119"/>
      <c r="R60" s="119"/>
      <c r="S60" s="75" t="str">
        <f t="shared" si="9"/>
        <v/>
      </c>
      <c r="BA60" s="11" t="str">
        <f t="shared" si="10"/>
        <v/>
      </c>
      <c r="BB60" s="11" t="str">
        <f t="shared" si="11"/>
        <v/>
      </c>
      <c r="BC60" s="17" t="str">
        <f t="shared" si="12"/>
        <v/>
      </c>
      <c r="BD60" s="26">
        <f t="shared" si="13"/>
        <v>0</v>
      </c>
      <c r="BE60" s="26">
        <f t="shared" si="7"/>
        <v>0</v>
      </c>
      <c r="BF60" s="26" t="str">
        <f t="shared" si="14"/>
        <v/>
      </c>
    </row>
    <row r="61" spans="1:60" ht="15.75" customHeight="1" x14ac:dyDescent="0.15">
      <c r="A61" s="311" t="s">
        <v>52</v>
      </c>
      <c r="B61" s="312"/>
      <c r="C61" s="313"/>
      <c r="D61" s="76">
        <f t="shared" si="8"/>
        <v>1</v>
      </c>
      <c r="E61" s="97"/>
      <c r="F61" s="80"/>
      <c r="G61" s="80"/>
      <c r="H61" s="80"/>
      <c r="I61" s="80"/>
      <c r="J61" s="80"/>
      <c r="K61" s="80"/>
      <c r="L61" s="80"/>
      <c r="M61" s="97">
        <v>1</v>
      </c>
      <c r="N61" s="97"/>
      <c r="O61" s="124"/>
      <c r="P61" s="83">
        <v>1</v>
      </c>
      <c r="Q61" s="119"/>
      <c r="R61" s="119"/>
      <c r="S61" s="75" t="str">
        <f t="shared" si="9"/>
        <v/>
      </c>
      <c r="BA61" s="11" t="str">
        <f t="shared" si="10"/>
        <v/>
      </c>
      <c r="BB61" s="11" t="str">
        <f t="shared" si="11"/>
        <v/>
      </c>
      <c r="BC61" s="17" t="str">
        <f t="shared" si="12"/>
        <v/>
      </c>
      <c r="BD61" s="26">
        <f t="shared" si="13"/>
        <v>0</v>
      </c>
      <c r="BE61" s="26">
        <f t="shared" si="7"/>
        <v>0</v>
      </c>
      <c r="BF61" s="26">
        <f t="shared" si="14"/>
        <v>0</v>
      </c>
    </row>
    <row r="62" spans="1:60" ht="15.75" customHeight="1" x14ac:dyDescent="0.15">
      <c r="A62" s="387" t="s">
        <v>57</v>
      </c>
      <c r="B62" s="388"/>
      <c r="C62" s="389"/>
      <c r="D62" s="76">
        <f>SUM(M62,O62)</f>
        <v>0</v>
      </c>
      <c r="E62" s="79"/>
      <c r="F62" s="79"/>
      <c r="G62" s="79"/>
      <c r="H62" s="79"/>
      <c r="I62" s="79"/>
      <c r="J62" s="79"/>
      <c r="K62" s="79"/>
      <c r="L62" s="79"/>
      <c r="M62" s="97"/>
      <c r="N62" s="79"/>
      <c r="O62" s="124"/>
      <c r="P62" s="83"/>
      <c r="Q62" s="119"/>
      <c r="R62" s="119"/>
      <c r="S62" s="75" t="str">
        <f t="shared" si="9"/>
        <v/>
      </c>
      <c r="BA62" s="11" t="str">
        <f t="shared" si="10"/>
        <v/>
      </c>
      <c r="BB62" s="11" t="str">
        <f t="shared" si="11"/>
        <v/>
      </c>
      <c r="BC62" s="17" t="str">
        <f t="shared" si="12"/>
        <v/>
      </c>
      <c r="BD62" s="26">
        <f t="shared" si="13"/>
        <v>0</v>
      </c>
      <c r="BE62" s="26">
        <f t="shared" si="7"/>
        <v>0</v>
      </c>
      <c r="BF62" s="26" t="str">
        <f t="shared" si="14"/>
        <v/>
      </c>
    </row>
    <row r="63" spans="1:60" ht="15.75" customHeight="1" x14ac:dyDescent="0.15">
      <c r="A63" s="418" t="s">
        <v>58</v>
      </c>
      <c r="B63" s="419"/>
      <c r="C63" s="420"/>
      <c r="D63" s="84">
        <f>SUM(M63,O63)</f>
        <v>0</v>
      </c>
      <c r="E63" s="79"/>
      <c r="F63" s="79"/>
      <c r="G63" s="79"/>
      <c r="H63" s="79"/>
      <c r="I63" s="79"/>
      <c r="J63" s="79"/>
      <c r="K63" s="79"/>
      <c r="L63" s="79"/>
      <c r="M63" s="97"/>
      <c r="N63" s="79"/>
      <c r="O63" s="124"/>
      <c r="P63" s="83"/>
      <c r="Q63" s="119"/>
      <c r="R63" s="119"/>
      <c r="S63" s="75" t="str">
        <f t="shared" si="9"/>
        <v/>
      </c>
      <c r="BA63" s="11" t="str">
        <f t="shared" si="10"/>
        <v/>
      </c>
      <c r="BB63" s="11" t="str">
        <f t="shared" si="11"/>
        <v/>
      </c>
      <c r="BC63" s="17" t="str">
        <f t="shared" si="12"/>
        <v/>
      </c>
      <c r="BD63" s="26">
        <f t="shared" si="13"/>
        <v>0</v>
      </c>
      <c r="BE63" s="26">
        <f t="shared" si="7"/>
        <v>0</v>
      </c>
      <c r="BF63" s="26" t="str">
        <f t="shared" si="14"/>
        <v/>
      </c>
    </row>
    <row r="64" spans="1:60" ht="15.75" customHeight="1" x14ac:dyDescent="0.15">
      <c r="A64" s="384" t="s">
        <v>59</v>
      </c>
      <c r="B64" s="385"/>
      <c r="C64" s="386"/>
      <c r="D64" s="88">
        <f t="shared" si="8"/>
        <v>21</v>
      </c>
      <c r="E64" s="107">
        <f>SUM(E40:E47,E49,E51,E53:E61)</f>
        <v>0</v>
      </c>
      <c r="F64" s="107">
        <f>SUM(F40:F47,F49,F51,F53:F61)</f>
        <v>0</v>
      </c>
      <c r="G64" s="107">
        <f>SUM(G40:G47,G49,G51,G53:G61)</f>
        <v>0</v>
      </c>
      <c r="H64" s="90">
        <f>SUM(H40:H47,H49,H51:H61)</f>
        <v>0</v>
      </c>
      <c r="I64" s="90">
        <f>SUM(I40:I47,I49:I61)</f>
        <v>0</v>
      </c>
      <c r="J64" s="90">
        <f>SUM(J40:J61)</f>
        <v>0</v>
      </c>
      <c r="K64" s="90">
        <f>SUM(K40:K61)</f>
        <v>1</v>
      </c>
      <c r="L64" s="90">
        <f>SUM(L40:L46,L48:L61)</f>
        <v>1</v>
      </c>
      <c r="M64" s="90">
        <f>SUM(M40:M46,M48:M63)</f>
        <v>18</v>
      </c>
      <c r="N64" s="90">
        <f>SUM(N40:N46,N48:N61)</f>
        <v>1</v>
      </c>
      <c r="O64" s="91">
        <f>SUM(O40:O46,O48:O63)</f>
        <v>0</v>
      </c>
      <c r="P64" s="88">
        <f>SUM(P40:P63)</f>
        <v>21</v>
      </c>
      <c r="Q64" s="108">
        <f>SUM(Q40:Q46,Q48:Q63)</f>
        <v>0</v>
      </c>
      <c r="R64" s="88">
        <f>SUM(R40:R63)</f>
        <v>0</v>
      </c>
      <c r="S64" s="75" t="str">
        <f t="shared" si="9"/>
        <v/>
      </c>
      <c r="BA64" s="11" t="str">
        <f>IF($D64=0,"",IF($P64="",IF($D64="",""," No olvide escribir la columna Beneficiarios."),""))</f>
        <v/>
      </c>
      <c r="BB64" s="11" t="str">
        <f t="shared" si="11"/>
        <v/>
      </c>
      <c r="BC64" s="17" t="str">
        <f t="shared" si="12"/>
        <v/>
      </c>
      <c r="BD64" s="26">
        <f t="shared" si="13"/>
        <v>0</v>
      </c>
      <c r="BE64" s="26">
        <f t="shared" si="7"/>
        <v>0</v>
      </c>
      <c r="BF64" s="26">
        <f t="shared" si="14"/>
        <v>0</v>
      </c>
    </row>
    <row r="65" spans="1:58" ht="24.75" customHeight="1" x14ac:dyDescent="0.15">
      <c r="A65" s="109" t="s">
        <v>60</v>
      </c>
      <c r="B65" s="59"/>
      <c r="C65" s="59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125"/>
      <c r="O65" s="126"/>
      <c r="P65" s="126"/>
      <c r="Q65" s="127"/>
      <c r="R65" s="128"/>
    </row>
    <row r="66" spans="1:58" ht="20.25" customHeight="1" x14ac:dyDescent="0.15">
      <c r="A66" s="387" t="s">
        <v>178</v>
      </c>
      <c r="B66" s="388"/>
      <c r="C66" s="389"/>
      <c r="D66" s="129">
        <f>SUM(E66:O66)</f>
        <v>0</v>
      </c>
      <c r="E66" s="45"/>
      <c r="F66" s="46"/>
      <c r="G66" s="46"/>
      <c r="H66" s="47"/>
      <c r="I66" s="47"/>
      <c r="J66" s="47"/>
      <c r="K66" s="47"/>
      <c r="L66" s="47"/>
      <c r="M66" s="47"/>
      <c r="N66" s="48"/>
      <c r="O66" s="48"/>
      <c r="P66" s="50"/>
      <c r="Q66" s="130"/>
      <c r="R66" s="130"/>
      <c r="S66" s="75" t="str">
        <f>+BA66&amp;BB66&amp;BC66</f>
        <v/>
      </c>
      <c r="BA66" s="11" t="str">
        <f>IF($D66=0,"",IF($P66="",IF($D66="",""," No olvide escribir la columna Beneficiarios."),""))</f>
        <v/>
      </c>
      <c r="BB66" s="11" t="str">
        <f t="shared" si="11"/>
        <v/>
      </c>
      <c r="BC66" s="17" t="str">
        <f t="shared" si="12"/>
        <v/>
      </c>
      <c r="BD66" s="26">
        <f t="shared" si="13"/>
        <v>0</v>
      </c>
      <c r="BE66" s="26">
        <f t="shared" si="7"/>
        <v>0</v>
      </c>
      <c r="BF66" s="26" t="str">
        <f t="shared" si="14"/>
        <v/>
      </c>
    </row>
    <row r="67" spans="1:58" ht="18.75" customHeight="1" x14ac:dyDescent="0.15">
      <c r="A67" s="303" t="s">
        <v>61</v>
      </c>
      <c r="B67" s="304"/>
      <c r="C67" s="305"/>
      <c r="D67" s="88">
        <f>SUM(E67:O67)</f>
        <v>0</v>
      </c>
      <c r="E67" s="107">
        <f>+E66</f>
        <v>0</v>
      </c>
      <c r="F67" s="89">
        <f t="shared" ref="F67:R67" si="15">+F66</f>
        <v>0</v>
      </c>
      <c r="G67" s="89">
        <f t="shared" si="15"/>
        <v>0</v>
      </c>
      <c r="H67" s="90">
        <f t="shared" si="15"/>
        <v>0</v>
      </c>
      <c r="I67" s="90">
        <f t="shared" si="15"/>
        <v>0</v>
      </c>
      <c r="J67" s="90">
        <f t="shared" si="15"/>
        <v>0</v>
      </c>
      <c r="K67" s="90">
        <f t="shared" si="15"/>
        <v>0</v>
      </c>
      <c r="L67" s="90">
        <f t="shared" si="15"/>
        <v>0</v>
      </c>
      <c r="M67" s="90">
        <f t="shared" si="15"/>
        <v>0</v>
      </c>
      <c r="N67" s="91">
        <f t="shared" si="15"/>
        <v>0</v>
      </c>
      <c r="O67" s="91">
        <f t="shared" si="15"/>
        <v>0</v>
      </c>
      <c r="P67" s="88">
        <f t="shared" si="15"/>
        <v>0</v>
      </c>
      <c r="Q67" s="108">
        <f t="shared" si="15"/>
        <v>0</v>
      </c>
      <c r="R67" s="108">
        <f t="shared" si="15"/>
        <v>0</v>
      </c>
      <c r="S67" s="75" t="str">
        <f t="shared" si="9"/>
        <v/>
      </c>
      <c r="BA67" s="11" t="str">
        <f>IF($D67=0,"",IF($P67="",IF($D67="",""," No olvide escribir la columna Beneficiarios."),""))</f>
        <v/>
      </c>
      <c r="BB67" s="11" t="str">
        <f t="shared" si="11"/>
        <v/>
      </c>
      <c r="BC67" s="17" t="str">
        <f t="shared" si="12"/>
        <v/>
      </c>
      <c r="BD67" s="26">
        <f t="shared" si="13"/>
        <v>0</v>
      </c>
      <c r="BE67" s="26">
        <f t="shared" si="7"/>
        <v>0</v>
      </c>
      <c r="BF67" s="26" t="str">
        <f t="shared" si="14"/>
        <v/>
      </c>
    </row>
    <row r="68" spans="1:58" ht="19.5" customHeight="1" x14ac:dyDescent="0.15">
      <c r="A68" s="390" t="s">
        <v>62</v>
      </c>
      <c r="B68" s="391"/>
      <c r="C68" s="392"/>
      <c r="D68" s="131">
        <f>SUM(E68:O68)</f>
        <v>21</v>
      </c>
      <c r="E68" s="132">
        <f>+E64+E67</f>
        <v>0</v>
      </c>
      <c r="F68" s="133">
        <f t="shared" ref="F68:R68" si="16">+F64+F67</f>
        <v>0</v>
      </c>
      <c r="G68" s="133">
        <f t="shared" si="16"/>
        <v>0</v>
      </c>
      <c r="H68" s="134">
        <f t="shared" si="16"/>
        <v>0</v>
      </c>
      <c r="I68" s="134">
        <f t="shared" si="16"/>
        <v>0</v>
      </c>
      <c r="J68" s="134">
        <f t="shared" si="16"/>
        <v>0</v>
      </c>
      <c r="K68" s="134">
        <f t="shared" si="16"/>
        <v>1</v>
      </c>
      <c r="L68" s="134">
        <f t="shared" si="16"/>
        <v>1</v>
      </c>
      <c r="M68" s="134">
        <f t="shared" si="16"/>
        <v>18</v>
      </c>
      <c r="N68" s="135">
        <f t="shared" si="16"/>
        <v>1</v>
      </c>
      <c r="O68" s="135">
        <f t="shared" si="16"/>
        <v>0</v>
      </c>
      <c r="P68" s="131">
        <f t="shared" si="16"/>
        <v>21</v>
      </c>
      <c r="Q68" s="136">
        <f t="shared" si="16"/>
        <v>0</v>
      </c>
      <c r="R68" s="136">
        <f t="shared" si="16"/>
        <v>0</v>
      </c>
      <c r="S68" s="75" t="str">
        <f t="shared" si="9"/>
        <v/>
      </c>
      <c r="BA68" s="11" t="str">
        <f>IF($D68=0,"",IF($P68="",IF($D68="",""," No olvide escribir la columna Beneficiarios."),""))</f>
        <v/>
      </c>
      <c r="BB68" s="11" t="str">
        <f t="shared" si="11"/>
        <v/>
      </c>
      <c r="BC68" s="17" t="str">
        <f t="shared" si="12"/>
        <v/>
      </c>
      <c r="BD68" s="26">
        <f t="shared" si="13"/>
        <v>0</v>
      </c>
      <c r="BE68" s="26">
        <f t="shared" si="7"/>
        <v>0</v>
      </c>
      <c r="BF68" s="26">
        <f t="shared" si="14"/>
        <v>0</v>
      </c>
    </row>
    <row r="69" spans="1:58" ht="19.5" customHeight="1" x14ac:dyDescent="0.2">
      <c r="A69" s="15" t="s">
        <v>63</v>
      </c>
      <c r="B69" s="137"/>
      <c r="C69" s="137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6"/>
      <c r="Q69" s="16"/>
      <c r="R69" s="16"/>
    </row>
    <row r="70" spans="1:58" ht="29.25" customHeight="1" x14ac:dyDescent="0.15">
      <c r="A70" s="295" t="s">
        <v>64</v>
      </c>
      <c r="B70" s="296"/>
      <c r="C70" s="297"/>
      <c r="D70" s="301" t="s">
        <v>65</v>
      </c>
      <c r="E70" s="303" t="s">
        <v>7</v>
      </c>
      <c r="F70" s="304"/>
      <c r="G70" s="304"/>
      <c r="H70" s="304"/>
      <c r="I70" s="304"/>
      <c r="J70" s="304"/>
      <c r="K70" s="304"/>
      <c r="L70" s="304"/>
      <c r="M70" s="304"/>
      <c r="N70" s="304"/>
      <c r="O70" s="305"/>
      <c r="P70" s="303" t="s">
        <v>66</v>
      </c>
      <c r="Q70" s="305"/>
      <c r="R70" s="306" t="s">
        <v>9</v>
      </c>
    </row>
    <row r="71" spans="1:58" ht="24" customHeight="1" x14ac:dyDescent="0.15">
      <c r="A71" s="298"/>
      <c r="B71" s="299"/>
      <c r="C71" s="300"/>
      <c r="D71" s="302"/>
      <c r="E71" s="251" t="s">
        <v>10</v>
      </c>
      <c r="F71" s="38" t="s">
        <v>11</v>
      </c>
      <c r="G71" s="38" t="s">
        <v>12</v>
      </c>
      <c r="H71" s="38" t="s">
        <v>13</v>
      </c>
      <c r="I71" s="38" t="s">
        <v>14</v>
      </c>
      <c r="J71" s="38" t="s">
        <v>67</v>
      </c>
      <c r="K71" s="38" t="s">
        <v>16</v>
      </c>
      <c r="L71" s="38" t="s">
        <v>68</v>
      </c>
      <c r="M71" s="38" t="s">
        <v>18</v>
      </c>
      <c r="N71" s="38" t="s">
        <v>19</v>
      </c>
      <c r="O71" s="39" t="s">
        <v>20</v>
      </c>
      <c r="P71" s="40" t="s">
        <v>1</v>
      </c>
      <c r="Q71" s="252" t="s">
        <v>2</v>
      </c>
      <c r="R71" s="307"/>
      <c r="BA71" s="8"/>
      <c r="BB71" s="8"/>
      <c r="BC71" s="3"/>
      <c r="BD71" s="29"/>
      <c r="BE71" s="29"/>
      <c r="BF71" s="2"/>
    </row>
    <row r="72" spans="1:58" ht="14.25" customHeight="1" x14ac:dyDescent="0.15">
      <c r="A72" s="308" t="s">
        <v>69</v>
      </c>
      <c r="B72" s="309"/>
      <c r="C72" s="310"/>
      <c r="D72" s="138">
        <f>+SUM(E72:O72)</f>
        <v>0</v>
      </c>
      <c r="E72" s="62"/>
      <c r="F72" s="71"/>
      <c r="G72" s="71"/>
      <c r="H72" s="63"/>
      <c r="I72" s="63"/>
      <c r="J72" s="63"/>
      <c r="K72" s="63"/>
      <c r="L72" s="63"/>
      <c r="M72" s="63"/>
      <c r="N72" s="72"/>
      <c r="O72" s="64"/>
      <c r="P72" s="71"/>
      <c r="Q72" s="64"/>
      <c r="R72" s="64"/>
      <c r="S72" s="75" t="str">
        <f t="shared" ref="S72:S80" si="17">+BA72&amp;BB72&amp;BC72</f>
        <v/>
      </c>
      <c r="BA72" s="17" t="str">
        <f>IF($D72&lt;&gt;($P72+$Q72)," El número ingresos según sexo NO puede ser diferente al Total.","")</f>
        <v/>
      </c>
      <c r="BB72" s="17" t="str">
        <f>IF($M72&lt;$R72," Los Ingresos de 60 años NO puede ser mayor que los Ingresos de 20-64 años.","")</f>
        <v/>
      </c>
      <c r="BC72" s="3"/>
      <c r="BD72" s="25">
        <f>IF($D72&lt;&gt;($P72+$Q72),1,0)</f>
        <v>0</v>
      </c>
      <c r="BE72" s="25">
        <f>IF($M72&lt;$R72,1,0)</f>
        <v>0</v>
      </c>
      <c r="BF72" s="3"/>
    </row>
    <row r="73" spans="1:58" ht="14.25" customHeight="1" x14ac:dyDescent="0.15">
      <c r="A73" s="311" t="s">
        <v>70</v>
      </c>
      <c r="B73" s="312"/>
      <c r="C73" s="313"/>
      <c r="D73" s="139">
        <f t="shared" ref="D73:D78" si="18">+SUM(E73:O73)</f>
        <v>0</v>
      </c>
      <c r="E73" s="96"/>
      <c r="F73" s="97"/>
      <c r="G73" s="97"/>
      <c r="H73" s="80"/>
      <c r="I73" s="80"/>
      <c r="J73" s="80"/>
      <c r="K73" s="80"/>
      <c r="L73" s="80"/>
      <c r="M73" s="80"/>
      <c r="N73" s="81"/>
      <c r="O73" s="98"/>
      <c r="P73" s="97"/>
      <c r="Q73" s="98"/>
      <c r="R73" s="98"/>
      <c r="S73" s="75" t="str">
        <f t="shared" si="17"/>
        <v/>
      </c>
      <c r="BA73" s="17" t="str">
        <f t="shared" ref="BA73:BA88" si="19">IF($D73&lt;&gt;($P73+$Q73)," El número ingresos según sexo NO puede ser diferente al Total.","")</f>
        <v/>
      </c>
      <c r="BB73" s="17" t="str">
        <f t="shared" ref="BB73:BB78" si="20">IF($M73&lt;$R73," Los Ingresos de 60 años NO puede ser mayor que los Ingresos de 20-64 años.","")</f>
        <v/>
      </c>
      <c r="BC73" s="3"/>
      <c r="BD73" s="25">
        <f t="shared" ref="BD73:BD88" si="21">IF($D73&lt;&gt;($P73+$Q73),1,0)</f>
        <v>0</v>
      </c>
      <c r="BE73" s="25">
        <f t="shared" ref="BE73:BE88" si="22">IF($M73&lt;$R73,1,0)</f>
        <v>0</v>
      </c>
      <c r="BF73" s="3"/>
    </row>
    <row r="74" spans="1:58" ht="14.25" customHeight="1" x14ac:dyDescent="0.15">
      <c r="A74" s="366" t="s">
        <v>71</v>
      </c>
      <c r="B74" s="367"/>
      <c r="C74" s="368"/>
      <c r="D74" s="140">
        <f t="shared" si="18"/>
        <v>0</v>
      </c>
      <c r="E74" s="53"/>
      <c r="F74" s="54"/>
      <c r="G74" s="54"/>
      <c r="H74" s="55"/>
      <c r="I74" s="55"/>
      <c r="J74" s="55"/>
      <c r="K74" s="55"/>
      <c r="L74" s="55"/>
      <c r="M74" s="55"/>
      <c r="N74" s="56"/>
      <c r="O74" s="57"/>
      <c r="P74" s="54"/>
      <c r="Q74" s="57"/>
      <c r="R74" s="57"/>
      <c r="S74" s="75" t="str">
        <f t="shared" si="17"/>
        <v/>
      </c>
      <c r="BA74" s="17" t="str">
        <f t="shared" si="19"/>
        <v/>
      </c>
      <c r="BB74" s="17" t="str">
        <f t="shared" si="20"/>
        <v/>
      </c>
      <c r="BC74" s="3"/>
      <c r="BD74" s="25">
        <f t="shared" si="21"/>
        <v>0</v>
      </c>
      <c r="BE74" s="25">
        <f t="shared" si="22"/>
        <v>0</v>
      </c>
      <c r="BF74" s="3"/>
    </row>
    <row r="75" spans="1:58" ht="14.25" customHeight="1" x14ac:dyDescent="0.15">
      <c r="A75" s="409" t="s">
        <v>72</v>
      </c>
      <c r="B75" s="410"/>
      <c r="C75" s="411"/>
      <c r="D75" s="138">
        <f t="shared" si="18"/>
        <v>0</v>
      </c>
      <c r="E75" s="62"/>
      <c r="F75" s="71"/>
      <c r="G75" s="71"/>
      <c r="H75" s="63"/>
      <c r="I75" s="63"/>
      <c r="J75" s="63"/>
      <c r="K75" s="63"/>
      <c r="L75" s="63"/>
      <c r="M75" s="63"/>
      <c r="N75" s="72"/>
      <c r="O75" s="64"/>
      <c r="P75" s="71"/>
      <c r="Q75" s="64"/>
      <c r="R75" s="64"/>
      <c r="S75" s="75" t="str">
        <f t="shared" si="17"/>
        <v/>
      </c>
      <c r="BA75" s="17" t="str">
        <f t="shared" si="19"/>
        <v/>
      </c>
      <c r="BB75" s="17" t="str">
        <f>IF($M75&lt;$R75," Las Altas de 60 años NO puede ser mayor que las Altas de 20-64 años.","")</f>
        <v/>
      </c>
      <c r="BC75" s="3"/>
      <c r="BD75" s="25">
        <f t="shared" si="21"/>
        <v>0</v>
      </c>
      <c r="BE75" s="25">
        <f t="shared" si="22"/>
        <v>0</v>
      </c>
      <c r="BF75" s="3"/>
    </row>
    <row r="76" spans="1:58" ht="14.25" customHeight="1" x14ac:dyDescent="0.15">
      <c r="A76" s="412" t="s">
        <v>73</v>
      </c>
      <c r="B76" s="413"/>
      <c r="C76" s="414"/>
      <c r="D76" s="139">
        <f t="shared" si="18"/>
        <v>0</v>
      </c>
      <c r="E76" s="96"/>
      <c r="F76" s="97"/>
      <c r="G76" s="97"/>
      <c r="H76" s="80"/>
      <c r="I76" s="80"/>
      <c r="J76" s="80"/>
      <c r="K76" s="80"/>
      <c r="L76" s="80"/>
      <c r="M76" s="80"/>
      <c r="N76" s="81"/>
      <c r="O76" s="98"/>
      <c r="P76" s="97"/>
      <c r="Q76" s="98"/>
      <c r="R76" s="98"/>
      <c r="S76" s="75" t="str">
        <f t="shared" si="17"/>
        <v/>
      </c>
      <c r="BA76" s="17" t="str">
        <f t="shared" si="19"/>
        <v/>
      </c>
      <c r="BB76" s="17" t="str">
        <f>IF($M76&lt;$R76," Las Altas de 60 años NO puede ser mayor que las Altas de 20-64 años.","")</f>
        <v/>
      </c>
      <c r="BC76" s="3"/>
      <c r="BD76" s="25">
        <f t="shared" si="21"/>
        <v>0</v>
      </c>
      <c r="BE76" s="25">
        <f t="shared" si="22"/>
        <v>0</v>
      </c>
      <c r="BF76" s="3"/>
    </row>
    <row r="77" spans="1:58" ht="14.25" customHeight="1" x14ac:dyDescent="0.15">
      <c r="A77" s="366" t="s">
        <v>74</v>
      </c>
      <c r="B77" s="367"/>
      <c r="C77" s="368"/>
      <c r="D77" s="141">
        <f t="shared" si="18"/>
        <v>0</v>
      </c>
      <c r="E77" s="142"/>
      <c r="F77" s="143"/>
      <c r="G77" s="143"/>
      <c r="H77" s="144"/>
      <c r="I77" s="144"/>
      <c r="J77" s="144"/>
      <c r="K77" s="144"/>
      <c r="L77" s="144"/>
      <c r="M77" s="144"/>
      <c r="N77" s="55"/>
      <c r="O77" s="98"/>
      <c r="P77" s="97"/>
      <c r="Q77" s="145"/>
      <c r="R77" s="85"/>
      <c r="S77" s="75" t="str">
        <f t="shared" si="17"/>
        <v/>
      </c>
      <c r="BA77" s="17" t="str">
        <f t="shared" si="19"/>
        <v/>
      </c>
      <c r="BB77" s="8"/>
      <c r="BC77" s="3"/>
      <c r="BD77" s="25">
        <f t="shared" si="21"/>
        <v>0</v>
      </c>
      <c r="BE77" s="29"/>
      <c r="BF77" s="3"/>
    </row>
    <row r="78" spans="1:58" ht="16.5" customHeight="1" x14ac:dyDescent="0.15">
      <c r="A78" s="363" t="s">
        <v>75</v>
      </c>
      <c r="B78" s="364"/>
      <c r="C78" s="365"/>
      <c r="D78" s="108">
        <f t="shared" si="18"/>
        <v>0</v>
      </c>
      <c r="E78" s="107">
        <f>+SUM(E75:E77)</f>
        <v>0</v>
      </c>
      <c r="F78" s="89">
        <f>+SUM(F75:F77)</f>
        <v>0</v>
      </c>
      <c r="G78" s="89">
        <f>+SUM(G75:G77)</f>
        <v>0</v>
      </c>
      <c r="H78" s="90">
        <f>+SUM(H75:H77)</f>
        <v>0</v>
      </c>
      <c r="I78" s="90">
        <f>+SUM(I75:I77)</f>
        <v>0</v>
      </c>
      <c r="J78" s="90">
        <f t="shared" ref="J78:O78" si="23">+SUM(J75:J77)+H151+H161+H170</f>
        <v>0</v>
      </c>
      <c r="K78" s="90">
        <f t="shared" si="23"/>
        <v>0</v>
      </c>
      <c r="L78" s="90">
        <f t="shared" si="23"/>
        <v>0</v>
      </c>
      <c r="M78" s="90">
        <f t="shared" si="23"/>
        <v>0</v>
      </c>
      <c r="N78" s="90">
        <f t="shared" si="23"/>
        <v>0</v>
      </c>
      <c r="O78" s="146">
        <f t="shared" si="23"/>
        <v>0</v>
      </c>
      <c r="P78" s="93">
        <f>+SUM(P75:P77)+N151+N161+N170</f>
        <v>0</v>
      </c>
      <c r="Q78" s="146">
        <f>+SUM(Q75:Q77)+O151+O161+O170</f>
        <v>0</v>
      </c>
      <c r="R78" s="88">
        <f>+SUM(R75:R76)+P151+P161+P170</f>
        <v>0</v>
      </c>
      <c r="S78" s="75" t="str">
        <f t="shared" si="17"/>
        <v/>
      </c>
      <c r="BA78" s="17" t="str">
        <f t="shared" si="19"/>
        <v/>
      </c>
      <c r="BB78" s="17" t="str">
        <f t="shared" si="20"/>
        <v/>
      </c>
      <c r="BC78" s="3"/>
      <c r="BD78" s="25">
        <f t="shared" si="21"/>
        <v>0</v>
      </c>
      <c r="BE78" s="25">
        <f t="shared" si="22"/>
        <v>0</v>
      </c>
      <c r="BF78" s="3"/>
    </row>
    <row r="79" spans="1:58" ht="13.5" customHeight="1" x14ac:dyDescent="0.15">
      <c r="A79" s="415" t="s">
        <v>76</v>
      </c>
      <c r="B79" s="416"/>
      <c r="C79" s="417"/>
      <c r="D79" s="147">
        <f>SUM(E79:O79)</f>
        <v>0</v>
      </c>
      <c r="E79" s="45"/>
      <c r="F79" s="46"/>
      <c r="G79" s="46"/>
      <c r="H79" s="47"/>
      <c r="I79" s="47"/>
      <c r="J79" s="47"/>
      <c r="K79" s="47"/>
      <c r="L79" s="47"/>
      <c r="M79" s="47"/>
      <c r="N79" s="48"/>
      <c r="O79" s="64"/>
      <c r="P79" s="71"/>
      <c r="Q79" s="64"/>
      <c r="R79" s="64"/>
      <c r="S79" s="75" t="str">
        <f t="shared" si="17"/>
        <v/>
      </c>
      <c r="BA79" s="17" t="str">
        <f t="shared" si="19"/>
        <v/>
      </c>
      <c r="BB79" s="17" t="str">
        <f>IF($M79&lt;$R79," Los Egresos de 60 años NO puede ser mayor que los Egresos de 20-64 años.","")</f>
        <v/>
      </c>
      <c r="BC79" s="3"/>
      <c r="BD79" s="25">
        <f t="shared" si="21"/>
        <v>0</v>
      </c>
      <c r="BE79" s="25">
        <f t="shared" si="22"/>
        <v>0</v>
      </c>
      <c r="BF79" s="3"/>
    </row>
    <row r="80" spans="1:58" ht="14.25" customHeight="1" x14ac:dyDescent="0.15">
      <c r="A80" s="366" t="s">
        <v>179</v>
      </c>
      <c r="B80" s="367"/>
      <c r="C80" s="368"/>
      <c r="D80" s="140">
        <f>SUM(E80:O80)</f>
        <v>0</v>
      </c>
      <c r="E80" s="53"/>
      <c r="F80" s="54"/>
      <c r="G80" s="54"/>
      <c r="H80" s="55"/>
      <c r="I80" s="55"/>
      <c r="J80" s="55"/>
      <c r="K80" s="55"/>
      <c r="L80" s="55"/>
      <c r="M80" s="55"/>
      <c r="N80" s="56"/>
      <c r="O80" s="56"/>
      <c r="P80" s="53"/>
      <c r="Q80" s="148"/>
      <c r="R80" s="148"/>
      <c r="S80" s="75" t="str">
        <f t="shared" si="17"/>
        <v/>
      </c>
      <c r="BA80" s="17" t="str">
        <f t="shared" si="19"/>
        <v/>
      </c>
      <c r="BB80" s="17" t="str">
        <f>IF($M80&lt;$R80," Los rechazos de 60 años NO puede ser mayor que los rechazos de 20-64 años.","")</f>
        <v/>
      </c>
      <c r="BC80" s="3"/>
      <c r="BD80" s="25">
        <f t="shared" si="21"/>
        <v>0</v>
      </c>
      <c r="BE80" s="25">
        <f t="shared" si="22"/>
        <v>0</v>
      </c>
      <c r="BF80" s="3"/>
    </row>
    <row r="81" spans="1:58" ht="15.75" customHeight="1" x14ac:dyDescent="0.15">
      <c r="A81" s="149"/>
      <c r="B81" s="150"/>
      <c r="C81" s="150"/>
      <c r="D81" s="151"/>
      <c r="E81" s="151"/>
      <c r="F81" s="151"/>
      <c r="G81" s="151"/>
      <c r="H81" s="151"/>
      <c r="I81" s="151"/>
      <c r="J81" s="151"/>
      <c r="K81" s="151"/>
      <c r="L81" s="152"/>
      <c r="M81" s="151"/>
      <c r="N81" s="151"/>
      <c r="O81" s="151"/>
      <c r="P81" s="151"/>
      <c r="Q81" s="151"/>
      <c r="R81" s="151"/>
      <c r="BA81" s="8"/>
      <c r="BB81" s="8"/>
      <c r="BC81" s="3"/>
      <c r="BD81" s="29"/>
      <c r="BE81" s="29"/>
      <c r="BF81" s="3"/>
    </row>
    <row r="82" spans="1:58" ht="14.25" customHeight="1" x14ac:dyDescent="0.15">
      <c r="A82" s="369" t="s">
        <v>180</v>
      </c>
      <c r="B82" s="338"/>
      <c r="C82" s="153" t="s">
        <v>77</v>
      </c>
      <c r="D82" s="138">
        <f>SUM(E82:O82)</f>
        <v>0</v>
      </c>
      <c r="E82" s="62"/>
      <c r="F82" s="71"/>
      <c r="G82" s="71"/>
      <c r="H82" s="63"/>
      <c r="I82" s="63"/>
      <c r="J82" s="63"/>
      <c r="K82" s="63"/>
      <c r="L82" s="63"/>
      <c r="M82" s="63"/>
      <c r="N82" s="72"/>
      <c r="O82" s="72"/>
      <c r="P82" s="62"/>
      <c r="Q82" s="112"/>
      <c r="R82" s="112"/>
      <c r="S82" s="75" t="str">
        <f t="shared" ref="S82:S88" si="24">+BA82&amp;BB82&amp;BC82</f>
        <v/>
      </c>
      <c r="BA82" s="17" t="str">
        <f t="shared" si="19"/>
        <v/>
      </c>
      <c r="BB82" s="17" t="str">
        <f>IF($M82&lt;$R82," Los Indices de 60 años NO puede ser mayor que los Indices de 20-64 años.","")</f>
        <v/>
      </c>
      <c r="BC82" s="3"/>
      <c r="BD82" s="25">
        <f t="shared" si="21"/>
        <v>0</v>
      </c>
      <c r="BE82" s="25">
        <f t="shared" si="22"/>
        <v>0</v>
      </c>
      <c r="BF82" s="3"/>
    </row>
    <row r="83" spans="1:58" ht="14.25" customHeight="1" x14ac:dyDescent="0.15">
      <c r="A83" s="370"/>
      <c r="B83" s="341"/>
      <c r="C83" s="154">
        <v>1</v>
      </c>
      <c r="D83" s="76">
        <f t="shared" ref="D83:D88" si="25">SUM(E83:O83)</f>
        <v>0</v>
      </c>
      <c r="E83" s="96"/>
      <c r="F83" s="97"/>
      <c r="G83" s="97"/>
      <c r="H83" s="80"/>
      <c r="I83" s="80"/>
      <c r="J83" s="80"/>
      <c r="K83" s="80"/>
      <c r="L83" s="80"/>
      <c r="M83" s="80"/>
      <c r="N83" s="81"/>
      <c r="O83" s="81"/>
      <c r="P83" s="96"/>
      <c r="Q83" s="119"/>
      <c r="R83" s="119"/>
      <c r="S83" s="75" t="str">
        <f t="shared" si="24"/>
        <v/>
      </c>
      <c r="BA83" s="17" t="str">
        <f>IF($D83&lt;&gt;($P83+$Q83)," El número ingresos según sexo NO puede ser diferente al Total.","")</f>
        <v/>
      </c>
      <c r="BB83" s="17" t="str">
        <f t="shared" ref="BB83:BB88" si="26">IF($M83&lt;$R83," Los Indices de 60 años NO puede ser mayor que los Indices de 20-64 años.","")</f>
        <v/>
      </c>
      <c r="BC83" s="2"/>
      <c r="BD83" s="25">
        <f t="shared" si="21"/>
        <v>0</v>
      </c>
      <c r="BE83" s="25">
        <f t="shared" si="22"/>
        <v>0</v>
      </c>
      <c r="BF83" s="3"/>
    </row>
    <row r="84" spans="1:58" ht="14.25" customHeight="1" x14ac:dyDescent="0.15">
      <c r="A84" s="370"/>
      <c r="B84" s="341"/>
      <c r="C84" s="154">
        <v>2</v>
      </c>
      <c r="D84" s="76">
        <f t="shared" si="25"/>
        <v>0</v>
      </c>
      <c r="E84" s="96"/>
      <c r="F84" s="97"/>
      <c r="G84" s="97"/>
      <c r="H84" s="80"/>
      <c r="I84" s="80"/>
      <c r="J84" s="80"/>
      <c r="K84" s="80"/>
      <c r="L84" s="80"/>
      <c r="M84" s="80"/>
      <c r="N84" s="81"/>
      <c r="O84" s="81"/>
      <c r="P84" s="96"/>
      <c r="Q84" s="119"/>
      <c r="R84" s="119"/>
      <c r="S84" s="75" t="str">
        <f t="shared" si="24"/>
        <v/>
      </c>
      <c r="BA84" s="17" t="str">
        <f t="shared" si="19"/>
        <v/>
      </c>
      <c r="BB84" s="17" t="str">
        <f t="shared" si="26"/>
        <v/>
      </c>
      <c r="BC84" s="3"/>
      <c r="BD84" s="25">
        <f t="shared" si="21"/>
        <v>0</v>
      </c>
      <c r="BE84" s="25">
        <f t="shared" si="22"/>
        <v>0</v>
      </c>
      <c r="BF84" s="3"/>
    </row>
    <row r="85" spans="1:58" ht="14.25" customHeight="1" x14ac:dyDescent="0.15">
      <c r="A85" s="370"/>
      <c r="B85" s="341"/>
      <c r="C85" s="154">
        <v>3</v>
      </c>
      <c r="D85" s="76">
        <f t="shared" si="25"/>
        <v>0</v>
      </c>
      <c r="E85" s="96"/>
      <c r="F85" s="97"/>
      <c r="G85" s="97"/>
      <c r="H85" s="80"/>
      <c r="I85" s="80"/>
      <c r="J85" s="80"/>
      <c r="K85" s="80"/>
      <c r="L85" s="80"/>
      <c r="M85" s="80"/>
      <c r="N85" s="81"/>
      <c r="O85" s="81"/>
      <c r="P85" s="96"/>
      <c r="Q85" s="119"/>
      <c r="R85" s="119"/>
      <c r="S85" s="75" t="str">
        <f t="shared" si="24"/>
        <v/>
      </c>
      <c r="BA85" s="17" t="str">
        <f t="shared" si="19"/>
        <v/>
      </c>
      <c r="BB85" s="17" t="str">
        <f t="shared" si="26"/>
        <v/>
      </c>
      <c r="BC85" s="3"/>
      <c r="BD85" s="25">
        <f t="shared" si="21"/>
        <v>0</v>
      </c>
      <c r="BE85" s="25">
        <f t="shared" si="22"/>
        <v>0</v>
      </c>
      <c r="BF85" s="3"/>
    </row>
    <row r="86" spans="1:58" ht="14.25" customHeight="1" x14ac:dyDescent="0.15">
      <c r="A86" s="370"/>
      <c r="B86" s="341"/>
      <c r="C86" s="155">
        <v>4</v>
      </c>
      <c r="D86" s="76">
        <f t="shared" si="25"/>
        <v>0</v>
      </c>
      <c r="E86" s="142"/>
      <c r="F86" s="143"/>
      <c r="G86" s="143"/>
      <c r="H86" s="144"/>
      <c r="I86" s="144"/>
      <c r="J86" s="144"/>
      <c r="K86" s="144"/>
      <c r="L86" s="144"/>
      <c r="M86" s="144"/>
      <c r="N86" s="156"/>
      <c r="O86" s="156"/>
      <c r="P86" s="142"/>
      <c r="Q86" s="157"/>
      <c r="R86" s="157"/>
      <c r="S86" s="75" t="str">
        <f t="shared" si="24"/>
        <v/>
      </c>
      <c r="BA86" s="17" t="str">
        <f t="shared" si="19"/>
        <v/>
      </c>
      <c r="BB86" s="17" t="str">
        <f t="shared" si="26"/>
        <v/>
      </c>
      <c r="BC86" s="3"/>
      <c r="BD86" s="25">
        <f t="shared" si="21"/>
        <v>0</v>
      </c>
      <c r="BE86" s="25">
        <f t="shared" si="22"/>
        <v>0</v>
      </c>
      <c r="BF86" s="3"/>
    </row>
    <row r="87" spans="1:58" ht="14.25" customHeight="1" x14ac:dyDescent="0.15">
      <c r="A87" s="370"/>
      <c r="B87" s="341"/>
      <c r="C87" s="155" t="s">
        <v>181</v>
      </c>
      <c r="D87" s="76">
        <f t="shared" si="25"/>
        <v>0</v>
      </c>
      <c r="E87" s="142"/>
      <c r="F87" s="143"/>
      <c r="G87" s="143"/>
      <c r="H87" s="144"/>
      <c r="I87" s="144"/>
      <c r="J87" s="144"/>
      <c r="K87" s="144"/>
      <c r="L87" s="144"/>
      <c r="M87" s="144"/>
      <c r="N87" s="156"/>
      <c r="O87" s="156"/>
      <c r="P87" s="142"/>
      <c r="Q87" s="157"/>
      <c r="R87" s="157"/>
      <c r="S87" s="75" t="str">
        <f t="shared" si="24"/>
        <v/>
      </c>
      <c r="BA87" s="17" t="str">
        <f t="shared" si="19"/>
        <v/>
      </c>
      <c r="BB87" s="17" t="str">
        <f t="shared" si="26"/>
        <v/>
      </c>
      <c r="BC87" s="3"/>
      <c r="BD87" s="25">
        <f t="shared" si="21"/>
        <v>0</v>
      </c>
      <c r="BE87" s="25">
        <f t="shared" si="22"/>
        <v>0</v>
      </c>
      <c r="BF87" s="3"/>
    </row>
    <row r="88" spans="1:58" ht="15.75" customHeight="1" x14ac:dyDescent="0.15">
      <c r="A88" s="339"/>
      <c r="B88" s="371"/>
      <c r="C88" s="158" t="s">
        <v>4</v>
      </c>
      <c r="D88" s="108">
        <f t="shared" si="25"/>
        <v>0</v>
      </c>
      <c r="E88" s="107">
        <f>+SUM(E82:E87)</f>
        <v>0</v>
      </c>
      <c r="F88" s="89">
        <f t="shared" ref="F88:R88" si="27">+SUM(F82:F87)</f>
        <v>0</v>
      </c>
      <c r="G88" s="89">
        <f t="shared" si="27"/>
        <v>0</v>
      </c>
      <c r="H88" s="90">
        <f t="shared" si="27"/>
        <v>0</v>
      </c>
      <c r="I88" s="90">
        <f t="shared" si="27"/>
        <v>0</v>
      </c>
      <c r="J88" s="90">
        <f t="shared" si="27"/>
        <v>0</v>
      </c>
      <c r="K88" s="90">
        <f t="shared" si="27"/>
        <v>0</v>
      </c>
      <c r="L88" s="90">
        <f t="shared" si="27"/>
        <v>0</v>
      </c>
      <c r="M88" s="90">
        <f t="shared" si="27"/>
        <v>0</v>
      </c>
      <c r="N88" s="90">
        <f t="shared" si="27"/>
        <v>0</v>
      </c>
      <c r="O88" s="91">
        <f t="shared" si="27"/>
        <v>0</v>
      </c>
      <c r="P88" s="107">
        <f t="shared" si="27"/>
        <v>0</v>
      </c>
      <c r="Q88" s="146">
        <f t="shared" si="27"/>
        <v>0</v>
      </c>
      <c r="R88" s="88">
        <f t="shared" si="27"/>
        <v>0</v>
      </c>
      <c r="S88" s="75" t="str">
        <f t="shared" si="24"/>
        <v/>
      </c>
      <c r="BA88" s="17" t="str">
        <f t="shared" si="19"/>
        <v/>
      </c>
      <c r="BB88" s="17" t="str">
        <f t="shared" si="26"/>
        <v/>
      </c>
      <c r="BC88" s="3"/>
      <c r="BD88" s="25">
        <f t="shared" si="21"/>
        <v>0</v>
      </c>
      <c r="BE88" s="25">
        <f t="shared" si="22"/>
        <v>0</v>
      </c>
      <c r="BF88" s="3"/>
    </row>
    <row r="89" spans="1:58" ht="40.5" customHeight="1" x14ac:dyDescent="0.2">
      <c r="A89" s="15" t="s">
        <v>78</v>
      </c>
      <c r="B89" s="159"/>
      <c r="C89" s="159"/>
      <c r="D89" s="160"/>
      <c r="E89" s="60"/>
      <c r="F89" s="60"/>
      <c r="BA89" s="2"/>
      <c r="BB89" s="2"/>
      <c r="BC89" s="2"/>
      <c r="BD89" s="2"/>
      <c r="BE89" s="3"/>
      <c r="BF89" s="3"/>
    </row>
    <row r="90" spans="1:58" ht="58.5" customHeight="1" x14ac:dyDescent="0.15">
      <c r="A90" s="363" t="s">
        <v>79</v>
      </c>
      <c r="B90" s="364"/>
      <c r="C90" s="365"/>
      <c r="D90" s="161" t="s">
        <v>80</v>
      </c>
      <c r="E90" s="162" t="s">
        <v>182</v>
      </c>
      <c r="F90" s="163" t="s">
        <v>81</v>
      </c>
      <c r="BA90" s="2"/>
      <c r="BB90" s="2"/>
      <c r="BC90" s="2"/>
      <c r="BD90" s="2"/>
      <c r="BE90" s="3"/>
      <c r="BF90" s="3"/>
    </row>
    <row r="91" spans="1:58" ht="15.75" customHeight="1" x14ac:dyDescent="0.15">
      <c r="A91" s="308" t="s">
        <v>82</v>
      </c>
      <c r="B91" s="309"/>
      <c r="C91" s="310"/>
      <c r="D91" s="164"/>
      <c r="E91" s="164"/>
      <c r="F91" s="164"/>
      <c r="G91" s="75" t="str">
        <f>+BA91&amp;BB91</f>
        <v/>
      </c>
      <c r="BA91" s="17" t="str">
        <f>IF($D91&lt;$F91," Las IC a Gestantes NO puede ser mayor que Total IC","")</f>
        <v/>
      </c>
      <c r="BB91" s="17" t="str">
        <f>IF($D91&lt;$E91," Las IC por Resolución Especilidades NO puede ser mayor que Total IC","")</f>
        <v/>
      </c>
      <c r="BC91" s="3"/>
      <c r="BD91" s="25">
        <f>IF($D91&lt;$E91,1,0)</f>
        <v>0</v>
      </c>
      <c r="BE91" s="25">
        <f>IF($D91&lt;$F91,1,0)</f>
        <v>0</v>
      </c>
      <c r="BF91" s="3"/>
    </row>
    <row r="92" spans="1:58" ht="15.75" customHeight="1" x14ac:dyDescent="0.15">
      <c r="A92" s="372" t="s">
        <v>83</v>
      </c>
      <c r="B92" s="312" t="s">
        <v>84</v>
      </c>
      <c r="C92" s="313"/>
      <c r="D92" s="165"/>
      <c r="E92" s="165"/>
      <c r="F92" s="165"/>
      <c r="G92" s="75" t="str">
        <f t="shared" ref="G92:G101" si="28">+BA92&amp;BB92</f>
        <v/>
      </c>
      <c r="BA92" s="17" t="str">
        <f t="shared" ref="BA92:BA100" si="29">IF($D92&lt;$F92," Las IC a Gestantes NO puede ser mayor que Total IC","")</f>
        <v/>
      </c>
      <c r="BB92" s="17" t="str">
        <f>IF($D92&lt;$E92," Las IC por Resolución Especilidades NO puede ser mayor que Total IC","")</f>
        <v/>
      </c>
      <c r="BC92" s="3"/>
      <c r="BD92" s="25">
        <f>IF($D92&lt;$E92,1,0)</f>
        <v>0</v>
      </c>
      <c r="BE92" s="25">
        <f t="shared" ref="BE92:BE101" si="30">IF($D92&lt;$F92,1,0)</f>
        <v>0</v>
      </c>
      <c r="BF92" s="3"/>
    </row>
    <row r="93" spans="1:58" ht="15.75" customHeight="1" x14ac:dyDescent="0.15">
      <c r="A93" s="373"/>
      <c r="B93" s="312" t="s">
        <v>85</v>
      </c>
      <c r="C93" s="313"/>
      <c r="D93" s="165"/>
      <c r="E93" s="166"/>
      <c r="F93" s="165"/>
      <c r="G93" s="75" t="str">
        <f t="shared" si="28"/>
        <v/>
      </c>
      <c r="BA93" s="17" t="str">
        <f t="shared" si="29"/>
        <v/>
      </c>
      <c r="BB93" s="2"/>
      <c r="BC93" s="2"/>
      <c r="BD93" s="2"/>
      <c r="BE93" s="25">
        <f t="shared" si="30"/>
        <v>0</v>
      </c>
      <c r="BF93" s="3"/>
    </row>
    <row r="94" spans="1:58" ht="15.75" customHeight="1" x14ac:dyDescent="0.15">
      <c r="A94" s="311" t="s">
        <v>86</v>
      </c>
      <c r="B94" s="312"/>
      <c r="C94" s="313"/>
      <c r="D94" s="167"/>
      <c r="E94" s="166"/>
      <c r="F94" s="167"/>
      <c r="G94" s="75" t="str">
        <f t="shared" si="28"/>
        <v/>
      </c>
      <c r="BA94" s="17" t="str">
        <f t="shared" si="29"/>
        <v/>
      </c>
      <c r="BB94" s="2"/>
      <c r="BC94" s="2"/>
      <c r="BD94" s="2"/>
      <c r="BE94" s="25">
        <f t="shared" si="30"/>
        <v>0</v>
      </c>
      <c r="BF94" s="2"/>
    </row>
    <row r="95" spans="1:58" ht="15.75" customHeight="1" x14ac:dyDescent="0.15">
      <c r="A95" s="311" t="s">
        <v>87</v>
      </c>
      <c r="B95" s="312"/>
      <c r="C95" s="313"/>
      <c r="D95" s="167"/>
      <c r="E95" s="166"/>
      <c r="F95" s="167"/>
      <c r="G95" s="75" t="str">
        <f t="shared" si="28"/>
        <v/>
      </c>
      <c r="BA95" s="17" t="str">
        <f t="shared" si="29"/>
        <v/>
      </c>
      <c r="BB95" s="2"/>
      <c r="BC95" s="2"/>
      <c r="BD95" s="2"/>
      <c r="BE95" s="25">
        <f t="shared" si="30"/>
        <v>0</v>
      </c>
      <c r="BF95" s="3"/>
    </row>
    <row r="96" spans="1:58" ht="15.75" customHeight="1" x14ac:dyDescent="0.15">
      <c r="A96" s="311" t="s">
        <v>88</v>
      </c>
      <c r="B96" s="312"/>
      <c r="C96" s="313"/>
      <c r="D96" s="167"/>
      <c r="E96" s="166"/>
      <c r="F96" s="167"/>
      <c r="G96" s="75" t="str">
        <f t="shared" si="28"/>
        <v/>
      </c>
      <c r="BA96" s="17" t="str">
        <f t="shared" si="29"/>
        <v/>
      </c>
      <c r="BB96" s="2"/>
      <c r="BC96" s="2"/>
      <c r="BD96" s="2"/>
      <c r="BE96" s="25">
        <f t="shared" si="30"/>
        <v>0</v>
      </c>
      <c r="BF96" s="3"/>
    </row>
    <row r="97" spans="1:58" ht="17.25" customHeight="1" x14ac:dyDescent="0.15">
      <c r="A97" s="374" t="s">
        <v>89</v>
      </c>
      <c r="B97" s="375"/>
      <c r="C97" s="376"/>
      <c r="D97" s="168"/>
      <c r="E97" s="169"/>
      <c r="F97" s="168"/>
      <c r="G97" s="75" t="str">
        <f t="shared" si="28"/>
        <v/>
      </c>
      <c r="BA97" s="17" t="str">
        <f t="shared" si="29"/>
        <v/>
      </c>
      <c r="BE97" s="25">
        <f t="shared" si="30"/>
        <v>0</v>
      </c>
    </row>
    <row r="98" spans="1:58" ht="15.75" customHeight="1" x14ac:dyDescent="0.15">
      <c r="A98" s="311" t="s">
        <v>183</v>
      </c>
      <c r="B98" s="312"/>
      <c r="C98" s="313"/>
      <c r="D98" s="167"/>
      <c r="E98" s="166"/>
      <c r="F98" s="167"/>
      <c r="G98" s="75" t="str">
        <f t="shared" si="28"/>
        <v/>
      </c>
      <c r="BA98" s="17" t="str">
        <f t="shared" si="29"/>
        <v/>
      </c>
      <c r="BE98" s="25">
        <f t="shared" si="30"/>
        <v>0</v>
      </c>
    </row>
    <row r="99" spans="1:58" ht="15.75" customHeight="1" x14ac:dyDescent="0.15">
      <c r="A99" s="387" t="s">
        <v>184</v>
      </c>
      <c r="B99" s="388"/>
      <c r="C99" s="389"/>
      <c r="D99" s="168"/>
      <c r="E99" s="169"/>
      <c r="F99" s="168"/>
      <c r="G99" s="75" t="str">
        <f t="shared" si="28"/>
        <v/>
      </c>
      <c r="BA99" s="17" t="str">
        <f t="shared" si="29"/>
        <v/>
      </c>
      <c r="BE99" s="25">
        <f t="shared" si="30"/>
        <v>0</v>
      </c>
    </row>
    <row r="100" spans="1:58" ht="15.75" customHeight="1" x14ac:dyDescent="0.15">
      <c r="A100" s="387" t="s">
        <v>185</v>
      </c>
      <c r="B100" s="388"/>
      <c r="C100" s="389"/>
      <c r="D100" s="168"/>
      <c r="E100" s="169"/>
      <c r="F100" s="168"/>
      <c r="G100" s="75" t="str">
        <f t="shared" si="28"/>
        <v/>
      </c>
      <c r="BA100" s="17" t="str">
        <f t="shared" si="29"/>
        <v/>
      </c>
      <c r="BE100" s="25">
        <f t="shared" si="30"/>
        <v>0</v>
      </c>
    </row>
    <row r="101" spans="1:58" ht="15.75" customHeight="1" x14ac:dyDescent="0.15">
      <c r="A101" s="366" t="s">
        <v>186</v>
      </c>
      <c r="B101" s="367"/>
      <c r="C101" s="368"/>
      <c r="D101" s="170"/>
      <c r="E101" s="171"/>
      <c r="F101" s="170"/>
      <c r="G101" s="75" t="str">
        <f t="shared" si="28"/>
        <v/>
      </c>
      <c r="BA101" s="17" t="str">
        <f>IF($D101&lt;$F101," Las IC a Gestantes NO puede ser mayor que Total IC","")</f>
        <v/>
      </c>
      <c r="BE101" s="25">
        <f t="shared" si="30"/>
        <v>0</v>
      </c>
    </row>
    <row r="102" spans="1:58" ht="40.5" customHeight="1" x14ac:dyDescent="0.2">
      <c r="A102" s="7" t="s">
        <v>90</v>
      </c>
      <c r="B102" s="172"/>
      <c r="C102" s="173"/>
      <c r="D102" s="172"/>
      <c r="E102" s="174"/>
      <c r="F102" s="174"/>
    </row>
    <row r="103" spans="1:58" ht="15.75" customHeight="1" x14ac:dyDescent="0.15">
      <c r="A103" s="403" t="s">
        <v>91</v>
      </c>
      <c r="B103" s="404"/>
      <c r="C103" s="405"/>
      <c r="D103" s="363" t="s">
        <v>92</v>
      </c>
      <c r="E103" s="364"/>
      <c r="F103" s="365"/>
      <c r="G103" s="356" t="s">
        <v>93</v>
      </c>
    </row>
    <row r="104" spans="1:58" ht="15.75" customHeight="1" x14ac:dyDescent="0.15">
      <c r="A104" s="406"/>
      <c r="B104" s="407"/>
      <c r="C104" s="408"/>
      <c r="D104" s="175" t="s">
        <v>4</v>
      </c>
      <c r="E104" s="176" t="s">
        <v>1</v>
      </c>
      <c r="F104" s="177" t="s">
        <v>2</v>
      </c>
      <c r="G104" s="329"/>
    </row>
    <row r="105" spans="1:58" ht="15.75" customHeight="1" x14ac:dyDescent="0.15">
      <c r="A105" s="357" t="s">
        <v>94</v>
      </c>
      <c r="B105" s="359" t="s">
        <v>95</v>
      </c>
      <c r="C105" s="360"/>
      <c r="D105" s="178">
        <f>+SUM(E105:F105)</f>
        <v>0</v>
      </c>
      <c r="E105" s="114"/>
      <c r="F105" s="179"/>
      <c r="G105" s="83"/>
      <c r="H105" s="180" t="str">
        <f>+BA105&amp;BB105</f>
        <v/>
      </c>
      <c r="BA105" s="181" t="str">
        <f>IF($E105+$E106+$F105+$F106&lt;=$D15+$D16,"","Las Consultas de Urgencia realizadas en Extensión Horaria NO PUEDE ser mayor que el Total de Consultas de Urgencia de la Sección A. ")</f>
        <v/>
      </c>
      <c r="BB105" s="181" t="str">
        <f>IF($G105+$G106&lt;=$D68,"","Las Actividades Recuperativas realizadas en Extensión Horaria NO PUEDE ser mayor que el Total de Actividades de la Sección B. ")</f>
        <v/>
      </c>
      <c r="BC105" s="2"/>
      <c r="BD105" s="26">
        <f>IF($E105+$E106+$F105+$F106&lt;=$D15+$D16,0,1)</f>
        <v>0</v>
      </c>
      <c r="BE105" s="26">
        <f>IF($G105+$G106&lt;=$D68,0,1)</f>
        <v>0</v>
      </c>
      <c r="BF105" s="3"/>
    </row>
    <row r="106" spans="1:58" ht="15.75" customHeight="1" x14ac:dyDescent="0.15">
      <c r="A106" s="358"/>
      <c r="B106" s="361" t="s">
        <v>96</v>
      </c>
      <c r="C106" s="362"/>
      <c r="D106" s="52">
        <f>+SUM(E106:F106)</f>
        <v>0</v>
      </c>
      <c r="E106" s="53"/>
      <c r="F106" s="57"/>
      <c r="G106" s="58"/>
      <c r="H106" s="180"/>
      <c r="BA106" s="2"/>
      <c r="BB106" s="2"/>
      <c r="BC106" s="2"/>
      <c r="BD106" s="2"/>
      <c r="BE106" s="3"/>
      <c r="BF106" s="3"/>
    </row>
    <row r="107" spans="1:58" ht="21" customHeight="1" x14ac:dyDescent="0.2">
      <c r="A107" s="14" t="s">
        <v>97</v>
      </c>
      <c r="B107" s="59"/>
      <c r="C107" s="59"/>
      <c r="D107" s="59"/>
      <c r="E107" s="182"/>
      <c r="F107" s="182"/>
      <c r="G107" s="182"/>
      <c r="BA107" s="2"/>
      <c r="BB107" s="2"/>
      <c r="BC107" s="2"/>
      <c r="BD107" s="2"/>
      <c r="BE107" s="2"/>
      <c r="BF107" s="2"/>
    </row>
    <row r="108" spans="1:58" ht="31.5" customHeight="1" x14ac:dyDescent="0.15">
      <c r="A108" s="295" t="s">
        <v>98</v>
      </c>
      <c r="B108" s="296"/>
      <c r="C108" s="297"/>
      <c r="D108" s="301" t="s">
        <v>4</v>
      </c>
      <c r="E108" s="303" t="s">
        <v>7</v>
      </c>
      <c r="F108" s="304"/>
      <c r="G108" s="304"/>
      <c r="H108" s="304"/>
      <c r="I108" s="304"/>
      <c r="J108" s="304"/>
      <c r="K108" s="304"/>
      <c r="L108" s="304"/>
      <c r="M108" s="305"/>
      <c r="N108" s="301" t="s">
        <v>33</v>
      </c>
      <c r="O108" s="306" t="s">
        <v>9</v>
      </c>
      <c r="P108" s="306" t="s">
        <v>34</v>
      </c>
      <c r="BA108" s="2"/>
      <c r="BB108" s="2"/>
      <c r="BC108" s="2"/>
      <c r="BD108" s="2"/>
      <c r="BE108" s="3"/>
      <c r="BF108" s="3"/>
    </row>
    <row r="109" spans="1:58" ht="27" customHeight="1" x14ac:dyDescent="0.15">
      <c r="A109" s="298"/>
      <c r="B109" s="299"/>
      <c r="C109" s="300"/>
      <c r="D109" s="329"/>
      <c r="E109" s="40" t="s">
        <v>24</v>
      </c>
      <c r="F109" s="38" t="s">
        <v>25</v>
      </c>
      <c r="G109" s="38" t="s">
        <v>26</v>
      </c>
      <c r="H109" s="38" t="s">
        <v>15</v>
      </c>
      <c r="I109" s="38" t="s">
        <v>16</v>
      </c>
      <c r="J109" s="38" t="s">
        <v>17</v>
      </c>
      <c r="K109" s="38" t="s">
        <v>18</v>
      </c>
      <c r="L109" s="38" t="s">
        <v>19</v>
      </c>
      <c r="M109" s="39" t="s">
        <v>20</v>
      </c>
      <c r="N109" s="329"/>
      <c r="O109" s="307"/>
      <c r="P109" s="307"/>
      <c r="BA109" s="2"/>
      <c r="BB109" s="2"/>
      <c r="BC109" s="2"/>
      <c r="BD109" s="2"/>
      <c r="BE109" s="3"/>
      <c r="BF109" s="3"/>
    </row>
    <row r="110" spans="1:58" ht="15.75" customHeight="1" x14ac:dyDescent="0.15">
      <c r="A110" s="401" t="s">
        <v>99</v>
      </c>
      <c r="B110" s="402"/>
      <c r="C110" s="402"/>
      <c r="D110" s="44">
        <f>+SUM(E110:M110)</f>
        <v>26</v>
      </c>
      <c r="E110" s="62">
        <v>3</v>
      </c>
      <c r="F110" s="63"/>
      <c r="G110" s="63"/>
      <c r="H110" s="63">
        <v>2</v>
      </c>
      <c r="I110" s="63"/>
      <c r="J110" s="63">
        <v>5</v>
      </c>
      <c r="K110" s="63">
        <v>9</v>
      </c>
      <c r="L110" s="63">
        <v>1</v>
      </c>
      <c r="M110" s="64">
        <v>6</v>
      </c>
      <c r="N110" s="74">
        <v>26</v>
      </c>
      <c r="O110" s="74">
        <v>1</v>
      </c>
      <c r="P110" s="74"/>
      <c r="Q110" s="75" t="str">
        <f t="shared" ref="Q110:Q139" si="31">$BA110&amp;" "&amp;$BB110&amp;" "&amp;$BC110</f>
        <v xml:space="preserve">  </v>
      </c>
      <c r="BA110" s="11" t="str">
        <f t="shared" ref="BA110:BA139" si="32">IF($D110=0,"",IF($N110="",IF($D110="",""," No olvide escribir la columna Beneficiarios."),""))</f>
        <v/>
      </c>
      <c r="BB110" s="11" t="str">
        <f t="shared" ref="BB110:BB139" si="33">IF($D110&lt;$N110," El número de Beneficiarios NO puede ser mayor que el Total.","")</f>
        <v/>
      </c>
      <c r="BC110" s="17" t="str">
        <f t="shared" ref="BC110:BC139" si="34">IF($K110&lt;$O110," Las actividades de 60 años NO puede ser mayor que el de 20-64 años.","")</f>
        <v/>
      </c>
      <c r="BD110" s="26">
        <f t="shared" ref="BD110:BD139" si="35">IF($K110&lt;$O110,1,0)</f>
        <v>0</v>
      </c>
      <c r="BE110" s="26">
        <f t="shared" ref="BE110:BE139" si="36">IF($D110&lt;$N110,1,0)</f>
        <v>0</v>
      </c>
      <c r="BF110" s="26">
        <f t="shared" ref="BF110:BF139" si="37">IF($D110=0,"",IF($N110="",IF($D110="","",1),0))</f>
        <v>0</v>
      </c>
    </row>
    <row r="111" spans="1:58" ht="15.75" customHeight="1" x14ac:dyDescent="0.15">
      <c r="A111" s="352" t="s">
        <v>100</v>
      </c>
      <c r="B111" s="352"/>
      <c r="C111" s="352"/>
      <c r="D111" s="76">
        <f>+SUM(E111:M111)</f>
        <v>27</v>
      </c>
      <c r="E111" s="96">
        <v>1</v>
      </c>
      <c r="F111" s="80"/>
      <c r="G111" s="80"/>
      <c r="H111" s="80"/>
      <c r="I111" s="80">
        <v>1</v>
      </c>
      <c r="J111" s="80">
        <v>2</v>
      </c>
      <c r="K111" s="80">
        <v>15</v>
      </c>
      <c r="L111" s="80">
        <v>6</v>
      </c>
      <c r="M111" s="98">
        <v>2</v>
      </c>
      <c r="N111" s="83">
        <v>27</v>
      </c>
      <c r="O111" s="83"/>
      <c r="P111" s="83"/>
      <c r="Q111" s="75" t="str">
        <f t="shared" si="31"/>
        <v xml:space="preserve">  </v>
      </c>
      <c r="BA111" s="11" t="str">
        <f t="shared" si="32"/>
        <v/>
      </c>
      <c r="BB111" s="11" t="str">
        <f t="shared" si="33"/>
        <v/>
      </c>
      <c r="BC111" s="17" t="str">
        <f t="shared" si="34"/>
        <v/>
      </c>
      <c r="BD111" s="26">
        <f t="shared" si="35"/>
        <v>0</v>
      </c>
      <c r="BE111" s="26">
        <f t="shared" si="36"/>
        <v>0</v>
      </c>
      <c r="BF111" s="26">
        <f t="shared" si="37"/>
        <v>0</v>
      </c>
    </row>
    <row r="112" spans="1:58" ht="20.25" customHeight="1" x14ac:dyDescent="0.15">
      <c r="A112" s="311" t="s">
        <v>101</v>
      </c>
      <c r="B112" s="312"/>
      <c r="C112" s="313"/>
      <c r="D112" s="76">
        <f>+SUM(E112:M112)</f>
        <v>153</v>
      </c>
      <c r="E112" s="96"/>
      <c r="F112" s="115"/>
      <c r="G112" s="115"/>
      <c r="H112" s="115"/>
      <c r="I112" s="115">
        <v>2</v>
      </c>
      <c r="J112" s="115"/>
      <c r="K112" s="115">
        <v>146</v>
      </c>
      <c r="L112" s="115">
        <v>5</v>
      </c>
      <c r="M112" s="179"/>
      <c r="N112" s="117">
        <v>153</v>
      </c>
      <c r="O112" s="117">
        <v>10</v>
      </c>
      <c r="P112" s="117"/>
      <c r="Q112" s="75" t="str">
        <f t="shared" si="31"/>
        <v xml:space="preserve">  </v>
      </c>
      <c r="BA112" s="11" t="str">
        <f t="shared" si="32"/>
        <v/>
      </c>
      <c r="BB112" s="11" t="str">
        <f t="shared" si="33"/>
        <v/>
      </c>
      <c r="BC112" s="17" t="str">
        <f t="shared" si="34"/>
        <v/>
      </c>
      <c r="BD112" s="26">
        <f t="shared" si="35"/>
        <v>0</v>
      </c>
      <c r="BE112" s="26">
        <f t="shared" si="36"/>
        <v>0</v>
      </c>
      <c r="BF112" s="26">
        <f t="shared" si="37"/>
        <v>0</v>
      </c>
    </row>
    <row r="113" spans="1:58" ht="15" customHeight="1" x14ac:dyDescent="0.15">
      <c r="A113" s="352" t="s">
        <v>102</v>
      </c>
      <c r="B113" s="352"/>
      <c r="C113" s="352"/>
      <c r="D113" s="76">
        <f>+SUM(E113:M113)</f>
        <v>0</v>
      </c>
      <c r="E113" s="96"/>
      <c r="F113" s="80"/>
      <c r="G113" s="80"/>
      <c r="H113" s="80"/>
      <c r="I113" s="80"/>
      <c r="J113" s="80"/>
      <c r="K113" s="80"/>
      <c r="L113" s="80"/>
      <c r="M113" s="98"/>
      <c r="N113" s="83"/>
      <c r="O113" s="83"/>
      <c r="P113" s="83"/>
      <c r="Q113" s="75" t="str">
        <f t="shared" si="31"/>
        <v xml:space="preserve">  </v>
      </c>
      <c r="BA113" s="11" t="str">
        <f t="shared" si="32"/>
        <v/>
      </c>
      <c r="BB113" s="11" t="str">
        <f t="shared" si="33"/>
        <v/>
      </c>
      <c r="BC113" s="17" t="str">
        <f t="shared" si="34"/>
        <v/>
      </c>
      <c r="BD113" s="26">
        <f t="shared" si="35"/>
        <v>0</v>
      </c>
      <c r="BE113" s="26">
        <f t="shared" si="36"/>
        <v>0</v>
      </c>
      <c r="BF113" s="26" t="str">
        <f t="shared" si="37"/>
        <v/>
      </c>
    </row>
    <row r="114" spans="1:58" ht="15.75" customHeight="1" x14ac:dyDescent="0.15">
      <c r="A114" s="352" t="s">
        <v>187</v>
      </c>
      <c r="B114" s="352"/>
      <c r="C114" s="352"/>
      <c r="D114" s="76">
        <f t="shared" ref="D114:D119" si="38">+SUM(H114:M114)</f>
        <v>190</v>
      </c>
      <c r="E114" s="77"/>
      <c r="F114" s="79"/>
      <c r="G114" s="79"/>
      <c r="H114" s="80">
        <v>2</v>
      </c>
      <c r="I114" s="80">
        <v>3</v>
      </c>
      <c r="J114" s="80">
        <v>2</v>
      </c>
      <c r="K114" s="80">
        <v>177</v>
      </c>
      <c r="L114" s="80">
        <v>4</v>
      </c>
      <c r="M114" s="98">
        <v>2</v>
      </c>
      <c r="N114" s="83">
        <v>190</v>
      </c>
      <c r="O114" s="83">
        <v>13</v>
      </c>
      <c r="P114" s="83"/>
      <c r="Q114" s="75" t="str">
        <f t="shared" si="31"/>
        <v xml:space="preserve">  </v>
      </c>
      <c r="BA114" s="11" t="str">
        <f t="shared" si="32"/>
        <v/>
      </c>
      <c r="BB114" s="11" t="str">
        <f t="shared" si="33"/>
        <v/>
      </c>
      <c r="BC114" s="17" t="str">
        <f t="shared" si="34"/>
        <v/>
      </c>
      <c r="BD114" s="26">
        <f t="shared" si="35"/>
        <v>0</v>
      </c>
      <c r="BE114" s="26">
        <f t="shared" si="36"/>
        <v>0</v>
      </c>
      <c r="BF114" s="26">
        <f t="shared" si="37"/>
        <v>0</v>
      </c>
    </row>
    <row r="115" spans="1:58" ht="15.75" customHeight="1" x14ac:dyDescent="0.15">
      <c r="A115" s="320" t="s">
        <v>188</v>
      </c>
      <c r="B115" s="320"/>
      <c r="C115" s="320"/>
      <c r="D115" s="76">
        <f t="shared" si="38"/>
        <v>0</v>
      </c>
      <c r="E115" s="77"/>
      <c r="F115" s="79"/>
      <c r="G115" s="79"/>
      <c r="H115" s="80"/>
      <c r="I115" s="80"/>
      <c r="J115" s="80"/>
      <c r="K115" s="80"/>
      <c r="L115" s="80"/>
      <c r="M115" s="98"/>
      <c r="N115" s="83"/>
      <c r="O115" s="83"/>
      <c r="P115" s="83"/>
      <c r="Q115" s="75" t="str">
        <f t="shared" si="31"/>
        <v xml:space="preserve">  </v>
      </c>
      <c r="BA115" s="11" t="str">
        <f t="shared" si="32"/>
        <v/>
      </c>
      <c r="BB115" s="11" t="str">
        <f t="shared" si="33"/>
        <v/>
      </c>
      <c r="BC115" s="17" t="str">
        <f t="shared" si="34"/>
        <v/>
      </c>
      <c r="BD115" s="26">
        <f t="shared" si="35"/>
        <v>0</v>
      </c>
      <c r="BE115" s="26">
        <f t="shared" si="36"/>
        <v>0</v>
      </c>
      <c r="BF115" s="26" t="str">
        <f t="shared" si="37"/>
        <v/>
      </c>
    </row>
    <row r="116" spans="1:58" ht="15.75" customHeight="1" x14ac:dyDescent="0.15">
      <c r="A116" s="320" t="s">
        <v>189</v>
      </c>
      <c r="B116" s="320"/>
      <c r="C116" s="320"/>
      <c r="D116" s="76">
        <f t="shared" si="38"/>
        <v>7</v>
      </c>
      <c r="E116" s="77"/>
      <c r="F116" s="79"/>
      <c r="G116" s="79"/>
      <c r="H116" s="80"/>
      <c r="I116" s="80"/>
      <c r="J116" s="80">
        <v>3</v>
      </c>
      <c r="K116" s="80">
        <v>3</v>
      </c>
      <c r="L116" s="80"/>
      <c r="M116" s="98">
        <v>1</v>
      </c>
      <c r="N116" s="83">
        <v>7</v>
      </c>
      <c r="O116" s="83"/>
      <c r="P116" s="83"/>
      <c r="Q116" s="75" t="str">
        <f t="shared" si="31"/>
        <v xml:space="preserve">  </v>
      </c>
      <c r="BA116" s="11" t="str">
        <f t="shared" si="32"/>
        <v/>
      </c>
      <c r="BB116" s="11" t="str">
        <f t="shared" si="33"/>
        <v/>
      </c>
      <c r="BC116" s="17" t="str">
        <f t="shared" si="34"/>
        <v/>
      </c>
      <c r="BD116" s="26">
        <f t="shared" si="35"/>
        <v>0</v>
      </c>
      <c r="BE116" s="26">
        <f t="shared" si="36"/>
        <v>0</v>
      </c>
      <c r="BF116" s="26">
        <f t="shared" si="37"/>
        <v>0</v>
      </c>
    </row>
    <row r="117" spans="1:58" ht="15.75" customHeight="1" x14ac:dyDescent="0.15">
      <c r="A117" s="320" t="s">
        <v>190</v>
      </c>
      <c r="B117" s="320"/>
      <c r="C117" s="320"/>
      <c r="D117" s="76">
        <f t="shared" si="38"/>
        <v>1</v>
      </c>
      <c r="E117" s="77"/>
      <c r="F117" s="79"/>
      <c r="G117" s="79"/>
      <c r="H117" s="80"/>
      <c r="I117" s="80"/>
      <c r="J117" s="80"/>
      <c r="K117" s="80">
        <v>1</v>
      </c>
      <c r="L117" s="80"/>
      <c r="M117" s="98"/>
      <c r="N117" s="83">
        <v>1</v>
      </c>
      <c r="O117" s="83"/>
      <c r="P117" s="83"/>
      <c r="Q117" s="75" t="str">
        <f t="shared" si="31"/>
        <v xml:space="preserve">  </v>
      </c>
      <c r="BA117" s="11" t="str">
        <f t="shared" si="32"/>
        <v/>
      </c>
      <c r="BB117" s="11" t="str">
        <f t="shared" si="33"/>
        <v/>
      </c>
      <c r="BC117" s="17" t="str">
        <f t="shared" si="34"/>
        <v/>
      </c>
      <c r="BD117" s="26">
        <f t="shared" si="35"/>
        <v>0</v>
      </c>
      <c r="BE117" s="26">
        <f t="shared" si="36"/>
        <v>0</v>
      </c>
      <c r="BF117" s="26">
        <f t="shared" si="37"/>
        <v>0</v>
      </c>
    </row>
    <row r="118" spans="1:58" ht="15" customHeight="1" x14ac:dyDescent="0.15">
      <c r="A118" s="320" t="s">
        <v>170</v>
      </c>
      <c r="B118" s="320"/>
      <c r="C118" s="320"/>
      <c r="D118" s="76">
        <f t="shared" si="38"/>
        <v>0</v>
      </c>
      <c r="E118" s="77"/>
      <c r="F118" s="79"/>
      <c r="G118" s="79"/>
      <c r="H118" s="80"/>
      <c r="I118" s="80"/>
      <c r="J118" s="80"/>
      <c r="K118" s="80"/>
      <c r="L118" s="80"/>
      <c r="M118" s="98"/>
      <c r="N118" s="83"/>
      <c r="O118" s="83"/>
      <c r="P118" s="83"/>
      <c r="Q118" s="75" t="str">
        <f t="shared" si="31"/>
        <v xml:space="preserve">  </v>
      </c>
      <c r="BA118" s="11" t="str">
        <f t="shared" si="32"/>
        <v/>
      </c>
      <c r="BB118" s="11" t="str">
        <f t="shared" si="33"/>
        <v/>
      </c>
      <c r="BC118" s="17" t="str">
        <f t="shared" si="34"/>
        <v/>
      </c>
      <c r="BD118" s="26">
        <f t="shared" si="35"/>
        <v>0</v>
      </c>
      <c r="BE118" s="26">
        <f t="shared" si="36"/>
        <v>0</v>
      </c>
      <c r="BF118" s="26" t="str">
        <f t="shared" si="37"/>
        <v/>
      </c>
    </row>
    <row r="119" spans="1:58" ht="15.75" customHeight="1" x14ac:dyDescent="0.15">
      <c r="A119" s="352" t="s">
        <v>103</v>
      </c>
      <c r="B119" s="352"/>
      <c r="C119" s="352"/>
      <c r="D119" s="76">
        <f t="shared" si="38"/>
        <v>0</v>
      </c>
      <c r="E119" s="77"/>
      <c r="F119" s="79"/>
      <c r="G119" s="79"/>
      <c r="H119" s="80"/>
      <c r="I119" s="80"/>
      <c r="J119" s="80"/>
      <c r="K119" s="80"/>
      <c r="L119" s="80"/>
      <c r="M119" s="98"/>
      <c r="N119" s="83"/>
      <c r="O119" s="83"/>
      <c r="P119" s="83"/>
      <c r="Q119" s="75" t="str">
        <f t="shared" si="31"/>
        <v xml:space="preserve">  </v>
      </c>
      <c r="BA119" s="11" t="str">
        <f t="shared" si="32"/>
        <v/>
      </c>
      <c r="BB119" s="11" t="str">
        <f t="shared" si="33"/>
        <v/>
      </c>
      <c r="BC119" s="17" t="str">
        <f t="shared" si="34"/>
        <v/>
      </c>
      <c r="BD119" s="26">
        <f t="shared" si="35"/>
        <v>0</v>
      </c>
      <c r="BE119" s="26">
        <f t="shared" si="36"/>
        <v>0</v>
      </c>
      <c r="BF119" s="26" t="str">
        <f t="shared" si="37"/>
        <v/>
      </c>
    </row>
    <row r="120" spans="1:58" ht="15.75" customHeight="1" x14ac:dyDescent="0.15">
      <c r="A120" s="352" t="s">
        <v>104</v>
      </c>
      <c r="B120" s="352"/>
      <c r="C120" s="352"/>
      <c r="D120" s="76">
        <f>+SUM(J120:M120)</f>
        <v>0</v>
      </c>
      <c r="E120" s="77"/>
      <c r="F120" s="79"/>
      <c r="G120" s="79"/>
      <c r="H120" s="79"/>
      <c r="I120" s="79"/>
      <c r="J120" s="80"/>
      <c r="K120" s="80"/>
      <c r="L120" s="80"/>
      <c r="M120" s="98"/>
      <c r="N120" s="83"/>
      <c r="O120" s="83"/>
      <c r="P120" s="83"/>
      <c r="Q120" s="75" t="str">
        <f t="shared" si="31"/>
        <v xml:space="preserve">  </v>
      </c>
      <c r="BA120" s="11" t="str">
        <f t="shared" si="32"/>
        <v/>
      </c>
      <c r="BB120" s="11" t="str">
        <f t="shared" si="33"/>
        <v/>
      </c>
      <c r="BC120" s="17" t="str">
        <f t="shared" si="34"/>
        <v/>
      </c>
      <c r="BD120" s="26">
        <f t="shared" si="35"/>
        <v>0</v>
      </c>
      <c r="BE120" s="26">
        <f t="shared" si="36"/>
        <v>0</v>
      </c>
      <c r="BF120" s="26" t="str">
        <f t="shared" si="37"/>
        <v/>
      </c>
    </row>
    <row r="121" spans="1:58" ht="15.75" customHeight="1" x14ac:dyDescent="0.15">
      <c r="A121" s="352" t="s">
        <v>105</v>
      </c>
      <c r="B121" s="352"/>
      <c r="C121" s="352"/>
      <c r="D121" s="76">
        <f>+SUM(G121:M121)</f>
        <v>3</v>
      </c>
      <c r="E121" s="77"/>
      <c r="F121" s="79"/>
      <c r="G121" s="80"/>
      <c r="H121" s="80"/>
      <c r="I121" s="80"/>
      <c r="J121" s="80"/>
      <c r="K121" s="80">
        <v>3</v>
      </c>
      <c r="L121" s="80"/>
      <c r="M121" s="98"/>
      <c r="N121" s="83">
        <v>3</v>
      </c>
      <c r="O121" s="83"/>
      <c r="P121" s="83"/>
      <c r="Q121" s="75" t="str">
        <f t="shared" si="31"/>
        <v xml:space="preserve">  </v>
      </c>
      <c r="BA121" s="11" t="str">
        <f t="shared" si="32"/>
        <v/>
      </c>
      <c r="BB121" s="11" t="str">
        <f t="shared" si="33"/>
        <v/>
      </c>
      <c r="BC121" s="17" t="str">
        <f t="shared" si="34"/>
        <v/>
      </c>
      <c r="BD121" s="26">
        <f t="shared" si="35"/>
        <v>0</v>
      </c>
      <c r="BE121" s="26">
        <f t="shared" si="36"/>
        <v>0</v>
      </c>
      <c r="BF121" s="26">
        <f t="shared" si="37"/>
        <v>0</v>
      </c>
    </row>
    <row r="122" spans="1:58" ht="15.75" customHeight="1" x14ac:dyDescent="0.15">
      <c r="A122" s="352" t="s">
        <v>106</v>
      </c>
      <c r="B122" s="352"/>
      <c r="C122" s="352"/>
      <c r="D122" s="76">
        <f>+SUM(E122,I122)</f>
        <v>0</v>
      </c>
      <c r="E122" s="96"/>
      <c r="F122" s="79"/>
      <c r="G122" s="79"/>
      <c r="H122" s="79"/>
      <c r="I122" s="80"/>
      <c r="J122" s="79"/>
      <c r="K122" s="79"/>
      <c r="L122" s="79"/>
      <c r="M122" s="99"/>
      <c r="N122" s="83"/>
      <c r="O122" s="82"/>
      <c r="P122" s="83"/>
      <c r="Q122" s="75" t="str">
        <f t="shared" si="31"/>
        <v xml:space="preserve">  </v>
      </c>
      <c r="BA122" s="11" t="str">
        <f t="shared" si="32"/>
        <v/>
      </c>
      <c r="BB122" s="11" t="str">
        <f t="shared" si="33"/>
        <v/>
      </c>
      <c r="BC122" s="17" t="str">
        <f t="shared" si="34"/>
        <v/>
      </c>
      <c r="BD122" s="26">
        <f t="shared" si="35"/>
        <v>0</v>
      </c>
      <c r="BE122" s="26">
        <f t="shared" si="36"/>
        <v>0</v>
      </c>
      <c r="BF122" s="26" t="str">
        <f t="shared" si="37"/>
        <v/>
      </c>
    </row>
    <row r="123" spans="1:58" ht="15.75" customHeight="1" x14ac:dyDescent="0.15">
      <c r="A123" s="352" t="s">
        <v>107</v>
      </c>
      <c r="B123" s="352"/>
      <c r="C123" s="352"/>
      <c r="D123" s="76">
        <f>+SUM(E123,I123)</f>
        <v>0</v>
      </c>
      <c r="E123" s="96"/>
      <c r="F123" s="79"/>
      <c r="G123" s="79"/>
      <c r="H123" s="79"/>
      <c r="I123" s="80"/>
      <c r="J123" s="79"/>
      <c r="K123" s="79"/>
      <c r="L123" s="79"/>
      <c r="M123" s="99"/>
      <c r="N123" s="83"/>
      <c r="O123" s="82"/>
      <c r="P123" s="83"/>
      <c r="Q123" s="75" t="str">
        <f t="shared" si="31"/>
        <v xml:space="preserve">  </v>
      </c>
      <c r="BA123" s="11" t="str">
        <f t="shared" si="32"/>
        <v/>
      </c>
      <c r="BB123" s="11" t="str">
        <f t="shared" si="33"/>
        <v/>
      </c>
      <c r="BC123" s="17" t="str">
        <f t="shared" si="34"/>
        <v/>
      </c>
      <c r="BD123" s="26">
        <f t="shared" si="35"/>
        <v>0</v>
      </c>
      <c r="BE123" s="26">
        <f t="shared" si="36"/>
        <v>0</v>
      </c>
      <c r="BF123" s="26" t="str">
        <f t="shared" si="37"/>
        <v/>
      </c>
    </row>
    <row r="124" spans="1:58" ht="15.75" customHeight="1" x14ac:dyDescent="0.15">
      <c r="A124" s="352" t="s">
        <v>108</v>
      </c>
      <c r="B124" s="352"/>
      <c r="C124" s="352"/>
      <c r="D124" s="76">
        <f>+SUM(E124:K124)</f>
        <v>221</v>
      </c>
      <c r="E124" s="96"/>
      <c r="F124" s="80"/>
      <c r="G124" s="80"/>
      <c r="H124" s="80">
        <v>12</v>
      </c>
      <c r="I124" s="80">
        <v>95</v>
      </c>
      <c r="J124" s="80">
        <v>112</v>
      </c>
      <c r="K124" s="80">
        <v>2</v>
      </c>
      <c r="L124" s="79"/>
      <c r="M124" s="99"/>
      <c r="N124" s="83">
        <v>221</v>
      </c>
      <c r="O124" s="83">
        <v>2</v>
      </c>
      <c r="P124" s="83"/>
      <c r="Q124" s="75" t="str">
        <f t="shared" si="31"/>
        <v xml:space="preserve">  </v>
      </c>
      <c r="BA124" s="11" t="str">
        <f t="shared" si="32"/>
        <v/>
      </c>
      <c r="BB124" s="11" t="str">
        <f t="shared" si="33"/>
        <v/>
      </c>
      <c r="BC124" s="17" t="str">
        <f t="shared" si="34"/>
        <v/>
      </c>
      <c r="BD124" s="26">
        <f t="shared" si="35"/>
        <v>0</v>
      </c>
      <c r="BE124" s="26">
        <f t="shared" si="36"/>
        <v>0</v>
      </c>
      <c r="BF124" s="26">
        <f t="shared" si="37"/>
        <v>0</v>
      </c>
    </row>
    <row r="125" spans="1:58" ht="15.75" customHeight="1" x14ac:dyDescent="0.15">
      <c r="A125" s="352" t="s">
        <v>191</v>
      </c>
      <c r="B125" s="352"/>
      <c r="C125" s="352"/>
      <c r="D125" s="76">
        <f>+SUM(E125:K125)</f>
        <v>14</v>
      </c>
      <c r="E125" s="96"/>
      <c r="F125" s="80"/>
      <c r="G125" s="80">
        <v>1</v>
      </c>
      <c r="H125" s="80">
        <v>2</v>
      </c>
      <c r="I125" s="80">
        <v>8</v>
      </c>
      <c r="J125" s="80">
        <v>3</v>
      </c>
      <c r="K125" s="80"/>
      <c r="L125" s="79"/>
      <c r="M125" s="99"/>
      <c r="N125" s="83">
        <v>14</v>
      </c>
      <c r="O125" s="83"/>
      <c r="P125" s="83"/>
      <c r="Q125" s="75" t="str">
        <f t="shared" si="31"/>
        <v xml:space="preserve">  </v>
      </c>
      <c r="BA125" s="11" t="str">
        <f t="shared" si="32"/>
        <v/>
      </c>
      <c r="BB125" s="11" t="str">
        <f t="shared" si="33"/>
        <v/>
      </c>
      <c r="BC125" s="17" t="str">
        <f t="shared" si="34"/>
        <v/>
      </c>
      <c r="BD125" s="26">
        <f t="shared" si="35"/>
        <v>0</v>
      </c>
      <c r="BE125" s="26">
        <f t="shared" si="36"/>
        <v>0</v>
      </c>
      <c r="BF125" s="26">
        <f t="shared" si="37"/>
        <v>0</v>
      </c>
    </row>
    <row r="126" spans="1:58" ht="15.75" customHeight="1" x14ac:dyDescent="0.15">
      <c r="A126" s="353" t="s">
        <v>192</v>
      </c>
      <c r="B126" s="354"/>
      <c r="C126" s="355"/>
      <c r="D126" s="76">
        <f>+SUM(E126:K126)</f>
        <v>0</v>
      </c>
      <c r="E126" s="96"/>
      <c r="F126" s="80"/>
      <c r="G126" s="80"/>
      <c r="H126" s="80"/>
      <c r="I126" s="80"/>
      <c r="J126" s="80"/>
      <c r="K126" s="80"/>
      <c r="L126" s="79"/>
      <c r="M126" s="99"/>
      <c r="N126" s="83"/>
      <c r="O126" s="83"/>
      <c r="P126" s="83"/>
      <c r="Q126" s="75" t="str">
        <f t="shared" si="31"/>
        <v xml:space="preserve">  </v>
      </c>
      <c r="BA126" s="11" t="str">
        <f t="shared" si="32"/>
        <v/>
      </c>
      <c r="BB126" s="11" t="str">
        <f t="shared" si="33"/>
        <v/>
      </c>
      <c r="BC126" s="17" t="str">
        <f t="shared" si="34"/>
        <v/>
      </c>
      <c r="BD126" s="26">
        <f t="shared" si="35"/>
        <v>0</v>
      </c>
      <c r="BE126" s="26">
        <f t="shared" si="36"/>
        <v>0</v>
      </c>
      <c r="BF126" s="26" t="str">
        <f t="shared" si="37"/>
        <v/>
      </c>
    </row>
    <row r="127" spans="1:58" ht="15.75" customHeight="1" x14ac:dyDescent="0.15">
      <c r="A127" s="349" t="s">
        <v>193</v>
      </c>
      <c r="B127" s="350"/>
      <c r="C127" s="351"/>
      <c r="D127" s="76">
        <f>+SUM(E127:K127)</f>
        <v>0</v>
      </c>
      <c r="E127" s="96"/>
      <c r="F127" s="80"/>
      <c r="G127" s="80"/>
      <c r="H127" s="80"/>
      <c r="I127" s="80"/>
      <c r="J127" s="80"/>
      <c r="K127" s="80"/>
      <c r="L127" s="79"/>
      <c r="M127" s="99"/>
      <c r="N127" s="83"/>
      <c r="O127" s="83"/>
      <c r="P127" s="83"/>
      <c r="Q127" s="75" t="str">
        <f t="shared" si="31"/>
        <v xml:space="preserve">  </v>
      </c>
      <c r="BA127" s="11" t="str">
        <f t="shared" si="32"/>
        <v/>
      </c>
      <c r="BB127" s="11" t="str">
        <f t="shared" si="33"/>
        <v/>
      </c>
      <c r="BC127" s="17" t="str">
        <f t="shared" si="34"/>
        <v/>
      </c>
      <c r="BD127" s="26">
        <f t="shared" si="35"/>
        <v>0</v>
      </c>
      <c r="BE127" s="26">
        <f t="shared" si="36"/>
        <v>0</v>
      </c>
      <c r="BF127" s="26" t="str">
        <f t="shared" si="37"/>
        <v/>
      </c>
    </row>
    <row r="128" spans="1:58" ht="15.75" customHeight="1" x14ac:dyDescent="0.15">
      <c r="A128" s="352" t="s">
        <v>109</v>
      </c>
      <c r="B128" s="352"/>
      <c r="C128" s="352"/>
      <c r="D128" s="76">
        <f>+SUM(H128:M128)</f>
        <v>19</v>
      </c>
      <c r="E128" s="77"/>
      <c r="F128" s="79"/>
      <c r="G128" s="79"/>
      <c r="H128" s="80"/>
      <c r="I128" s="80"/>
      <c r="J128" s="80"/>
      <c r="K128" s="80">
        <v>4</v>
      </c>
      <c r="L128" s="80">
        <v>8</v>
      </c>
      <c r="M128" s="98">
        <v>7</v>
      </c>
      <c r="N128" s="83">
        <v>19</v>
      </c>
      <c r="O128" s="83"/>
      <c r="P128" s="83"/>
      <c r="Q128" s="75" t="str">
        <f t="shared" si="31"/>
        <v xml:space="preserve">  </v>
      </c>
      <c r="BA128" s="11" t="str">
        <f t="shared" si="32"/>
        <v/>
      </c>
      <c r="BB128" s="11" t="str">
        <f t="shared" si="33"/>
        <v/>
      </c>
      <c r="BC128" s="17" t="str">
        <f t="shared" si="34"/>
        <v/>
      </c>
      <c r="BD128" s="26">
        <f t="shared" si="35"/>
        <v>0</v>
      </c>
      <c r="BE128" s="26">
        <f t="shared" si="36"/>
        <v>0</v>
      </c>
      <c r="BF128" s="26">
        <f t="shared" si="37"/>
        <v>0</v>
      </c>
    </row>
    <row r="129" spans="1:58" ht="15.75" customHeight="1" x14ac:dyDescent="0.15">
      <c r="A129" s="349" t="s">
        <v>194</v>
      </c>
      <c r="B129" s="350"/>
      <c r="C129" s="351"/>
      <c r="D129" s="76">
        <f>+SUM(H129:M129)</f>
        <v>0</v>
      </c>
      <c r="E129" s="77"/>
      <c r="F129" s="79"/>
      <c r="G129" s="79"/>
      <c r="H129" s="80"/>
      <c r="I129" s="80"/>
      <c r="J129" s="80"/>
      <c r="K129" s="80"/>
      <c r="L129" s="80"/>
      <c r="M129" s="98"/>
      <c r="N129" s="83"/>
      <c r="O129" s="83"/>
      <c r="P129" s="83"/>
      <c r="Q129" s="75" t="str">
        <f t="shared" si="31"/>
        <v xml:space="preserve">  </v>
      </c>
      <c r="BA129" s="11" t="str">
        <f t="shared" si="32"/>
        <v/>
      </c>
      <c r="BB129" s="11" t="str">
        <f t="shared" si="33"/>
        <v/>
      </c>
      <c r="BC129" s="17" t="str">
        <f t="shared" si="34"/>
        <v/>
      </c>
      <c r="BD129" s="26">
        <f t="shared" si="35"/>
        <v>0</v>
      </c>
      <c r="BE129" s="26">
        <f t="shared" si="36"/>
        <v>0</v>
      </c>
      <c r="BF129" s="26" t="str">
        <f t="shared" si="37"/>
        <v/>
      </c>
    </row>
    <row r="130" spans="1:58" ht="15.75" customHeight="1" x14ac:dyDescent="0.15">
      <c r="A130" s="349" t="s">
        <v>195</v>
      </c>
      <c r="B130" s="350"/>
      <c r="C130" s="351"/>
      <c r="D130" s="76">
        <f>+SUM(J130:M130)</f>
        <v>2</v>
      </c>
      <c r="E130" s="77"/>
      <c r="F130" s="79"/>
      <c r="G130" s="79"/>
      <c r="H130" s="79"/>
      <c r="I130" s="79"/>
      <c r="J130" s="80"/>
      <c r="K130" s="80"/>
      <c r="L130" s="80">
        <v>2</v>
      </c>
      <c r="M130" s="98"/>
      <c r="N130" s="83">
        <v>2</v>
      </c>
      <c r="O130" s="82"/>
      <c r="P130" s="83"/>
      <c r="Q130" s="75" t="str">
        <f t="shared" si="31"/>
        <v xml:space="preserve">  </v>
      </c>
      <c r="BA130" s="11" t="str">
        <f t="shared" si="32"/>
        <v/>
      </c>
      <c r="BB130" s="11" t="str">
        <f t="shared" si="33"/>
        <v/>
      </c>
      <c r="BC130" s="17" t="str">
        <f t="shared" si="34"/>
        <v/>
      </c>
      <c r="BD130" s="26">
        <f t="shared" si="35"/>
        <v>0</v>
      </c>
      <c r="BE130" s="26">
        <f t="shared" si="36"/>
        <v>0</v>
      </c>
      <c r="BF130" s="26">
        <f t="shared" si="37"/>
        <v>0</v>
      </c>
    </row>
    <row r="131" spans="1:58" ht="15.75" customHeight="1" x14ac:dyDescent="0.15">
      <c r="A131" s="349" t="s">
        <v>196</v>
      </c>
      <c r="B131" s="350"/>
      <c r="C131" s="351"/>
      <c r="D131" s="76">
        <f>+SUM(J131:M131)</f>
        <v>0</v>
      </c>
      <c r="E131" s="77"/>
      <c r="F131" s="79"/>
      <c r="G131" s="79"/>
      <c r="H131" s="79"/>
      <c r="I131" s="79"/>
      <c r="J131" s="80"/>
      <c r="K131" s="80"/>
      <c r="L131" s="80"/>
      <c r="M131" s="98"/>
      <c r="N131" s="83"/>
      <c r="O131" s="82"/>
      <c r="P131" s="83"/>
      <c r="Q131" s="75" t="str">
        <f t="shared" si="31"/>
        <v xml:space="preserve">  </v>
      </c>
      <c r="BA131" s="11" t="str">
        <f t="shared" si="32"/>
        <v/>
      </c>
      <c r="BB131" s="11" t="str">
        <f t="shared" si="33"/>
        <v/>
      </c>
      <c r="BC131" s="17" t="str">
        <f t="shared" si="34"/>
        <v/>
      </c>
      <c r="BD131" s="26">
        <f t="shared" si="35"/>
        <v>0</v>
      </c>
      <c r="BE131" s="26">
        <f t="shared" si="36"/>
        <v>0</v>
      </c>
      <c r="BF131" s="26" t="str">
        <f t="shared" si="37"/>
        <v/>
      </c>
    </row>
    <row r="132" spans="1:58" ht="15.75" customHeight="1" x14ac:dyDescent="0.15">
      <c r="A132" s="349" t="s">
        <v>197</v>
      </c>
      <c r="B132" s="350"/>
      <c r="C132" s="351"/>
      <c r="D132" s="76">
        <f>+SUM(J132:M132)</f>
        <v>0</v>
      </c>
      <c r="E132" s="77"/>
      <c r="F132" s="79"/>
      <c r="G132" s="79"/>
      <c r="H132" s="79"/>
      <c r="I132" s="79"/>
      <c r="J132" s="80"/>
      <c r="K132" s="80"/>
      <c r="L132" s="80"/>
      <c r="M132" s="98"/>
      <c r="N132" s="83"/>
      <c r="O132" s="82"/>
      <c r="P132" s="83"/>
      <c r="Q132" s="75" t="str">
        <f t="shared" si="31"/>
        <v xml:space="preserve">  </v>
      </c>
      <c r="BA132" s="11" t="str">
        <f t="shared" si="32"/>
        <v/>
      </c>
      <c r="BB132" s="11" t="str">
        <f t="shared" si="33"/>
        <v/>
      </c>
      <c r="BC132" s="17" t="str">
        <f t="shared" si="34"/>
        <v/>
      </c>
      <c r="BD132" s="26">
        <f t="shared" si="35"/>
        <v>0</v>
      </c>
      <c r="BE132" s="26">
        <f t="shared" si="36"/>
        <v>0</v>
      </c>
      <c r="BF132" s="26" t="str">
        <f t="shared" si="37"/>
        <v/>
      </c>
    </row>
    <row r="133" spans="1:58" ht="13.5" customHeight="1" x14ac:dyDescent="0.15">
      <c r="A133" s="352" t="s">
        <v>110</v>
      </c>
      <c r="B133" s="352"/>
      <c r="C133" s="352"/>
      <c r="D133" s="76">
        <f t="shared" ref="D133:D139" si="39">+SUM(E133:M133)</f>
        <v>20</v>
      </c>
      <c r="E133" s="96"/>
      <c r="F133" s="80"/>
      <c r="G133" s="80"/>
      <c r="H133" s="80"/>
      <c r="I133" s="80"/>
      <c r="J133" s="80">
        <v>1</v>
      </c>
      <c r="K133" s="80">
        <v>19</v>
      </c>
      <c r="L133" s="80"/>
      <c r="M133" s="98"/>
      <c r="N133" s="83">
        <v>20</v>
      </c>
      <c r="O133" s="83"/>
      <c r="P133" s="83"/>
      <c r="Q133" s="75" t="str">
        <f t="shared" si="31"/>
        <v xml:space="preserve">  </v>
      </c>
      <c r="BA133" s="11" t="str">
        <f t="shared" si="32"/>
        <v/>
      </c>
      <c r="BB133" s="11" t="str">
        <f t="shared" si="33"/>
        <v/>
      </c>
      <c r="BC133" s="17" t="str">
        <f t="shared" si="34"/>
        <v/>
      </c>
      <c r="BD133" s="26">
        <f t="shared" si="35"/>
        <v>0</v>
      </c>
      <c r="BE133" s="26">
        <f t="shared" si="36"/>
        <v>0</v>
      </c>
      <c r="BF133" s="26">
        <f t="shared" si="37"/>
        <v>0</v>
      </c>
    </row>
    <row r="134" spans="1:58" ht="15" customHeight="1" x14ac:dyDescent="0.15">
      <c r="A134" s="352" t="s">
        <v>111</v>
      </c>
      <c r="B134" s="352"/>
      <c r="C134" s="352"/>
      <c r="D134" s="76">
        <f t="shared" si="39"/>
        <v>24</v>
      </c>
      <c r="E134" s="96"/>
      <c r="F134" s="80"/>
      <c r="G134" s="80"/>
      <c r="H134" s="80">
        <v>1</v>
      </c>
      <c r="I134" s="80"/>
      <c r="J134" s="80">
        <v>5</v>
      </c>
      <c r="K134" s="80">
        <v>15</v>
      </c>
      <c r="L134" s="80">
        <v>3</v>
      </c>
      <c r="M134" s="98"/>
      <c r="N134" s="83">
        <v>24</v>
      </c>
      <c r="O134" s="83"/>
      <c r="P134" s="83"/>
      <c r="Q134" s="75" t="str">
        <f t="shared" si="31"/>
        <v xml:space="preserve">  </v>
      </c>
      <c r="BA134" s="11" t="str">
        <f t="shared" si="32"/>
        <v/>
      </c>
      <c r="BB134" s="11" t="str">
        <f t="shared" si="33"/>
        <v/>
      </c>
      <c r="BC134" s="17" t="str">
        <f t="shared" si="34"/>
        <v/>
      </c>
      <c r="BD134" s="26">
        <f t="shared" si="35"/>
        <v>0</v>
      </c>
      <c r="BE134" s="26">
        <f t="shared" si="36"/>
        <v>0</v>
      </c>
      <c r="BF134" s="26">
        <f t="shared" si="37"/>
        <v>0</v>
      </c>
    </row>
    <row r="135" spans="1:58" ht="12.75" customHeight="1" x14ac:dyDescent="0.15">
      <c r="A135" s="320" t="s">
        <v>198</v>
      </c>
      <c r="B135" s="320"/>
      <c r="C135" s="320"/>
      <c r="D135" s="76">
        <f t="shared" si="39"/>
        <v>79</v>
      </c>
      <c r="E135" s="96">
        <v>6</v>
      </c>
      <c r="F135" s="80"/>
      <c r="G135" s="80"/>
      <c r="H135" s="80">
        <v>1</v>
      </c>
      <c r="I135" s="80">
        <v>9</v>
      </c>
      <c r="J135" s="80">
        <v>15</v>
      </c>
      <c r="K135" s="80">
        <v>45</v>
      </c>
      <c r="L135" s="80">
        <v>3</v>
      </c>
      <c r="M135" s="98"/>
      <c r="N135" s="83">
        <v>79</v>
      </c>
      <c r="O135" s="83"/>
      <c r="P135" s="83"/>
      <c r="Q135" s="75" t="str">
        <f t="shared" si="31"/>
        <v xml:space="preserve">  </v>
      </c>
      <c r="BA135" s="11" t="str">
        <f t="shared" si="32"/>
        <v/>
      </c>
      <c r="BB135" s="11" t="str">
        <f t="shared" si="33"/>
        <v/>
      </c>
      <c r="BC135" s="17" t="str">
        <f t="shared" si="34"/>
        <v/>
      </c>
      <c r="BD135" s="26">
        <f t="shared" si="35"/>
        <v>0</v>
      </c>
      <c r="BE135" s="26">
        <f t="shared" si="36"/>
        <v>0</v>
      </c>
      <c r="BF135" s="26">
        <f t="shared" si="37"/>
        <v>0</v>
      </c>
    </row>
    <row r="136" spans="1:58" ht="15.75" customHeight="1" x14ac:dyDescent="0.15">
      <c r="A136" s="320" t="s">
        <v>112</v>
      </c>
      <c r="B136" s="320"/>
      <c r="C136" s="320"/>
      <c r="D136" s="76">
        <f t="shared" si="39"/>
        <v>5</v>
      </c>
      <c r="E136" s="96"/>
      <c r="F136" s="80"/>
      <c r="G136" s="80"/>
      <c r="H136" s="80"/>
      <c r="I136" s="80">
        <v>1</v>
      </c>
      <c r="J136" s="80">
        <v>1</v>
      </c>
      <c r="K136" s="80">
        <v>2</v>
      </c>
      <c r="L136" s="80">
        <v>1</v>
      </c>
      <c r="M136" s="98"/>
      <c r="N136" s="83">
        <v>5</v>
      </c>
      <c r="O136" s="83"/>
      <c r="P136" s="83"/>
      <c r="Q136" s="75" t="str">
        <f t="shared" si="31"/>
        <v xml:space="preserve">  </v>
      </c>
      <c r="BA136" s="11" t="str">
        <f t="shared" si="32"/>
        <v/>
      </c>
      <c r="BB136" s="11" t="str">
        <f t="shared" si="33"/>
        <v/>
      </c>
      <c r="BC136" s="17" t="str">
        <f t="shared" si="34"/>
        <v/>
      </c>
      <c r="BD136" s="26">
        <f t="shared" si="35"/>
        <v>0</v>
      </c>
      <c r="BE136" s="26">
        <f t="shared" si="36"/>
        <v>0</v>
      </c>
      <c r="BF136" s="26">
        <f t="shared" si="37"/>
        <v>0</v>
      </c>
    </row>
    <row r="137" spans="1:58" ht="15.75" customHeight="1" x14ac:dyDescent="0.15">
      <c r="A137" s="387" t="s">
        <v>199</v>
      </c>
      <c r="B137" s="388"/>
      <c r="C137" s="389"/>
      <c r="D137" s="76">
        <f t="shared" si="39"/>
        <v>0</v>
      </c>
      <c r="E137" s="143"/>
      <c r="F137" s="144"/>
      <c r="G137" s="144"/>
      <c r="H137" s="144"/>
      <c r="I137" s="144"/>
      <c r="J137" s="144"/>
      <c r="K137" s="144"/>
      <c r="L137" s="144"/>
      <c r="M137" s="145"/>
      <c r="N137" s="83"/>
      <c r="O137" s="83"/>
      <c r="P137" s="83"/>
      <c r="Q137" s="75" t="str">
        <f t="shared" si="31"/>
        <v xml:space="preserve">  </v>
      </c>
      <c r="BA137" s="11" t="str">
        <f t="shared" si="32"/>
        <v/>
      </c>
      <c r="BB137" s="11" t="str">
        <f t="shared" si="33"/>
        <v/>
      </c>
      <c r="BC137" s="17" t="str">
        <f t="shared" si="34"/>
        <v/>
      </c>
      <c r="BD137" s="26">
        <f t="shared" si="35"/>
        <v>0</v>
      </c>
      <c r="BE137" s="26">
        <f t="shared" si="36"/>
        <v>0</v>
      </c>
      <c r="BF137" s="26" t="str">
        <f t="shared" si="37"/>
        <v/>
      </c>
    </row>
    <row r="138" spans="1:58" ht="16.5" customHeight="1" x14ac:dyDescent="0.15">
      <c r="A138" s="398" t="s">
        <v>113</v>
      </c>
      <c r="B138" s="398"/>
      <c r="C138" s="398"/>
      <c r="D138" s="76">
        <f t="shared" si="39"/>
        <v>0</v>
      </c>
      <c r="E138" s="55"/>
      <c r="F138" s="55"/>
      <c r="G138" s="55"/>
      <c r="H138" s="55"/>
      <c r="I138" s="55"/>
      <c r="J138" s="55"/>
      <c r="K138" s="55"/>
      <c r="L138" s="55"/>
      <c r="M138" s="57"/>
      <c r="N138" s="83"/>
      <c r="O138" s="83"/>
      <c r="P138" s="83"/>
      <c r="Q138" s="75" t="str">
        <f t="shared" si="31"/>
        <v xml:space="preserve">  </v>
      </c>
      <c r="BA138" s="11" t="str">
        <f t="shared" si="32"/>
        <v/>
      </c>
      <c r="BB138" s="11" t="str">
        <f t="shared" si="33"/>
        <v/>
      </c>
      <c r="BC138" s="17" t="str">
        <f t="shared" si="34"/>
        <v/>
      </c>
      <c r="BD138" s="26">
        <f t="shared" si="35"/>
        <v>0</v>
      </c>
      <c r="BE138" s="26">
        <f t="shared" si="36"/>
        <v>0</v>
      </c>
      <c r="BF138" s="26" t="str">
        <f t="shared" si="37"/>
        <v/>
      </c>
    </row>
    <row r="139" spans="1:58" ht="15.75" customHeight="1" x14ac:dyDescent="0.15">
      <c r="A139" s="303" t="s">
        <v>114</v>
      </c>
      <c r="B139" s="304"/>
      <c r="C139" s="305"/>
      <c r="D139" s="88">
        <f t="shared" si="39"/>
        <v>791</v>
      </c>
      <c r="E139" s="89">
        <f>+SUM(E110:E113,E122:E127,E133:E138)</f>
        <v>10</v>
      </c>
      <c r="F139" s="90">
        <f>+SUM(F110:F113,F124:F127,F133:F138)</f>
        <v>0</v>
      </c>
      <c r="G139" s="90">
        <f>+SUM(G110:G113,G121,G124:G127,G133:G138)</f>
        <v>1</v>
      </c>
      <c r="H139" s="90">
        <f>+SUM(H110:H119,H121,H124:H129,H133:H138)</f>
        <v>20</v>
      </c>
      <c r="I139" s="90">
        <f>+SUM(I110:I119,I121:I129,I133:I138)</f>
        <v>119</v>
      </c>
      <c r="J139" s="90">
        <f>+SUM(J110:J121,J124:J138)</f>
        <v>149</v>
      </c>
      <c r="K139" s="90">
        <f>+SUM(K110:K121,K124:K138)</f>
        <v>441</v>
      </c>
      <c r="L139" s="90">
        <f>+SUM(L110:L121,L128:L138)</f>
        <v>33</v>
      </c>
      <c r="M139" s="91">
        <f>+SUM(M110:M121,M128:M138)</f>
        <v>18</v>
      </c>
      <c r="N139" s="90">
        <f>+SUM(N110:N138)</f>
        <v>791</v>
      </c>
      <c r="O139" s="108">
        <f>+SUM(O110:O121,O124:O129,O133:O138)</f>
        <v>26</v>
      </c>
      <c r="P139" s="90">
        <f>+SUM(P110:P138)</f>
        <v>0</v>
      </c>
      <c r="Q139" s="75" t="str">
        <f t="shared" si="31"/>
        <v xml:space="preserve">  </v>
      </c>
      <c r="BA139" s="11" t="str">
        <f t="shared" si="32"/>
        <v/>
      </c>
      <c r="BB139" s="11" t="str">
        <f t="shared" si="33"/>
        <v/>
      </c>
      <c r="BC139" s="17" t="str">
        <f t="shared" si="34"/>
        <v/>
      </c>
      <c r="BD139" s="26">
        <f t="shared" si="35"/>
        <v>0</v>
      </c>
      <c r="BE139" s="26">
        <f t="shared" si="36"/>
        <v>0</v>
      </c>
      <c r="BF139" s="26">
        <f t="shared" si="37"/>
        <v>0</v>
      </c>
    </row>
    <row r="140" spans="1:58" ht="15.75" customHeight="1" x14ac:dyDescent="0.15">
      <c r="A140" s="399" t="s">
        <v>115</v>
      </c>
      <c r="B140" s="399"/>
      <c r="C140" s="399"/>
      <c r="D140" s="95"/>
      <c r="E140" s="95"/>
      <c r="F140" s="183"/>
      <c r="G140" s="183"/>
      <c r="H140" s="183"/>
      <c r="I140" s="183"/>
      <c r="J140" s="183"/>
      <c r="K140" s="183"/>
      <c r="L140" s="183"/>
      <c r="M140" s="183"/>
      <c r="N140" s="183"/>
      <c r="O140" s="183"/>
      <c r="P140" s="184"/>
      <c r="BA140" s="9"/>
      <c r="BB140" s="9"/>
      <c r="BC140" s="9"/>
      <c r="BD140" s="9"/>
      <c r="BE140" s="9"/>
      <c r="BF140" s="9"/>
    </row>
    <row r="141" spans="1:58" ht="15.75" customHeight="1" x14ac:dyDescent="0.15">
      <c r="A141" s="308" t="s">
        <v>116</v>
      </c>
      <c r="B141" s="309"/>
      <c r="C141" s="310"/>
      <c r="D141" s="44">
        <f>+SUM(E141:M141)</f>
        <v>16</v>
      </c>
      <c r="E141" s="71"/>
      <c r="F141" s="63"/>
      <c r="G141" s="63"/>
      <c r="H141" s="63">
        <v>1</v>
      </c>
      <c r="I141" s="63"/>
      <c r="J141" s="63">
        <v>5</v>
      </c>
      <c r="K141" s="63">
        <v>5</v>
      </c>
      <c r="L141" s="63"/>
      <c r="M141" s="64">
        <v>5</v>
      </c>
      <c r="N141" s="112">
        <v>16</v>
      </c>
      <c r="O141" s="74"/>
      <c r="P141" s="74"/>
      <c r="Q141" s="75" t="str">
        <f>$BA141&amp;" "&amp;$BB141&amp;" "&amp;$BC141</f>
        <v xml:space="preserve">  </v>
      </c>
      <c r="BA141" s="11" t="str">
        <f t="shared" ref="BA141:BA147" si="40">IF($D141=0,"",IF($N141="",IF($D141="",""," No olvide escribir la columna Beneficiarios."),""))</f>
        <v/>
      </c>
      <c r="BB141" s="11" t="str">
        <f t="shared" ref="BB141:BB147" si="41">IF($D141&lt;$N141," El número de Beneficiarios NO puede ser mayor que el Total.","")</f>
        <v/>
      </c>
      <c r="BC141" s="17" t="str">
        <f t="shared" ref="BC141:BC147" si="42">IF($K141&lt;$O141," Las actividades de 60 años NO puede ser mayor que el de 20-64 años.","")</f>
        <v/>
      </c>
      <c r="BD141" s="26">
        <f t="shared" ref="BD141:BD147" si="43">IF($K141&lt;$O141,1,0)</f>
        <v>0</v>
      </c>
      <c r="BE141" s="26">
        <f t="shared" ref="BE141:BE147" si="44">IF($D141&lt;$N141,1,0)</f>
        <v>0</v>
      </c>
      <c r="BF141" s="26">
        <f t="shared" ref="BF141:BF147" si="45">IF($D141=0,"",IF($N141="",IF($D141="","",1),0))</f>
        <v>0</v>
      </c>
    </row>
    <row r="142" spans="1:58" ht="15.75" customHeight="1" x14ac:dyDescent="0.15">
      <c r="A142" s="311" t="s">
        <v>200</v>
      </c>
      <c r="B142" s="312"/>
      <c r="C142" s="313"/>
      <c r="D142" s="76">
        <f t="shared" ref="D142:D147" si="46">+SUM(E142:M142)</f>
        <v>0</v>
      </c>
      <c r="E142" s="185"/>
      <c r="F142" s="115"/>
      <c r="G142" s="115"/>
      <c r="H142" s="115"/>
      <c r="I142" s="115"/>
      <c r="J142" s="115"/>
      <c r="K142" s="115"/>
      <c r="L142" s="115"/>
      <c r="M142" s="179"/>
      <c r="N142" s="118"/>
      <c r="O142" s="117"/>
      <c r="P142" s="117"/>
      <c r="Q142" s="75" t="str">
        <f t="shared" ref="Q142:Q147" si="47">$BA142&amp;" "&amp;$BB142&amp;" "&amp;$BC142</f>
        <v xml:space="preserve">  </v>
      </c>
      <c r="BA142" s="11" t="str">
        <f t="shared" si="40"/>
        <v/>
      </c>
      <c r="BB142" s="11" t="str">
        <f t="shared" si="41"/>
        <v/>
      </c>
      <c r="BC142" s="17" t="str">
        <f t="shared" si="42"/>
        <v/>
      </c>
      <c r="BD142" s="26">
        <f t="shared" si="43"/>
        <v>0</v>
      </c>
      <c r="BE142" s="26">
        <f t="shared" si="44"/>
        <v>0</v>
      </c>
      <c r="BF142" s="26" t="str">
        <f t="shared" si="45"/>
        <v/>
      </c>
    </row>
    <row r="143" spans="1:58" ht="15" customHeight="1" x14ac:dyDescent="0.15">
      <c r="A143" s="387" t="s">
        <v>201</v>
      </c>
      <c r="B143" s="388"/>
      <c r="C143" s="389"/>
      <c r="D143" s="76">
        <f t="shared" si="46"/>
        <v>0</v>
      </c>
      <c r="E143" s="185"/>
      <c r="F143" s="115"/>
      <c r="G143" s="115"/>
      <c r="H143" s="115"/>
      <c r="I143" s="115"/>
      <c r="J143" s="115"/>
      <c r="K143" s="115"/>
      <c r="L143" s="115"/>
      <c r="M143" s="179"/>
      <c r="N143" s="118"/>
      <c r="O143" s="117"/>
      <c r="P143" s="117"/>
      <c r="Q143" s="75" t="str">
        <f t="shared" si="47"/>
        <v xml:space="preserve">  </v>
      </c>
      <c r="BA143" s="11" t="str">
        <f t="shared" si="40"/>
        <v/>
      </c>
      <c r="BB143" s="11" t="str">
        <f t="shared" si="41"/>
        <v/>
      </c>
      <c r="BC143" s="17" t="str">
        <f t="shared" si="42"/>
        <v/>
      </c>
      <c r="BD143" s="26">
        <f t="shared" si="43"/>
        <v>0</v>
      </c>
      <c r="BE143" s="26">
        <f t="shared" si="44"/>
        <v>0</v>
      </c>
      <c r="BF143" s="26" t="str">
        <f t="shared" si="45"/>
        <v/>
      </c>
    </row>
    <row r="144" spans="1:58" ht="18.75" customHeight="1" x14ac:dyDescent="0.15">
      <c r="A144" s="387" t="s">
        <v>202</v>
      </c>
      <c r="B144" s="388"/>
      <c r="C144" s="389"/>
      <c r="D144" s="76">
        <f t="shared" si="46"/>
        <v>0</v>
      </c>
      <c r="E144" s="185"/>
      <c r="F144" s="115"/>
      <c r="G144" s="115"/>
      <c r="H144" s="115"/>
      <c r="I144" s="115"/>
      <c r="J144" s="115"/>
      <c r="K144" s="115"/>
      <c r="L144" s="115"/>
      <c r="M144" s="179"/>
      <c r="N144" s="118"/>
      <c r="O144" s="117"/>
      <c r="P144" s="117"/>
      <c r="Q144" s="75" t="str">
        <f t="shared" si="47"/>
        <v xml:space="preserve">  </v>
      </c>
      <c r="BA144" s="11" t="str">
        <f t="shared" si="40"/>
        <v/>
      </c>
      <c r="BB144" s="11" t="str">
        <f t="shared" si="41"/>
        <v/>
      </c>
      <c r="BC144" s="17" t="str">
        <f t="shared" si="42"/>
        <v/>
      </c>
      <c r="BD144" s="26">
        <f t="shared" si="43"/>
        <v>0</v>
      </c>
      <c r="BE144" s="26">
        <f t="shared" si="44"/>
        <v>0</v>
      </c>
      <c r="BF144" s="26" t="str">
        <f t="shared" si="45"/>
        <v/>
      </c>
    </row>
    <row r="145" spans="1:76" ht="14.25" customHeight="1" x14ac:dyDescent="0.15">
      <c r="A145" s="387" t="s">
        <v>203</v>
      </c>
      <c r="B145" s="388"/>
      <c r="C145" s="389"/>
      <c r="D145" s="76">
        <f t="shared" si="46"/>
        <v>0</v>
      </c>
      <c r="E145" s="185"/>
      <c r="F145" s="115"/>
      <c r="G145" s="115"/>
      <c r="H145" s="115"/>
      <c r="I145" s="115"/>
      <c r="J145" s="115"/>
      <c r="K145" s="115"/>
      <c r="L145" s="115"/>
      <c r="M145" s="179"/>
      <c r="N145" s="118"/>
      <c r="O145" s="117"/>
      <c r="P145" s="117"/>
      <c r="Q145" s="75" t="str">
        <f t="shared" si="47"/>
        <v xml:space="preserve">  </v>
      </c>
      <c r="BA145" s="11" t="str">
        <f t="shared" si="40"/>
        <v/>
      </c>
      <c r="BB145" s="11" t="str">
        <f t="shared" si="41"/>
        <v/>
      </c>
      <c r="BC145" s="17" t="str">
        <f t="shared" si="42"/>
        <v/>
      </c>
      <c r="BD145" s="26">
        <f t="shared" si="43"/>
        <v>0</v>
      </c>
      <c r="BE145" s="26">
        <f t="shared" si="44"/>
        <v>0</v>
      </c>
      <c r="BF145" s="26" t="str">
        <f t="shared" si="45"/>
        <v/>
      </c>
    </row>
    <row r="146" spans="1:76" ht="15.75" customHeight="1" x14ac:dyDescent="0.15">
      <c r="A146" s="311" t="s">
        <v>117</v>
      </c>
      <c r="B146" s="312"/>
      <c r="C146" s="313"/>
      <c r="D146" s="76">
        <f t="shared" si="46"/>
        <v>0</v>
      </c>
      <c r="E146" s="97"/>
      <c r="F146" s="80"/>
      <c r="G146" s="80"/>
      <c r="H146" s="80"/>
      <c r="I146" s="80"/>
      <c r="J146" s="80"/>
      <c r="K146" s="80"/>
      <c r="L146" s="80"/>
      <c r="M146" s="98"/>
      <c r="N146" s="119"/>
      <c r="O146" s="83"/>
      <c r="P146" s="83"/>
      <c r="Q146" s="75" t="str">
        <f t="shared" si="47"/>
        <v xml:space="preserve">  </v>
      </c>
      <c r="BA146" s="11" t="str">
        <f t="shared" si="40"/>
        <v/>
      </c>
      <c r="BB146" s="11" t="str">
        <f t="shared" si="41"/>
        <v/>
      </c>
      <c r="BC146" s="17" t="str">
        <f t="shared" si="42"/>
        <v/>
      </c>
      <c r="BD146" s="26">
        <f t="shared" si="43"/>
        <v>0</v>
      </c>
      <c r="BE146" s="26">
        <f t="shared" si="44"/>
        <v>0</v>
      </c>
      <c r="BF146" s="26" t="str">
        <f t="shared" si="45"/>
        <v/>
      </c>
    </row>
    <row r="147" spans="1:76" ht="15.75" customHeight="1" x14ac:dyDescent="0.15">
      <c r="A147" s="303" t="s">
        <v>114</v>
      </c>
      <c r="B147" s="304"/>
      <c r="C147" s="305"/>
      <c r="D147" s="88">
        <f t="shared" si="46"/>
        <v>16</v>
      </c>
      <c r="E147" s="89">
        <f>+SUM(E141:E146)</f>
        <v>0</v>
      </c>
      <c r="F147" s="90">
        <f t="shared" ref="F147:P147" si="48">+SUM(F141:F146)</f>
        <v>0</v>
      </c>
      <c r="G147" s="90">
        <f t="shared" si="48"/>
        <v>0</v>
      </c>
      <c r="H147" s="90">
        <f t="shared" si="48"/>
        <v>1</v>
      </c>
      <c r="I147" s="90">
        <f t="shared" si="48"/>
        <v>0</v>
      </c>
      <c r="J147" s="90">
        <f t="shared" si="48"/>
        <v>5</v>
      </c>
      <c r="K147" s="90">
        <f t="shared" si="48"/>
        <v>5</v>
      </c>
      <c r="L147" s="90">
        <f t="shared" si="48"/>
        <v>0</v>
      </c>
      <c r="M147" s="91">
        <f t="shared" si="48"/>
        <v>5</v>
      </c>
      <c r="N147" s="88">
        <f t="shared" si="48"/>
        <v>16</v>
      </c>
      <c r="O147" s="108">
        <f t="shared" si="48"/>
        <v>0</v>
      </c>
      <c r="P147" s="186">
        <f t="shared" si="48"/>
        <v>0</v>
      </c>
      <c r="Q147" s="75" t="str">
        <f t="shared" si="47"/>
        <v xml:space="preserve">  </v>
      </c>
      <c r="BA147" s="11" t="str">
        <f t="shared" si="40"/>
        <v/>
      </c>
      <c r="BB147" s="11" t="str">
        <f t="shared" si="41"/>
        <v/>
      </c>
      <c r="BC147" s="17" t="str">
        <f t="shared" si="42"/>
        <v/>
      </c>
      <c r="BD147" s="26">
        <f t="shared" si="43"/>
        <v>0</v>
      </c>
      <c r="BE147" s="26">
        <f t="shared" si="44"/>
        <v>0</v>
      </c>
      <c r="BF147" s="26">
        <f t="shared" si="45"/>
        <v>0</v>
      </c>
    </row>
    <row r="148" spans="1:76" ht="15.75" customHeight="1" x14ac:dyDescent="0.15">
      <c r="A148" s="109" t="s">
        <v>118</v>
      </c>
      <c r="B148" s="59"/>
      <c r="C148" s="59"/>
      <c r="D148" s="187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182"/>
      <c r="BF148" s="3"/>
    </row>
    <row r="149" spans="1:76" ht="15.75" customHeight="1" x14ac:dyDescent="0.15">
      <c r="A149" s="295" t="s">
        <v>119</v>
      </c>
      <c r="B149" s="296"/>
      <c r="C149" s="297"/>
      <c r="D149" s="301" t="s">
        <v>4</v>
      </c>
      <c r="E149" s="303" t="s">
        <v>7</v>
      </c>
      <c r="F149" s="304"/>
      <c r="G149" s="304"/>
      <c r="H149" s="304"/>
      <c r="I149" s="304"/>
      <c r="J149" s="304"/>
      <c r="K149" s="304"/>
      <c r="L149" s="304"/>
      <c r="M149" s="305"/>
      <c r="N149" s="303" t="s">
        <v>8</v>
      </c>
      <c r="O149" s="305"/>
      <c r="P149" s="306" t="s">
        <v>9</v>
      </c>
      <c r="Q149" s="306" t="s">
        <v>34</v>
      </c>
      <c r="BF149" s="3"/>
    </row>
    <row r="150" spans="1:76" ht="33.75" customHeight="1" x14ac:dyDescent="0.15">
      <c r="A150" s="298"/>
      <c r="B150" s="299"/>
      <c r="C150" s="300"/>
      <c r="D150" s="329"/>
      <c r="E150" s="251" t="s">
        <v>24</v>
      </c>
      <c r="F150" s="38" t="s">
        <v>25</v>
      </c>
      <c r="G150" s="38" t="s">
        <v>26</v>
      </c>
      <c r="H150" s="38" t="s">
        <v>15</v>
      </c>
      <c r="I150" s="38" t="s">
        <v>16</v>
      </c>
      <c r="J150" s="38" t="s">
        <v>17</v>
      </c>
      <c r="K150" s="38" t="s">
        <v>18</v>
      </c>
      <c r="L150" s="38" t="s">
        <v>19</v>
      </c>
      <c r="M150" s="39" t="s">
        <v>20</v>
      </c>
      <c r="N150" s="40" t="s">
        <v>1</v>
      </c>
      <c r="O150" s="39" t="s">
        <v>2</v>
      </c>
      <c r="P150" s="307"/>
      <c r="Q150" s="307"/>
      <c r="BF150" s="3"/>
    </row>
    <row r="151" spans="1:76" ht="15.75" customHeight="1" x14ac:dyDescent="0.15">
      <c r="A151" s="344" t="s">
        <v>204</v>
      </c>
      <c r="B151" s="344" t="s">
        <v>120</v>
      </c>
      <c r="C151" s="188" t="s">
        <v>121</v>
      </c>
      <c r="D151" s="111">
        <f>+SUM(H151:M151)</f>
        <v>0</v>
      </c>
      <c r="E151" s="189"/>
      <c r="F151" s="189"/>
      <c r="G151" s="189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24" t="str">
        <f>$BA151&amp;" "&amp;$BB151</f>
        <v xml:space="preserve"> </v>
      </c>
      <c r="S151" s="2"/>
      <c r="T151" s="2"/>
      <c r="U151" s="2"/>
      <c r="V151" s="2"/>
      <c r="W151" s="5"/>
      <c r="X151" s="6"/>
      <c r="Y151" s="6"/>
      <c r="Z151" s="5"/>
      <c r="AA151" s="5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17" t="str">
        <f>IF($D151&lt;&gt;($N151+$O151)," El número altas de pacientes según sexo NO puede ser diferente al Total.","")</f>
        <v/>
      </c>
      <c r="BB151" s="17" t="str">
        <f>IF($K151&lt;$P151," El número altas de pacientes 60 años NO puede ser mayor que el de 20-64 años.","")</f>
        <v/>
      </c>
      <c r="BC151" s="3"/>
      <c r="BD151" s="25">
        <f>IF($D151&lt;&gt;($N151+$O151),1,0)</f>
        <v>0</v>
      </c>
      <c r="BE151" s="25">
        <f>IF($K151&lt;$P151,1,0)</f>
        <v>0</v>
      </c>
      <c r="BF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</row>
    <row r="152" spans="1:76" ht="15.75" customHeight="1" x14ac:dyDescent="0.15">
      <c r="A152" s="345"/>
      <c r="B152" s="345"/>
      <c r="C152" s="190" t="s">
        <v>122</v>
      </c>
      <c r="D152" s="191">
        <f>+SUM(H152:M152)</f>
        <v>0</v>
      </c>
      <c r="E152" s="85"/>
      <c r="F152" s="85"/>
      <c r="G152" s="85"/>
      <c r="H152" s="192"/>
      <c r="I152" s="192"/>
      <c r="J152" s="192"/>
      <c r="K152" s="192"/>
      <c r="L152" s="192"/>
      <c r="M152" s="192"/>
      <c r="N152" s="193"/>
      <c r="O152" s="193"/>
      <c r="P152" s="192"/>
      <c r="Q152" s="192"/>
      <c r="R152" s="24" t="str">
        <f t="shared" ref="R152:R174" si="49">$BA152&amp;" "&amp;$BB152</f>
        <v xml:space="preserve"> </v>
      </c>
      <c r="S152" s="2"/>
      <c r="T152" s="2"/>
      <c r="U152" s="2"/>
      <c r="V152" s="2"/>
      <c r="W152" s="5"/>
      <c r="X152" s="6"/>
      <c r="Y152" s="6"/>
      <c r="Z152" s="5"/>
      <c r="AA152" s="5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17"/>
      <c r="BB152" s="17" t="str">
        <f t="shared" ref="BB152:BB174" si="50">IF($K152&lt;$P152," El número altas de pacientes 60 años NO puede ser mayor que el de 20-64 años.","")</f>
        <v/>
      </c>
      <c r="BC152" s="3"/>
      <c r="BD152" s="25"/>
      <c r="BE152" s="25">
        <f t="shared" ref="BE152:BE174" si="51">IF($K152&lt;$P152,1,0)</f>
        <v>0</v>
      </c>
      <c r="BF152" s="3"/>
    </row>
    <row r="153" spans="1:76" ht="15.75" customHeight="1" x14ac:dyDescent="0.15">
      <c r="A153" s="345"/>
      <c r="B153" s="344" t="s">
        <v>123</v>
      </c>
      <c r="C153" s="188" t="s">
        <v>121</v>
      </c>
      <c r="D153" s="111">
        <f>+SUM(H153:M153)</f>
        <v>0</v>
      </c>
      <c r="E153" s="189"/>
      <c r="F153" s="189"/>
      <c r="G153" s="189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24" t="str">
        <f t="shared" si="49"/>
        <v xml:space="preserve"> </v>
      </c>
      <c r="S153" s="2"/>
      <c r="T153" s="2"/>
      <c r="U153" s="2"/>
      <c r="V153" s="2"/>
      <c r="W153" s="5"/>
      <c r="X153" s="6"/>
      <c r="Y153" s="6"/>
      <c r="Z153" s="5"/>
      <c r="AA153" s="5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17" t="str">
        <f t="shared" ref="BA153:BA173" si="52">IF($D153&lt;&gt;($N153+$O153)," El número altas de pacientes según sexo NO puede ser diferente al Total.","")</f>
        <v/>
      </c>
      <c r="BB153" s="17" t="str">
        <f t="shared" si="50"/>
        <v/>
      </c>
      <c r="BC153" s="3"/>
      <c r="BD153" s="25">
        <f t="shared" ref="BD153:BD173" si="53">IF($D153&lt;&gt;($N153+$O153),1,0)</f>
        <v>0</v>
      </c>
      <c r="BE153" s="25">
        <f t="shared" si="51"/>
        <v>0</v>
      </c>
      <c r="BF153" s="3"/>
    </row>
    <row r="154" spans="1:76" ht="15.75" customHeight="1" x14ac:dyDescent="0.15">
      <c r="A154" s="346"/>
      <c r="B154" s="346"/>
      <c r="C154" s="194" t="s">
        <v>122</v>
      </c>
      <c r="D154" s="195">
        <f>+SUM(H154:M154)</f>
        <v>0</v>
      </c>
      <c r="E154" s="85"/>
      <c r="F154" s="85"/>
      <c r="G154" s="85"/>
      <c r="H154" s="105"/>
      <c r="I154" s="105"/>
      <c r="J154" s="105"/>
      <c r="K154" s="105"/>
      <c r="L154" s="105"/>
      <c r="M154" s="105"/>
      <c r="N154" s="196"/>
      <c r="O154" s="196"/>
      <c r="P154" s="105"/>
      <c r="Q154" s="105"/>
      <c r="R154" s="24" t="str">
        <f t="shared" si="49"/>
        <v xml:space="preserve"> </v>
      </c>
      <c r="S154" s="2"/>
      <c r="T154" s="2"/>
      <c r="U154" s="2"/>
      <c r="V154" s="2"/>
      <c r="W154" s="5"/>
      <c r="X154" s="6"/>
      <c r="Y154" s="6"/>
      <c r="Z154" s="5"/>
      <c r="AA154" s="5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17"/>
      <c r="BB154" s="17" t="str">
        <f t="shared" si="50"/>
        <v/>
      </c>
      <c r="BC154" s="3"/>
      <c r="BD154" s="25"/>
      <c r="BE154" s="25">
        <f t="shared" si="51"/>
        <v>0</v>
      </c>
      <c r="BF154" s="3"/>
    </row>
    <row r="155" spans="1:76" ht="24.75" customHeight="1" x14ac:dyDescent="0.15">
      <c r="A155" s="347" t="s">
        <v>205</v>
      </c>
      <c r="B155" s="348" t="s">
        <v>206</v>
      </c>
      <c r="C155" s="318"/>
      <c r="D155" s="197">
        <f>+E155</f>
        <v>0</v>
      </c>
      <c r="E155" s="192"/>
      <c r="F155" s="198"/>
      <c r="G155" s="198"/>
      <c r="H155" s="198"/>
      <c r="I155" s="198"/>
      <c r="J155" s="198"/>
      <c r="K155" s="198"/>
      <c r="L155" s="198"/>
      <c r="M155" s="198"/>
      <c r="N155" s="199"/>
      <c r="O155" s="199"/>
      <c r="P155" s="198"/>
      <c r="Q155" s="192"/>
      <c r="R155" s="24" t="str">
        <f t="shared" si="49"/>
        <v xml:space="preserve"> </v>
      </c>
      <c r="S155" s="2"/>
      <c r="T155" s="2"/>
      <c r="U155" s="2"/>
      <c r="V155" s="2"/>
      <c r="W155" s="5"/>
      <c r="X155" s="6"/>
      <c r="Y155" s="6"/>
      <c r="Z155" s="5"/>
      <c r="AA155" s="5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17"/>
      <c r="BB155" s="17" t="str">
        <f t="shared" si="50"/>
        <v/>
      </c>
      <c r="BC155" s="3"/>
      <c r="BD155" s="25"/>
      <c r="BE155" s="25">
        <f t="shared" si="51"/>
        <v>0</v>
      </c>
      <c r="BF155" s="3"/>
    </row>
    <row r="156" spans="1:76" ht="15.75" customHeight="1" x14ac:dyDescent="0.15">
      <c r="A156" s="347"/>
      <c r="B156" s="347" t="s">
        <v>207</v>
      </c>
      <c r="C156" s="200" t="s">
        <v>208</v>
      </c>
      <c r="D156" s="201">
        <f>+E156</f>
        <v>0</v>
      </c>
      <c r="E156" s="74"/>
      <c r="F156" s="73"/>
      <c r="G156" s="73"/>
      <c r="H156" s="73"/>
      <c r="I156" s="73"/>
      <c r="J156" s="73"/>
      <c r="K156" s="73"/>
      <c r="L156" s="73"/>
      <c r="M156" s="73"/>
      <c r="N156" s="74"/>
      <c r="O156" s="74"/>
      <c r="P156" s="73"/>
      <c r="Q156" s="74"/>
      <c r="R156" s="24" t="str">
        <f t="shared" si="49"/>
        <v xml:space="preserve"> </v>
      </c>
      <c r="S156" s="2"/>
      <c r="T156" s="2"/>
      <c r="U156" s="2"/>
      <c r="V156" s="2"/>
      <c r="W156" s="5"/>
      <c r="X156" s="6"/>
      <c r="Y156" s="6"/>
      <c r="Z156" s="5"/>
      <c r="AA156" s="5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17" t="str">
        <f t="shared" si="52"/>
        <v/>
      </c>
      <c r="BB156" s="17" t="str">
        <f t="shared" si="50"/>
        <v/>
      </c>
      <c r="BC156" s="3"/>
      <c r="BD156" s="25">
        <f t="shared" si="53"/>
        <v>0</v>
      </c>
      <c r="BE156" s="25">
        <f t="shared" si="51"/>
        <v>0</v>
      </c>
      <c r="BF156" s="3"/>
    </row>
    <row r="157" spans="1:76" ht="26.25" customHeight="1" x14ac:dyDescent="0.15">
      <c r="A157" s="347"/>
      <c r="B157" s="347"/>
      <c r="C157" s="202" t="s">
        <v>209</v>
      </c>
      <c r="D157" s="203">
        <f>+E157</f>
        <v>0</v>
      </c>
      <c r="E157" s="58"/>
      <c r="F157" s="85"/>
      <c r="G157" s="85"/>
      <c r="H157" s="85"/>
      <c r="I157" s="85"/>
      <c r="J157" s="85"/>
      <c r="K157" s="85"/>
      <c r="L157" s="85"/>
      <c r="M157" s="85"/>
      <c r="N157" s="196"/>
      <c r="O157" s="196"/>
      <c r="P157" s="85"/>
      <c r="Q157" s="58"/>
      <c r="R157" s="24" t="str">
        <f t="shared" si="49"/>
        <v xml:space="preserve"> </v>
      </c>
      <c r="S157" s="2"/>
      <c r="T157" s="2"/>
      <c r="U157" s="2"/>
      <c r="V157" s="2"/>
      <c r="W157" s="5"/>
      <c r="X157" s="6"/>
      <c r="Y157" s="6"/>
      <c r="Z157" s="5"/>
      <c r="AA157" s="5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17"/>
      <c r="BB157" s="17" t="str">
        <f t="shared" si="50"/>
        <v/>
      </c>
      <c r="BC157" s="3"/>
      <c r="BD157" s="25"/>
      <c r="BE157" s="25">
        <f t="shared" si="51"/>
        <v>0</v>
      </c>
      <c r="BF157" s="3"/>
    </row>
    <row r="158" spans="1:76" ht="24.75" customHeight="1" x14ac:dyDescent="0.15">
      <c r="A158" s="347" t="s">
        <v>210</v>
      </c>
      <c r="B158" s="204" t="s">
        <v>211</v>
      </c>
      <c r="C158" s="205" t="s">
        <v>212</v>
      </c>
      <c r="D158" s="206">
        <f>+K158</f>
        <v>0</v>
      </c>
      <c r="E158" s="73"/>
      <c r="F158" s="73"/>
      <c r="G158" s="73"/>
      <c r="H158" s="73"/>
      <c r="I158" s="73"/>
      <c r="J158" s="73"/>
      <c r="K158" s="74"/>
      <c r="L158" s="73"/>
      <c r="M158" s="73"/>
      <c r="N158" s="74"/>
      <c r="O158" s="74"/>
      <c r="P158" s="74"/>
      <c r="Q158" s="74"/>
      <c r="R158" s="24" t="str">
        <f t="shared" si="49"/>
        <v xml:space="preserve"> </v>
      </c>
      <c r="S158" s="2"/>
      <c r="T158" s="2"/>
      <c r="U158" s="2"/>
      <c r="V158" s="2"/>
      <c r="W158" s="5"/>
      <c r="X158" s="6"/>
      <c r="Y158" s="6"/>
      <c r="Z158" s="5"/>
      <c r="AA158" s="5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17" t="str">
        <f t="shared" si="52"/>
        <v/>
      </c>
      <c r="BB158" s="17" t="str">
        <f t="shared" si="50"/>
        <v/>
      </c>
      <c r="BC158" s="3"/>
      <c r="BD158" s="25">
        <f t="shared" si="53"/>
        <v>0</v>
      </c>
      <c r="BE158" s="25">
        <f t="shared" si="51"/>
        <v>0</v>
      </c>
      <c r="BF158" s="3"/>
    </row>
    <row r="159" spans="1:76" ht="19.5" customHeight="1" x14ac:dyDescent="0.15">
      <c r="A159" s="347"/>
      <c r="B159" s="207" t="s">
        <v>125</v>
      </c>
      <c r="C159" s="207"/>
      <c r="D159" s="44">
        <f>+SUM(J159:K159)</f>
        <v>0</v>
      </c>
      <c r="E159" s="82"/>
      <c r="F159" s="82"/>
      <c r="G159" s="82"/>
      <c r="H159" s="82"/>
      <c r="I159" s="82"/>
      <c r="J159" s="83"/>
      <c r="K159" s="83"/>
      <c r="L159" s="82"/>
      <c r="M159" s="82"/>
      <c r="N159" s="208"/>
      <c r="O159" s="208"/>
      <c r="P159" s="83"/>
      <c r="Q159" s="83"/>
      <c r="R159" s="24" t="str">
        <f t="shared" si="49"/>
        <v xml:space="preserve"> </v>
      </c>
      <c r="S159" s="2"/>
      <c r="T159" s="2"/>
      <c r="U159" s="2"/>
      <c r="V159" s="2"/>
      <c r="W159" s="5"/>
      <c r="X159" s="6"/>
      <c r="Y159" s="6"/>
      <c r="Z159" s="5"/>
      <c r="AA159" s="5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17"/>
      <c r="BB159" s="17" t="str">
        <f t="shared" si="50"/>
        <v/>
      </c>
      <c r="BC159" s="3"/>
      <c r="BD159" s="25"/>
      <c r="BE159" s="25">
        <f t="shared" si="51"/>
        <v>0</v>
      </c>
      <c r="BF159" s="3"/>
    </row>
    <row r="160" spans="1:76" ht="18" customHeight="1" x14ac:dyDescent="0.15">
      <c r="A160" s="347"/>
      <c r="B160" s="209" t="s">
        <v>126</v>
      </c>
      <c r="C160" s="209"/>
      <c r="D160" s="84">
        <f t="shared" ref="D160:D169" si="54">+SUM(J160:K160)</f>
        <v>0</v>
      </c>
      <c r="E160" s="189"/>
      <c r="F160" s="189"/>
      <c r="G160" s="189"/>
      <c r="H160" s="189"/>
      <c r="I160" s="189"/>
      <c r="J160" s="87"/>
      <c r="K160" s="87"/>
      <c r="L160" s="189"/>
      <c r="M160" s="189"/>
      <c r="N160" s="193"/>
      <c r="O160" s="193"/>
      <c r="P160" s="87"/>
      <c r="Q160" s="87"/>
      <c r="R160" s="24" t="str">
        <f t="shared" si="49"/>
        <v xml:space="preserve"> </v>
      </c>
      <c r="S160" s="2"/>
      <c r="T160" s="2"/>
      <c r="U160" s="2"/>
      <c r="V160" s="2"/>
      <c r="W160" s="5"/>
      <c r="X160" s="6"/>
      <c r="Y160" s="6"/>
      <c r="Z160" s="5"/>
      <c r="AA160" s="5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17"/>
      <c r="BB160" s="17" t="str">
        <f t="shared" si="50"/>
        <v/>
      </c>
      <c r="BC160" s="3"/>
      <c r="BD160" s="25"/>
      <c r="BE160" s="25">
        <f t="shared" si="51"/>
        <v>0</v>
      </c>
      <c r="BF160" s="3"/>
    </row>
    <row r="161" spans="1:58" ht="15.75" customHeight="1" x14ac:dyDescent="0.15">
      <c r="A161" s="347"/>
      <c r="B161" s="356" t="s">
        <v>120</v>
      </c>
      <c r="C161" s="210" t="s">
        <v>4</v>
      </c>
      <c r="D161" s="88">
        <f>+SUM(J161:K161)</f>
        <v>0</v>
      </c>
      <c r="E161" s="92"/>
      <c r="F161" s="92"/>
      <c r="G161" s="92"/>
      <c r="H161" s="92"/>
      <c r="I161" s="92"/>
      <c r="J161" s="88">
        <f>+SUM(J162:J165)</f>
        <v>0</v>
      </c>
      <c r="K161" s="88">
        <f>+SUM(K162:K165)</f>
        <v>0</v>
      </c>
      <c r="L161" s="92"/>
      <c r="M161" s="92"/>
      <c r="N161" s="88">
        <f>+SUM(N162:N165)</f>
        <v>0</v>
      </c>
      <c r="O161" s="88">
        <f>+SUM(O162:O165)</f>
        <v>0</v>
      </c>
      <c r="P161" s="88">
        <f>+SUM(P162:P165)</f>
        <v>0</v>
      </c>
      <c r="Q161" s="88">
        <f>+SUM(Q162:Q165)</f>
        <v>0</v>
      </c>
      <c r="R161" s="24" t="str">
        <f t="shared" si="49"/>
        <v xml:space="preserve"> </v>
      </c>
      <c r="S161" s="2"/>
      <c r="T161" s="2"/>
      <c r="U161" s="2"/>
      <c r="V161" s="2"/>
      <c r="W161" s="5"/>
      <c r="X161" s="6"/>
      <c r="Y161" s="6"/>
      <c r="Z161" s="5"/>
      <c r="AA161" s="5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17" t="str">
        <f t="shared" si="52"/>
        <v/>
      </c>
      <c r="BB161" s="17" t="str">
        <f>IF($K161&lt;$P161," El número altas de pacientes 60 años NO puede ser mayor que el de 20-64 años.","")</f>
        <v/>
      </c>
      <c r="BC161" s="3"/>
      <c r="BD161" s="25">
        <f t="shared" si="53"/>
        <v>0</v>
      </c>
      <c r="BE161" s="25">
        <f>IF($K161&lt;$P161,1,0)</f>
        <v>0</v>
      </c>
      <c r="BF161" s="3"/>
    </row>
    <row r="162" spans="1:58" ht="15.75" customHeight="1" x14ac:dyDescent="0.15">
      <c r="A162" s="347"/>
      <c r="B162" s="400"/>
      <c r="C162" s="207" t="s">
        <v>127</v>
      </c>
      <c r="D162" s="211">
        <f t="shared" si="54"/>
        <v>0</v>
      </c>
      <c r="E162" s="212"/>
      <c r="F162" s="212"/>
      <c r="G162" s="212"/>
      <c r="H162" s="212"/>
      <c r="I162" s="212"/>
      <c r="J162" s="117"/>
      <c r="K162" s="117"/>
      <c r="L162" s="212"/>
      <c r="M162" s="212"/>
      <c r="N162" s="117"/>
      <c r="O162" s="117"/>
      <c r="P162" s="117"/>
      <c r="Q162" s="117"/>
      <c r="R162" s="24" t="str">
        <f t="shared" si="49"/>
        <v xml:space="preserve"> </v>
      </c>
      <c r="S162" s="2"/>
      <c r="T162" s="2"/>
      <c r="U162" s="2"/>
      <c r="V162" s="2"/>
      <c r="W162" s="5"/>
      <c r="X162" s="6"/>
      <c r="Y162" s="6"/>
      <c r="Z162" s="5"/>
      <c r="AA162" s="5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17" t="str">
        <f t="shared" si="52"/>
        <v/>
      </c>
      <c r="BB162" s="17" t="str">
        <f t="shared" si="50"/>
        <v/>
      </c>
      <c r="BC162" s="3"/>
      <c r="BD162" s="25">
        <f t="shared" si="53"/>
        <v>0</v>
      </c>
      <c r="BE162" s="25">
        <f t="shared" si="51"/>
        <v>0</v>
      </c>
      <c r="BF162" s="2"/>
    </row>
    <row r="163" spans="1:58" ht="15.75" customHeight="1" x14ac:dyDescent="0.15">
      <c r="A163" s="347"/>
      <c r="B163" s="400"/>
      <c r="C163" s="213" t="s">
        <v>128</v>
      </c>
      <c r="D163" s="76">
        <f t="shared" si="54"/>
        <v>0</v>
      </c>
      <c r="E163" s="82"/>
      <c r="F163" s="82"/>
      <c r="G163" s="82"/>
      <c r="H163" s="82"/>
      <c r="I163" s="82"/>
      <c r="J163" s="83"/>
      <c r="K163" s="83"/>
      <c r="L163" s="82"/>
      <c r="M163" s="82"/>
      <c r="N163" s="208"/>
      <c r="O163" s="83"/>
      <c r="P163" s="83"/>
      <c r="Q163" s="83"/>
      <c r="R163" s="24" t="str">
        <f t="shared" si="49"/>
        <v xml:space="preserve"> </v>
      </c>
      <c r="S163" s="2"/>
      <c r="T163" s="2"/>
      <c r="U163" s="2"/>
      <c r="V163" s="2"/>
      <c r="W163" s="5"/>
      <c r="X163" s="6"/>
      <c r="Y163" s="6"/>
      <c r="Z163" s="5"/>
      <c r="AA163" s="5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17" t="str">
        <f t="shared" si="52"/>
        <v/>
      </c>
      <c r="BB163" s="17" t="str">
        <f t="shared" si="50"/>
        <v/>
      </c>
      <c r="BC163" s="3"/>
      <c r="BD163" s="25">
        <f t="shared" si="53"/>
        <v>0</v>
      </c>
      <c r="BE163" s="25">
        <f t="shared" si="51"/>
        <v>0</v>
      </c>
      <c r="BF163" s="3"/>
    </row>
    <row r="164" spans="1:58" ht="15.75" customHeight="1" x14ac:dyDescent="0.15">
      <c r="A164" s="347"/>
      <c r="B164" s="400"/>
      <c r="C164" s="213" t="s">
        <v>129</v>
      </c>
      <c r="D164" s="76">
        <f t="shared" si="54"/>
        <v>0</v>
      </c>
      <c r="E164" s="82"/>
      <c r="F164" s="82"/>
      <c r="G164" s="82"/>
      <c r="H164" s="82"/>
      <c r="I164" s="82"/>
      <c r="J164" s="83"/>
      <c r="K164" s="83"/>
      <c r="L164" s="82"/>
      <c r="M164" s="82"/>
      <c r="N164" s="83"/>
      <c r="O164" s="83"/>
      <c r="P164" s="83"/>
      <c r="Q164" s="83"/>
      <c r="R164" s="24" t="str">
        <f t="shared" si="49"/>
        <v xml:space="preserve"> </v>
      </c>
      <c r="S164" s="2"/>
      <c r="T164" s="2"/>
      <c r="U164" s="2"/>
      <c r="V164" s="2"/>
      <c r="W164" s="5"/>
      <c r="X164" s="6"/>
      <c r="Y164" s="6"/>
      <c r="Z164" s="5"/>
      <c r="AA164" s="5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17" t="str">
        <f t="shared" si="52"/>
        <v/>
      </c>
      <c r="BB164" s="17" t="str">
        <f t="shared" si="50"/>
        <v/>
      </c>
      <c r="BC164" s="3"/>
      <c r="BD164" s="25">
        <f t="shared" si="53"/>
        <v>0</v>
      </c>
      <c r="BE164" s="25">
        <f t="shared" si="51"/>
        <v>0</v>
      </c>
      <c r="BF164" s="3"/>
    </row>
    <row r="165" spans="1:58" ht="15.75" customHeight="1" x14ac:dyDescent="0.15">
      <c r="A165" s="347"/>
      <c r="B165" s="329"/>
      <c r="C165" s="214" t="s">
        <v>130</v>
      </c>
      <c r="D165" s="52">
        <f t="shared" si="54"/>
        <v>0</v>
      </c>
      <c r="E165" s="85"/>
      <c r="F165" s="85"/>
      <c r="G165" s="85"/>
      <c r="H165" s="85"/>
      <c r="I165" s="85"/>
      <c r="J165" s="58"/>
      <c r="K165" s="58"/>
      <c r="L165" s="85"/>
      <c r="M165" s="85"/>
      <c r="N165" s="58"/>
      <c r="O165" s="58"/>
      <c r="P165" s="58"/>
      <c r="Q165" s="58"/>
      <c r="R165" s="24" t="str">
        <f t="shared" si="49"/>
        <v xml:space="preserve"> </v>
      </c>
      <c r="S165" s="2"/>
      <c r="T165" s="2"/>
      <c r="U165" s="2"/>
      <c r="V165" s="2"/>
      <c r="W165" s="5"/>
      <c r="X165" s="6"/>
      <c r="Y165" s="6"/>
      <c r="Z165" s="5"/>
      <c r="AA165" s="5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17" t="str">
        <f t="shared" si="52"/>
        <v/>
      </c>
      <c r="BB165" s="17" t="str">
        <f t="shared" si="50"/>
        <v/>
      </c>
      <c r="BC165" s="3"/>
      <c r="BD165" s="25">
        <f t="shared" si="53"/>
        <v>0</v>
      </c>
      <c r="BE165" s="25">
        <f t="shared" si="51"/>
        <v>0</v>
      </c>
      <c r="BF165" s="3"/>
    </row>
    <row r="166" spans="1:58" ht="15.75" customHeight="1" x14ac:dyDescent="0.15">
      <c r="A166" s="344" t="s">
        <v>213</v>
      </c>
      <c r="B166" s="306" t="s">
        <v>124</v>
      </c>
      <c r="C166" s="215" t="s">
        <v>121</v>
      </c>
      <c r="D166" s="44">
        <f t="shared" si="54"/>
        <v>0</v>
      </c>
      <c r="E166" s="73"/>
      <c r="F166" s="73"/>
      <c r="G166" s="73"/>
      <c r="H166" s="73"/>
      <c r="I166" s="73"/>
      <c r="J166" s="74"/>
      <c r="K166" s="74"/>
      <c r="L166" s="73"/>
      <c r="M166" s="73"/>
      <c r="N166" s="74"/>
      <c r="O166" s="74"/>
      <c r="P166" s="74"/>
      <c r="Q166" s="74"/>
      <c r="R166" s="24" t="str">
        <f t="shared" si="49"/>
        <v xml:space="preserve"> </v>
      </c>
      <c r="S166" s="2"/>
      <c r="T166" s="2"/>
      <c r="U166" s="2"/>
      <c r="V166" s="2"/>
      <c r="W166" s="5"/>
      <c r="X166" s="6"/>
      <c r="Y166" s="6"/>
      <c r="Z166" s="5"/>
      <c r="AA166" s="5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17" t="str">
        <f t="shared" si="52"/>
        <v/>
      </c>
      <c r="BB166" s="17" t="str">
        <f t="shared" si="50"/>
        <v/>
      </c>
      <c r="BC166" s="3"/>
      <c r="BD166" s="25">
        <f t="shared" si="53"/>
        <v>0</v>
      </c>
      <c r="BE166" s="25">
        <f t="shared" si="51"/>
        <v>0</v>
      </c>
      <c r="BF166" s="3"/>
    </row>
    <row r="167" spans="1:58" ht="16.5" customHeight="1" x14ac:dyDescent="0.15">
      <c r="A167" s="395"/>
      <c r="B167" s="327"/>
      <c r="C167" s="209" t="s">
        <v>214</v>
      </c>
      <c r="D167" s="84">
        <f t="shared" si="54"/>
        <v>0</v>
      </c>
      <c r="E167" s="189"/>
      <c r="F167" s="189"/>
      <c r="G167" s="189"/>
      <c r="H167" s="189"/>
      <c r="I167" s="189"/>
      <c r="J167" s="87"/>
      <c r="K167" s="87"/>
      <c r="L167" s="189"/>
      <c r="M167" s="189"/>
      <c r="N167" s="193"/>
      <c r="O167" s="193"/>
      <c r="P167" s="87"/>
      <c r="Q167" s="87"/>
      <c r="R167" s="24" t="str">
        <f t="shared" si="49"/>
        <v xml:space="preserve"> </v>
      </c>
      <c r="S167" s="2"/>
      <c r="T167" s="2"/>
      <c r="U167" s="2"/>
      <c r="V167" s="2"/>
      <c r="W167" s="5"/>
      <c r="X167" s="6"/>
      <c r="Y167" s="6"/>
      <c r="Z167" s="5"/>
      <c r="AA167" s="5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17"/>
      <c r="BB167" s="17" t="str">
        <f t="shared" si="50"/>
        <v/>
      </c>
      <c r="BC167" s="3"/>
      <c r="BD167" s="25"/>
      <c r="BE167" s="25">
        <f t="shared" si="51"/>
        <v>0</v>
      </c>
      <c r="BF167" s="2"/>
    </row>
    <row r="168" spans="1:58" ht="15" customHeight="1" x14ac:dyDescent="0.15">
      <c r="A168" s="395"/>
      <c r="B168" s="306" t="s">
        <v>125</v>
      </c>
      <c r="C168" s="215" t="s">
        <v>121</v>
      </c>
      <c r="D168" s="44">
        <f t="shared" si="54"/>
        <v>0</v>
      </c>
      <c r="E168" s="73"/>
      <c r="F168" s="73"/>
      <c r="G168" s="73"/>
      <c r="H168" s="73"/>
      <c r="I168" s="73"/>
      <c r="J168" s="74"/>
      <c r="K168" s="74"/>
      <c r="L168" s="73"/>
      <c r="M168" s="73"/>
      <c r="N168" s="74"/>
      <c r="O168" s="74"/>
      <c r="P168" s="74"/>
      <c r="Q168" s="74"/>
      <c r="R168" s="24" t="str">
        <f t="shared" si="49"/>
        <v xml:space="preserve"> </v>
      </c>
      <c r="S168" s="2"/>
      <c r="T168" s="2"/>
      <c r="U168" s="2"/>
      <c r="V168" s="2"/>
      <c r="W168" s="5"/>
      <c r="X168" s="6"/>
      <c r="Y168" s="6"/>
      <c r="Z168" s="5"/>
      <c r="AA168" s="5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17" t="str">
        <f t="shared" si="52"/>
        <v/>
      </c>
      <c r="BB168" s="17" t="str">
        <f t="shared" si="50"/>
        <v/>
      </c>
      <c r="BC168" s="3"/>
      <c r="BD168" s="25">
        <f t="shared" si="53"/>
        <v>0</v>
      </c>
      <c r="BE168" s="25">
        <f t="shared" si="51"/>
        <v>0</v>
      </c>
      <c r="BF168" s="3"/>
    </row>
    <row r="169" spans="1:58" ht="15" customHeight="1" x14ac:dyDescent="0.15">
      <c r="A169" s="395"/>
      <c r="B169" s="307"/>
      <c r="C169" s="214" t="s">
        <v>122</v>
      </c>
      <c r="D169" s="52">
        <f t="shared" si="54"/>
        <v>0</v>
      </c>
      <c r="E169" s="85"/>
      <c r="F169" s="85"/>
      <c r="G169" s="85"/>
      <c r="H169" s="85"/>
      <c r="I169" s="85"/>
      <c r="J169" s="58"/>
      <c r="K169" s="58"/>
      <c r="L169" s="85"/>
      <c r="M169" s="85"/>
      <c r="N169" s="196"/>
      <c r="O169" s="196"/>
      <c r="P169" s="58"/>
      <c r="Q169" s="58"/>
      <c r="R169" s="24" t="str">
        <f t="shared" si="49"/>
        <v xml:space="preserve"> </v>
      </c>
      <c r="S169" s="2"/>
      <c r="T169" s="2"/>
      <c r="U169" s="2"/>
      <c r="V169" s="2"/>
      <c r="W169" s="5"/>
      <c r="X169" s="6"/>
      <c r="Y169" s="6"/>
      <c r="Z169" s="5"/>
      <c r="AA169" s="5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17"/>
      <c r="BB169" s="17" t="str">
        <f t="shared" si="50"/>
        <v/>
      </c>
      <c r="BC169" s="3"/>
      <c r="BD169" s="25"/>
      <c r="BE169" s="25">
        <f t="shared" si="51"/>
        <v>0</v>
      </c>
      <c r="BF169" s="3"/>
    </row>
    <row r="170" spans="1:58" ht="17.25" customHeight="1" x14ac:dyDescent="0.15">
      <c r="A170" s="396" t="s">
        <v>215</v>
      </c>
      <c r="B170" s="393" t="s">
        <v>120</v>
      </c>
      <c r="C170" s="394"/>
      <c r="D170" s="129">
        <f>+K170</f>
        <v>0</v>
      </c>
      <c r="E170" s="216"/>
      <c r="F170" s="216"/>
      <c r="G170" s="216"/>
      <c r="H170" s="216"/>
      <c r="I170" s="216"/>
      <c r="J170" s="216"/>
      <c r="K170" s="50"/>
      <c r="L170" s="216"/>
      <c r="M170" s="216"/>
      <c r="N170" s="50"/>
      <c r="O170" s="50"/>
      <c r="P170" s="50"/>
      <c r="Q170" s="50"/>
      <c r="R170" s="24" t="str">
        <f t="shared" si="49"/>
        <v xml:space="preserve"> </v>
      </c>
      <c r="S170" s="2"/>
      <c r="T170" s="2"/>
      <c r="U170" s="2"/>
      <c r="V170" s="2"/>
      <c r="W170" s="5"/>
      <c r="X170" s="6"/>
      <c r="Y170" s="6"/>
      <c r="Z170" s="5"/>
      <c r="AA170" s="5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17" t="str">
        <f t="shared" si="52"/>
        <v/>
      </c>
      <c r="BB170" s="17" t="str">
        <f t="shared" si="50"/>
        <v/>
      </c>
      <c r="BC170" s="3"/>
      <c r="BD170" s="25">
        <f t="shared" si="53"/>
        <v>0</v>
      </c>
      <c r="BE170" s="25">
        <f t="shared" si="51"/>
        <v>0</v>
      </c>
      <c r="BF170" s="3"/>
    </row>
    <row r="171" spans="1:58" ht="18" customHeight="1" x14ac:dyDescent="0.15">
      <c r="A171" s="395"/>
      <c r="B171" s="306" t="s">
        <v>124</v>
      </c>
      <c r="C171" s="215" t="s">
        <v>121</v>
      </c>
      <c r="D171" s="44">
        <f>+K171</f>
        <v>0</v>
      </c>
      <c r="E171" s="73"/>
      <c r="F171" s="73"/>
      <c r="G171" s="73"/>
      <c r="H171" s="73"/>
      <c r="I171" s="73"/>
      <c r="J171" s="73"/>
      <c r="K171" s="74"/>
      <c r="L171" s="73"/>
      <c r="M171" s="73"/>
      <c r="N171" s="74">
        <v>0</v>
      </c>
      <c r="O171" s="74"/>
      <c r="P171" s="74"/>
      <c r="Q171" s="74"/>
      <c r="R171" s="24" t="str">
        <f t="shared" si="49"/>
        <v xml:space="preserve"> </v>
      </c>
      <c r="S171" s="2"/>
      <c r="T171" s="2"/>
      <c r="U171" s="2"/>
      <c r="V171" s="2"/>
      <c r="W171" s="5"/>
      <c r="X171" s="6"/>
      <c r="Y171" s="6"/>
      <c r="Z171" s="5"/>
      <c r="AA171" s="5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17" t="str">
        <f t="shared" si="52"/>
        <v/>
      </c>
      <c r="BB171" s="17" t="str">
        <f t="shared" si="50"/>
        <v/>
      </c>
      <c r="BC171" s="3"/>
      <c r="BD171" s="25">
        <f t="shared" si="53"/>
        <v>0</v>
      </c>
      <c r="BE171" s="25">
        <f t="shared" si="51"/>
        <v>0</v>
      </c>
      <c r="BF171" s="3"/>
    </row>
    <row r="172" spans="1:58" ht="15.75" customHeight="1" x14ac:dyDescent="0.15">
      <c r="A172" s="395"/>
      <c r="B172" s="307"/>
      <c r="C172" s="214" t="s">
        <v>214</v>
      </c>
      <c r="D172" s="52">
        <f>+K172</f>
        <v>0</v>
      </c>
      <c r="E172" s="85"/>
      <c r="F172" s="85"/>
      <c r="G172" s="85"/>
      <c r="H172" s="85"/>
      <c r="I172" s="85"/>
      <c r="J172" s="85"/>
      <c r="K172" s="58"/>
      <c r="L172" s="85"/>
      <c r="M172" s="85"/>
      <c r="N172" s="196"/>
      <c r="O172" s="196"/>
      <c r="P172" s="58"/>
      <c r="Q172" s="58"/>
      <c r="R172" s="24" t="str">
        <f t="shared" si="49"/>
        <v xml:space="preserve"> </v>
      </c>
      <c r="S172" s="2"/>
      <c r="T172" s="2"/>
      <c r="U172" s="2"/>
      <c r="V172" s="2"/>
      <c r="W172" s="5"/>
      <c r="X172" s="6"/>
      <c r="Y172" s="6"/>
      <c r="Z172" s="5"/>
      <c r="AA172" s="5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17"/>
      <c r="BB172" s="17" t="str">
        <f t="shared" si="50"/>
        <v/>
      </c>
      <c r="BC172" s="3"/>
      <c r="BD172" s="25"/>
      <c r="BE172" s="25">
        <f t="shared" si="51"/>
        <v>0</v>
      </c>
      <c r="BF172" s="3"/>
    </row>
    <row r="173" spans="1:58" ht="15" customHeight="1" x14ac:dyDescent="0.15">
      <c r="A173" s="395"/>
      <c r="B173" s="327" t="s">
        <v>125</v>
      </c>
      <c r="C173" s="207" t="s">
        <v>121</v>
      </c>
      <c r="D173" s="211">
        <f>+K173</f>
        <v>0</v>
      </c>
      <c r="E173" s="212"/>
      <c r="F173" s="212"/>
      <c r="G173" s="212"/>
      <c r="H173" s="212"/>
      <c r="I173" s="212"/>
      <c r="J173" s="212"/>
      <c r="K173" s="117"/>
      <c r="L173" s="212"/>
      <c r="M173" s="212"/>
      <c r="N173" s="117">
        <v>0</v>
      </c>
      <c r="O173" s="117"/>
      <c r="P173" s="117"/>
      <c r="Q173" s="117"/>
      <c r="R173" s="24" t="str">
        <f t="shared" si="49"/>
        <v xml:space="preserve"> </v>
      </c>
      <c r="S173" s="2"/>
      <c r="T173" s="2"/>
      <c r="U173" s="2"/>
      <c r="V173" s="2"/>
      <c r="W173" s="5"/>
      <c r="X173" s="6"/>
      <c r="Y173" s="6"/>
      <c r="Z173" s="5"/>
      <c r="AA173" s="5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17" t="str">
        <f t="shared" si="52"/>
        <v/>
      </c>
      <c r="BB173" s="17" t="str">
        <f t="shared" si="50"/>
        <v/>
      </c>
      <c r="BC173" s="3"/>
      <c r="BD173" s="25">
        <f t="shared" si="53"/>
        <v>0</v>
      </c>
      <c r="BE173" s="25">
        <f t="shared" si="51"/>
        <v>0</v>
      </c>
      <c r="BF173" s="3"/>
    </row>
    <row r="174" spans="1:58" ht="16.5" customHeight="1" x14ac:dyDescent="0.15">
      <c r="A174" s="397"/>
      <c r="B174" s="307"/>
      <c r="C174" s="214" t="s">
        <v>122</v>
      </c>
      <c r="D174" s="52">
        <f>+K174</f>
        <v>0</v>
      </c>
      <c r="E174" s="85"/>
      <c r="F174" s="85"/>
      <c r="G174" s="85"/>
      <c r="H174" s="85"/>
      <c r="I174" s="85"/>
      <c r="J174" s="85"/>
      <c r="K174" s="58"/>
      <c r="L174" s="85"/>
      <c r="M174" s="85"/>
      <c r="N174" s="196"/>
      <c r="O174" s="196"/>
      <c r="P174" s="58"/>
      <c r="Q174" s="58"/>
      <c r="R174" s="24" t="str">
        <f t="shared" si="49"/>
        <v xml:space="preserve"> </v>
      </c>
      <c r="S174" s="2"/>
      <c r="T174" s="2"/>
      <c r="U174" s="2"/>
      <c r="V174" s="2"/>
      <c r="W174" s="5"/>
      <c r="X174" s="6"/>
      <c r="Y174" s="6"/>
      <c r="Z174" s="5"/>
      <c r="AA174" s="5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17"/>
      <c r="BB174" s="17" t="str">
        <f t="shared" si="50"/>
        <v/>
      </c>
      <c r="BC174" s="3"/>
      <c r="BD174" s="25"/>
      <c r="BE174" s="25">
        <f t="shared" si="51"/>
        <v>0</v>
      </c>
      <c r="BF174" s="3"/>
    </row>
    <row r="175" spans="1:58" ht="15" customHeight="1" x14ac:dyDescent="0.15">
      <c r="A175" s="109" t="s">
        <v>131</v>
      </c>
      <c r="B175" s="42"/>
      <c r="C175" s="59"/>
      <c r="D175" s="60"/>
      <c r="E175" s="60"/>
      <c r="F175" s="217"/>
      <c r="G175" s="217"/>
      <c r="H175" s="217"/>
      <c r="BE175" s="3"/>
      <c r="BF175" s="3"/>
    </row>
    <row r="176" spans="1:58" ht="23.25" customHeight="1" x14ac:dyDescent="0.15">
      <c r="A176" s="295" t="s">
        <v>132</v>
      </c>
      <c r="B176" s="296"/>
      <c r="C176" s="297"/>
      <c r="D176" s="301" t="s">
        <v>4</v>
      </c>
      <c r="E176" s="303" t="s">
        <v>7</v>
      </c>
      <c r="F176" s="304"/>
      <c r="G176" s="304"/>
      <c r="H176" s="305"/>
      <c r="BE176" s="3"/>
      <c r="BF176" s="3"/>
    </row>
    <row r="177" spans="1:58" ht="27.75" customHeight="1" x14ac:dyDescent="0.15">
      <c r="A177" s="298"/>
      <c r="B177" s="299"/>
      <c r="C177" s="300"/>
      <c r="D177" s="329"/>
      <c r="E177" s="251" t="s">
        <v>133</v>
      </c>
      <c r="F177" s="38" t="s">
        <v>134</v>
      </c>
      <c r="G177" s="38" t="s">
        <v>68</v>
      </c>
      <c r="H177" s="39" t="s">
        <v>135</v>
      </c>
      <c r="BE177" s="2"/>
      <c r="BF177" s="3"/>
    </row>
    <row r="178" spans="1:58" ht="13.5" customHeight="1" x14ac:dyDescent="0.15">
      <c r="A178" s="330" t="s">
        <v>136</v>
      </c>
      <c r="B178" s="331"/>
      <c r="C178" s="332"/>
      <c r="D178" s="44">
        <f>+SUM(E178:H178)</f>
        <v>0</v>
      </c>
      <c r="E178" s="62"/>
      <c r="F178" s="63"/>
      <c r="G178" s="63"/>
      <c r="H178" s="64"/>
      <c r="BA178" s="17" t="str">
        <f>IF($D178&lt;&gt;SUM($E178:$H178)," NO ALTERE LAS FÓRMULAS, la suma de las edades no está alculando el total de la sección. ","")</f>
        <v/>
      </c>
      <c r="BB178" s="2"/>
      <c r="BC178" s="2"/>
      <c r="BD178" s="25">
        <f>IF($D178&lt;&gt;SUM($E178:$H178),1,0)</f>
        <v>0</v>
      </c>
      <c r="BE178" s="3"/>
      <c r="BF178" s="3"/>
    </row>
    <row r="179" spans="1:58" ht="15" customHeight="1" x14ac:dyDescent="0.15">
      <c r="A179" s="333" t="s">
        <v>137</v>
      </c>
      <c r="B179" s="334"/>
      <c r="C179" s="335"/>
      <c r="D179" s="52">
        <f>+SUM(E179:H179)</f>
        <v>0</v>
      </c>
      <c r="E179" s="53"/>
      <c r="F179" s="55"/>
      <c r="G179" s="55"/>
      <c r="H179" s="57"/>
      <c r="BA179" s="17" t="str">
        <f>IF($D179&lt;&gt;SUM($E179:$H179)," NO ALTERE LAS FÓRMULAS, la suma de las edades no está alculando el total de la sección. ","")</f>
        <v/>
      </c>
      <c r="BB179" s="2"/>
      <c r="BC179" s="2"/>
      <c r="BD179" s="25">
        <f>IF($D179&lt;&gt;SUM($E179:$H179),1,0)</f>
        <v>0</v>
      </c>
      <c r="BE179" s="3"/>
      <c r="BF179" s="3"/>
    </row>
    <row r="180" spans="1:58" ht="23.25" customHeight="1" x14ac:dyDescent="0.15">
      <c r="A180" s="16" t="s">
        <v>216</v>
      </c>
      <c r="B180" s="59"/>
      <c r="C180" s="59"/>
      <c r="D180" s="182"/>
      <c r="E180" s="182"/>
      <c r="F180" s="182"/>
      <c r="G180" s="182"/>
      <c r="H180" s="182"/>
      <c r="BF180" s="3"/>
    </row>
    <row r="181" spans="1:58" ht="36" customHeight="1" x14ac:dyDescent="0.15">
      <c r="A181" s="336" t="s">
        <v>217</v>
      </c>
      <c r="B181" s="337"/>
      <c r="C181" s="338"/>
      <c r="D181" s="301" t="s">
        <v>80</v>
      </c>
      <c r="E181" s="303" t="s">
        <v>7</v>
      </c>
      <c r="F181" s="304"/>
      <c r="G181" s="304"/>
      <c r="H181" s="304"/>
      <c r="I181" s="304"/>
      <c r="J181" s="304"/>
      <c r="K181" s="304"/>
      <c r="L181" s="304"/>
      <c r="M181" s="305"/>
      <c r="N181" s="304" t="s">
        <v>66</v>
      </c>
      <c r="O181" s="305"/>
      <c r="P181" s="306" t="s">
        <v>9</v>
      </c>
      <c r="BF181" s="3"/>
    </row>
    <row r="182" spans="1:58" ht="36.75" customHeight="1" x14ac:dyDescent="0.15">
      <c r="A182" s="339"/>
      <c r="B182" s="340"/>
      <c r="C182" s="341"/>
      <c r="D182" s="342"/>
      <c r="E182" s="218" t="s">
        <v>133</v>
      </c>
      <c r="F182" s="219" t="s">
        <v>14</v>
      </c>
      <c r="G182" s="219" t="s">
        <v>138</v>
      </c>
      <c r="H182" s="219" t="s">
        <v>67</v>
      </c>
      <c r="I182" s="219" t="s">
        <v>139</v>
      </c>
      <c r="J182" s="219" t="s">
        <v>68</v>
      </c>
      <c r="K182" s="219" t="s">
        <v>18</v>
      </c>
      <c r="L182" s="219" t="s">
        <v>19</v>
      </c>
      <c r="M182" s="220" t="s">
        <v>20</v>
      </c>
      <c r="N182" s="253" t="s">
        <v>1</v>
      </c>
      <c r="O182" s="222" t="s">
        <v>2</v>
      </c>
      <c r="P182" s="343"/>
      <c r="BF182" s="3"/>
    </row>
    <row r="183" spans="1:58" ht="14.25" customHeight="1" x14ac:dyDescent="0.15">
      <c r="A183" s="306" t="s">
        <v>140</v>
      </c>
      <c r="B183" s="328" t="s">
        <v>218</v>
      </c>
      <c r="C183" s="328"/>
      <c r="D183" s="111">
        <f>+SUM(E183:M183)</f>
        <v>48</v>
      </c>
      <c r="E183" s="62">
        <v>3</v>
      </c>
      <c r="F183" s="63"/>
      <c r="G183" s="63"/>
      <c r="H183" s="63">
        <v>1</v>
      </c>
      <c r="I183" s="63">
        <v>5</v>
      </c>
      <c r="J183" s="63">
        <v>9</v>
      </c>
      <c r="K183" s="63">
        <v>29</v>
      </c>
      <c r="L183" s="63">
        <v>1</v>
      </c>
      <c r="M183" s="64"/>
      <c r="N183" s="74">
        <v>21</v>
      </c>
      <c r="O183" s="74">
        <v>27</v>
      </c>
      <c r="P183" s="112"/>
      <c r="Q183" s="75" t="str">
        <f t="shared" ref="Q183:Q238" si="55">$BA183&amp;" "&amp;$BB183</f>
        <v xml:space="preserve"> </v>
      </c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  <c r="AC183" s="75"/>
      <c r="AD183" s="75"/>
      <c r="AE183" s="75"/>
      <c r="AF183" s="75"/>
      <c r="AG183" s="75"/>
      <c r="AH183" s="75"/>
      <c r="AI183" s="75"/>
      <c r="AJ183" s="75"/>
      <c r="AK183" s="75"/>
      <c r="AL183" s="75"/>
      <c r="AM183" s="75"/>
      <c r="AN183" s="75"/>
      <c r="AO183" s="75"/>
      <c r="AP183" s="75"/>
      <c r="AQ183" s="75"/>
      <c r="AR183" s="75"/>
      <c r="AS183" s="75"/>
      <c r="AT183" s="75"/>
      <c r="AU183" s="75"/>
      <c r="AV183" s="75"/>
      <c r="AW183" s="75"/>
      <c r="AX183" s="75"/>
      <c r="AY183" s="75"/>
      <c r="AZ183" s="75"/>
      <c r="BA183" s="1" t="s">
        <v>3</v>
      </c>
      <c r="BB183" s="17" t="str">
        <f t="shared" ref="BB183:BB238" si="56">IF($K183&lt;$P183," El número altas de pacientes 60 años NO puede ser mayor que el de 20-64 años.","")</f>
        <v/>
      </c>
      <c r="BC183" s="2"/>
      <c r="BD183" s="29">
        <f t="shared" ref="BD183:BD238" si="57">IF($D183&lt;&gt;($N183+$O183),1,0)</f>
        <v>0</v>
      </c>
      <c r="BE183" s="25">
        <f t="shared" ref="BE183:BE238" si="58">IF($K183&lt;$P183,1,0)</f>
        <v>0</v>
      </c>
      <c r="BF183" s="3"/>
    </row>
    <row r="184" spans="1:58" ht="13.5" customHeight="1" x14ac:dyDescent="0.15">
      <c r="A184" s="327"/>
      <c r="B184" s="320" t="s">
        <v>219</v>
      </c>
      <c r="C184" s="320"/>
      <c r="D184" s="113">
        <f t="shared" ref="D184:D238" si="59">+SUM(E184:M184)</f>
        <v>41</v>
      </c>
      <c r="E184" s="96">
        <v>1</v>
      </c>
      <c r="F184" s="80"/>
      <c r="G184" s="80"/>
      <c r="H184" s="80">
        <v>2</v>
      </c>
      <c r="I184" s="80">
        <v>1</v>
      </c>
      <c r="J184" s="80">
        <v>7</v>
      </c>
      <c r="K184" s="80">
        <v>30</v>
      </c>
      <c r="L184" s="80"/>
      <c r="M184" s="98"/>
      <c r="N184" s="83">
        <v>18</v>
      </c>
      <c r="O184" s="83">
        <v>23</v>
      </c>
      <c r="P184" s="119"/>
      <c r="Q184" s="75" t="str">
        <f t="shared" si="55"/>
        <v xml:space="preserve"> </v>
      </c>
      <c r="R184" s="75"/>
      <c r="S184" s="75"/>
      <c r="T184" s="75"/>
      <c r="U184" s="75"/>
      <c r="V184" s="75"/>
      <c r="W184" s="75"/>
      <c r="X184" s="75"/>
      <c r="Y184" s="75"/>
      <c r="Z184" s="75"/>
      <c r="AA184" s="75"/>
      <c r="AB184" s="75"/>
      <c r="AC184" s="75"/>
      <c r="AD184" s="75"/>
      <c r="AE184" s="75"/>
      <c r="AF184" s="75"/>
      <c r="AG184" s="75"/>
      <c r="AH184" s="75"/>
      <c r="AI184" s="75"/>
      <c r="AJ184" s="75"/>
      <c r="AK184" s="75"/>
      <c r="AL184" s="75"/>
      <c r="AM184" s="75"/>
      <c r="AN184" s="75"/>
      <c r="AO184" s="75"/>
      <c r="AP184" s="75"/>
      <c r="AQ184" s="75"/>
      <c r="AR184" s="75"/>
      <c r="AS184" s="75"/>
      <c r="AT184" s="75"/>
      <c r="AU184" s="75"/>
      <c r="AV184" s="75"/>
      <c r="AW184" s="75"/>
      <c r="AX184" s="75"/>
      <c r="AY184" s="75"/>
      <c r="AZ184" s="75"/>
      <c r="BA184" s="17" t="str">
        <f t="shared" ref="BA184:BA238" si="60">IF($D184&lt;&gt;($N184+$O184)," El número altas de pacientes según sexo NO puede ser diferente al Total.","")</f>
        <v/>
      </c>
      <c r="BB184" s="17" t="str">
        <f t="shared" si="56"/>
        <v/>
      </c>
      <c r="BC184" s="3"/>
      <c r="BD184" s="25">
        <f t="shared" si="57"/>
        <v>0</v>
      </c>
      <c r="BE184" s="25">
        <f t="shared" si="58"/>
        <v>0</v>
      </c>
      <c r="BF184" s="3"/>
    </row>
    <row r="185" spans="1:58" ht="11.25" customHeight="1" x14ac:dyDescent="0.15">
      <c r="A185" s="327"/>
      <c r="B185" s="320" t="s">
        <v>141</v>
      </c>
      <c r="C185" s="320"/>
      <c r="D185" s="113">
        <f t="shared" si="59"/>
        <v>44</v>
      </c>
      <c r="E185" s="96">
        <v>1</v>
      </c>
      <c r="F185" s="80"/>
      <c r="G185" s="80"/>
      <c r="H185" s="80">
        <v>1</v>
      </c>
      <c r="I185" s="80">
        <v>5</v>
      </c>
      <c r="J185" s="80">
        <v>9</v>
      </c>
      <c r="K185" s="80">
        <v>27</v>
      </c>
      <c r="L185" s="80">
        <v>1</v>
      </c>
      <c r="M185" s="98"/>
      <c r="N185" s="83">
        <v>20</v>
      </c>
      <c r="O185" s="83">
        <v>24</v>
      </c>
      <c r="P185" s="119"/>
      <c r="Q185" s="75" t="str">
        <f t="shared" si="55"/>
        <v xml:space="preserve"> </v>
      </c>
      <c r="R185" s="75"/>
      <c r="S185" s="75"/>
      <c r="T185" s="75"/>
      <c r="U185" s="75"/>
      <c r="V185" s="75"/>
      <c r="W185" s="75"/>
      <c r="X185" s="75"/>
      <c r="Y185" s="75"/>
      <c r="Z185" s="75"/>
      <c r="AA185" s="75"/>
      <c r="AB185" s="75"/>
      <c r="AC185" s="75"/>
      <c r="AD185" s="75"/>
      <c r="AE185" s="75"/>
      <c r="AF185" s="75"/>
      <c r="AG185" s="75"/>
      <c r="AH185" s="75"/>
      <c r="AI185" s="75"/>
      <c r="AJ185" s="75"/>
      <c r="AK185" s="75"/>
      <c r="AL185" s="75"/>
      <c r="AM185" s="75"/>
      <c r="AN185" s="75"/>
      <c r="AO185" s="75"/>
      <c r="AP185" s="75"/>
      <c r="AQ185" s="75"/>
      <c r="AR185" s="75"/>
      <c r="AS185" s="75"/>
      <c r="AT185" s="75"/>
      <c r="AU185" s="75"/>
      <c r="AV185" s="75"/>
      <c r="AW185" s="75"/>
      <c r="AX185" s="75"/>
      <c r="AY185" s="75"/>
      <c r="AZ185" s="75"/>
      <c r="BA185" s="17" t="str">
        <f t="shared" si="60"/>
        <v/>
      </c>
      <c r="BB185" s="17" t="str">
        <f t="shared" si="56"/>
        <v/>
      </c>
      <c r="BC185" s="3"/>
      <c r="BD185" s="25">
        <f t="shared" si="57"/>
        <v>0</v>
      </c>
      <c r="BE185" s="25">
        <f t="shared" si="58"/>
        <v>0</v>
      </c>
      <c r="BF185" s="3"/>
    </row>
    <row r="186" spans="1:58" x14ac:dyDescent="0.15">
      <c r="A186" s="307"/>
      <c r="B186" s="326" t="s">
        <v>142</v>
      </c>
      <c r="C186" s="326"/>
      <c r="D186" s="195">
        <f t="shared" si="59"/>
        <v>16</v>
      </c>
      <c r="E186" s="53">
        <v>3</v>
      </c>
      <c r="F186" s="55"/>
      <c r="G186" s="55"/>
      <c r="H186" s="55">
        <v>1</v>
      </c>
      <c r="I186" s="55"/>
      <c r="J186" s="55">
        <v>2</v>
      </c>
      <c r="K186" s="55">
        <v>9</v>
      </c>
      <c r="L186" s="55">
        <v>1</v>
      </c>
      <c r="M186" s="57"/>
      <c r="N186" s="58">
        <v>8</v>
      </c>
      <c r="O186" s="58">
        <v>8</v>
      </c>
      <c r="P186" s="148"/>
      <c r="Q186" s="75" t="str">
        <f t="shared" si="55"/>
        <v xml:space="preserve"> </v>
      </c>
      <c r="R186" s="75"/>
      <c r="S186" s="75"/>
      <c r="T186" s="75"/>
      <c r="U186" s="75"/>
      <c r="V186" s="75"/>
      <c r="W186" s="75"/>
      <c r="X186" s="75"/>
      <c r="Y186" s="75"/>
      <c r="Z186" s="75"/>
      <c r="AA186" s="75"/>
      <c r="AB186" s="75"/>
      <c r="AC186" s="75"/>
      <c r="AD186" s="75"/>
      <c r="AE186" s="75"/>
      <c r="AF186" s="75"/>
      <c r="AG186" s="75"/>
      <c r="AH186" s="75"/>
      <c r="AI186" s="75"/>
      <c r="AJ186" s="75"/>
      <c r="AK186" s="75"/>
      <c r="AL186" s="75"/>
      <c r="AM186" s="75"/>
      <c r="AN186" s="75"/>
      <c r="AO186" s="75"/>
      <c r="AP186" s="75"/>
      <c r="AQ186" s="75"/>
      <c r="AR186" s="75"/>
      <c r="AS186" s="75"/>
      <c r="AT186" s="75"/>
      <c r="AU186" s="75"/>
      <c r="AV186" s="75"/>
      <c r="AW186" s="75"/>
      <c r="AX186" s="75"/>
      <c r="AY186" s="75"/>
      <c r="AZ186" s="75"/>
      <c r="BA186" s="17" t="str">
        <f t="shared" si="60"/>
        <v/>
      </c>
      <c r="BB186" s="17" t="str">
        <f t="shared" si="56"/>
        <v/>
      </c>
      <c r="BC186" s="3"/>
      <c r="BD186" s="25">
        <f t="shared" si="57"/>
        <v>0</v>
      </c>
      <c r="BE186" s="25">
        <f t="shared" si="58"/>
        <v>0</v>
      </c>
      <c r="BF186" s="3"/>
    </row>
    <row r="187" spans="1:58" ht="11.25" customHeight="1" x14ac:dyDescent="0.15">
      <c r="A187" s="306" t="s">
        <v>143</v>
      </c>
      <c r="B187" s="328" t="s">
        <v>218</v>
      </c>
      <c r="C187" s="328"/>
      <c r="D187" s="111">
        <f t="shared" si="59"/>
        <v>35</v>
      </c>
      <c r="E187" s="62">
        <v>5</v>
      </c>
      <c r="F187" s="63"/>
      <c r="G187" s="63"/>
      <c r="H187" s="63"/>
      <c r="I187" s="63">
        <v>4</v>
      </c>
      <c r="J187" s="63">
        <v>5</v>
      </c>
      <c r="K187" s="63">
        <v>18</v>
      </c>
      <c r="L187" s="63">
        <v>3</v>
      </c>
      <c r="M187" s="64"/>
      <c r="N187" s="74">
        <v>15</v>
      </c>
      <c r="O187" s="74">
        <v>20</v>
      </c>
      <c r="P187" s="112"/>
      <c r="Q187" s="75" t="str">
        <f t="shared" si="55"/>
        <v xml:space="preserve"> </v>
      </c>
      <c r="R187" s="75"/>
      <c r="S187" s="75"/>
      <c r="T187" s="75"/>
      <c r="U187" s="75"/>
      <c r="V187" s="75"/>
      <c r="W187" s="75"/>
      <c r="X187" s="75"/>
      <c r="Y187" s="75"/>
      <c r="Z187" s="75"/>
      <c r="AA187" s="75"/>
      <c r="AB187" s="75"/>
      <c r="AC187" s="75"/>
      <c r="AD187" s="75"/>
      <c r="AE187" s="75"/>
      <c r="AF187" s="75"/>
      <c r="AG187" s="75"/>
      <c r="AH187" s="75"/>
      <c r="AI187" s="75"/>
      <c r="AJ187" s="75"/>
      <c r="AK187" s="75"/>
      <c r="AL187" s="75"/>
      <c r="AM187" s="75"/>
      <c r="AN187" s="75"/>
      <c r="AO187" s="75"/>
      <c r="AP187" s="75"/>
      <c r="AQ187" s="75"/>
      <c r="AR187" s="75"/>
      <c r="AS187" s="75"/>
      <c r="AT187" s="75"/>
      <c r="AU187" s="75"/>
      <c r="AV187" s="75"/>
      <c r="AW187" s="75"/>
      <c r="AX187" s="75"/>
      <c r="AY187" s="75"/>
      <c r="AZ187" s="75"/>
      <c r="BA187" s="17" t="str">
        <f t="shared" si="60"/>
        <v/>
      </c>
      <c r="BB187" s="17" t="str">
        <f t="shared" si="56"/>
        <v/>
      </c>
      <c r="BC187" s="3"/>
      <c r="BD187" s="25">
        <f t="shared" si="57"/>
        <v>0</v>
      </c>
      <c r="BE187" s="25">
        <f t="shared" si="58"/>
        <v>0</v>
      </c>
      <c r="BF187" s="3"/>
    </row>
    <row r="188" spans="1:58" ht="11.25" customHeight="1" x14ac:dyDescent="0.15">
      <c r="A188" s="327"/>
      <c r="B188" s="320" t="s">
        <v>219</v>
      </c>
      <c r="C188" s="320"/>
      <c r="D188" s="113">
        <f t="shared" si="59"/>
        <v>28</v>
      </c>
      <c r="E188" s="96"/>
      <c r="F188" s="80">
        <v>1</v>
      </c>
      <c r="G188" s="80"/>
      <c r="H188" s="80"/>
      <c r="I188" s="80">
        <v>1</v>
      </c>
      <c r="J188" s="80">
        <v>8</v>
      </c>
      <c r="K188" s="80">
        <v>16</v>
      </c>
      <c r="L188" s="80">
        <v>2</v>
      </c>
      <c r="M188" s="98"/>
      <c r="N188" s="83">
        <v>18</v>
      </c>
      <c r="O188" s="83">
        <v>10</v>
      </c>
      <c r="P188" s="119"/>
      <c r="Q188" s="75" t="str">
        <f t="shared" si="55"/>
        <v xml:space="preserve"> </v>
      </c>
      <c r="R188" s="75"/>
      <c r="S188" s="75"/>
      <c r="T188" s="75"/>
      <c r="U188" s="75"/>
      <c r="V188" s="75"/>
      <c r="W188" s="75"/>
      <c r="X188" s="75"/>
      <c r="Y188" s="75"/>
      <c r="Z188" s="75"/>
      <c r="AA188" s="75"/>
      <c r="AB188" s="75"/>
      <c r="AC188" s="75"/>
      <c r="AD188" s="75"/>
      <c r="AE188" s="75"/>
      <c r="AF188" s="75"/>
      <c r="AG188" s="75"/>
      <c r="AH188" s="75"/>
      <c r="AI188" s="75"/>
      <c r="AJ188" s="75"/>
      <c r="AK188" s="75"/>
      <c r="AL188" s="75"/>
      <c r="AM188" s="75"/>
      <c r="AN188" s="75"/>
      <c r="AO188" s="75"/>
      <c r="AP188" s="75"/>
      <c r="AQ188" s="75"/>
      <c r="AR188" s="75"/>
      <c r="AS188" s="75"/>
      <c r="AT188" s="75"/>
      <c r="AU188" s="75"/>
      <c r="AV188" s="75"/>
      <c r="AW188" s="75"/>
      <c r="AX188" s="75"/>
      <c r="AY188" s="75"/>
      <c r="AZ188" s="75"/>
      <c r="BA188" s="17" t="str">
        <f t="shared" si="60"/>
        <v/>
      </c>
      <c r="BB188" s="17" t="str">
        <f t="shared" si="56"/>
        <v/>
      </c>
      <c r="BC188" s="3"/>
      <c r="BD188" s="25">
        <f t="shared" si="57"/>
        <v>0</v>
      </c>
      <c r="BE188" s="25">
        <f t="shared" si="58"/>
        <v>0</v>
      </c>
      <c r="BF188" s="3"/>
    </row>
    <row r="189" spans="1:58" ht="11.25" customHeight="1" x14ac:dyDescent="0.15">
      <c r="A189" s="327"/>
      <c r="B189" s="320" t="s">
        <v>141</v>
      </c>
      <c r="C189" s="320"/>
      <c r="D189" s="113">
        <f t="shared" si="59"/>
        <v>35</v>
      </c>
      <c r="E189" s="96">
        <v>5</v>
      </c>
      <c r="F189" s="80"/>
      <c r="G189" s="80"/>
      <c r="H189" s="80"/>
      <c r="I189" s="80">
        <v>4</v>
      </c>
      <c r="J189" s="80">
        <v>6</v>
      </c>
      <c r="K189" s="80">
        <v>18</v>
      </c>
      <c r="L189" s="80">
        <v>2</v>
      </c>
      <c r="M189" s="98"/>
      <c r="N189" s="83">
        <v>17</v>
      </c>
      <c r="O189" s="83">
        <v>18</v>
      </c>
      <c r="P189" s="119"/>
      <c r="Q189" s="75" t="str">
        <f t="shared" si="55"/>
        <v xml:space="preserve"> </v>
      </c>
      <c r="R189" s="75"/>
      <c r="S189" s="75"/>
      <c r="T189" s="75"/>
      <c r="U189" s="75"/>
      <c r="V189" s="75"/>
      <c r="W189" s="75"/>
      <c r="X189" s="75"/>
      <c r="Y189" s="75"/>
      <c r="Z189" s="75"/>
      <c r="AA189" s="75"/>
      <c r="AB189" s="75"/>
      <c r="AC189" s="75"/>
      <c r="AD189" s="75"/>
      <c r="AE189" s="75"/>
      <c r="AF189" s="75"/>
      <c r="AG189" s="75"/>
      <c r="AH189" s="75"/>
      <c r="AI189" s="75"/>
      <c r="AJ189" s="75"/>
      <c r="AK189" s="75"/>
      <c r="AL189" s="75"/>
      <c r="AM189" s="75"/>
      <c r="AN189" s="75"/>
      <c r="AO189" s="75"/>
      <c r="AP189" s="75"/>
      <c r="AQ189" s="75"/>
      <c r="AR189" s="75"/>
      <c r="AS189" s="75"/>
      <c r="AT189" s="75"/>
      <c r="AU189" s="75"/>
      <c r="AV189" s="75"/>
      <c r="AW189" s="75"/>
      <c r="AX189" s="75"/>
      <c r="AY189" s="75"/>
      <c r="AZ189" s="75"/>
      <c r="BA189" s="17" t="str">
        <f t="shared" si="60"/>
        <v/>
      </c>
      <c r="BB189" s="17" t="str">
        <f t="shared" si="56"/>
        <v/>
      </c>
      <c r="BC189" s="3"/>
      <c r="BD189" s="25">
        <f t="shared" si="57"/>
        <v>0</v>
      </c>
      <c r="BE189" s="25">
        <f t="shared" si="58"/>
        <v>0</v>
      </c>
      <c r="BF189" s="3"/>
    </row>
    <row r="190" spans="1:58" ht="11.25" customHeight="1" x14ac:dyDescent="0.15">
      <c r="A190" s="307"/>
      <c r="B190" s="326" t="s">
        <v>142</v>
      </c>
      <c r="C190" s="326"/>
      <c r="D190" s="195">
        <f t="shared" si="59"/>
        <v>14</v>
      </c>
      <c r="E190" s="53">
        <v>3</v>
      </c>
      <c r="F190" s="55"/>
      <c r="G190" s="55"/>
      <c r="H190" s="55"/>
      <c r="I190" s="55">
        <v>1</v>
      </c>
      <c r="J190" s="55">
        <v>2</v>
      </c>
      <c r="K190" s="55">
        <v>7</v>
      </c>
      <c r="L190" s="55">
        <v>1</v>
      </c>
      <c r="M190" s="57"/>
      <c r="N190" s="58">
        <v>6</v>
      </c>
      <c r="O190" s="58">
        <v>8</v>
      </c>
      <c r="P190" s="148"/>
      <c r="Q190" s="75" t="str">
        <f t="shared" si="55"/>
        <v xml:space="preserve"> </v>
      </c>
      <c r="R190" s="75"/>
      <c r="S190" s="75"/>
      <c r="T190" s="75"/>
      <c r="U190" s="75"/>
      <c r="V190" s="75"/>
      <c r="W190" s="75"/>
      <c r="X190" s="75"/>
      <c r="Y190" s="75"/>
      <c r="Z190" s="75"/>
      <c r="AA190" s="75"/>
      <c r="AB190" s="75"/>
      <c r="AC190" s="75"/>
      <c r="AD190" s="75"/>
      <c r="AE190" s="75"/>
      <c r="AF190" s="75"/>
      <c r="AG190" s="75"/>
      <c r="AH190" s="75"/>
      <c r="AI190" s="75"/>
      <c r="AJ190" s="75"/>
      <c r="AK190" s="75"/>
      <c r="AL190" s="75"/>
      <c r="AM190" s="75"/>
      <c r="AN190" s="75"/>
      <c r="AO190" s="75"/>
      <c r="AP190" s="75"/>
      <c r="AQ190" s="75"/>
      <c r="AR190" s="75"/>
      <c r="AS190" s="75"/>
      <c r="AT190" s="75"/>
      <c r="AU190" s="75"/>
      <c r="AV190" s="75"/>
      <c r="AW190" s="75"/>
      <c r="AX190" s="75"/>
      <c r="AY190" s="75"/>
      <c r="AZ190" s="75"/>
      <c r="BA190" s="17" t="str">
        <f t="shared" si="60"/>
        <v/>
      </c>
      <c r="BB190" s="17" t="str">
        <f t="shared" si="56"/>
        <v/>
      </c>
      <c r="BC190" s="3"/>
      <c r="BD190" s="25">
        <f t="shared" si="57"/>
        <v>0</v>
      </c>
      <c r="BE190" s="25">
        <f t="shared" si="58"/>
        <v>0</v>
      </c>
      <c r="BF190" s="2"/>
    </row>
    <row r="191" spans="1:58" ht="11.25" customHeight="1" x14ac:dyDescent="0.15">
      <c r="A191" s="306" t="s">
        <v>82</v>
      </c>
      <c r="B191" s="328" t="s">
        <v>218</v>
      </c>
      <c r="C191" s="328"/>
      <c r="D191" s="111">
        <f t="shared" si="59"/>
        <v>6</v>
      </c>
      <c r="E191" s="62"/>
      <c r="F191" s="63"/>
      <c r="G191" s="63"/>
      <c r="H191" s="63"/>
      <c r="I191" s="63">
        <v>1</v>
      </c>
      <c r="J191" s="63">
        <v>2</v>
      </c>
      <c r="K191" s="63">
        <v>1</v>
      </c>
      <c r="L191" s="63"/>
      <c r="M191" s="64">
        <v>2</v>
      </c>
      <c r="N191" s="74">
        <v>1</v>
      </c>
      <c r="O191" s="74">
        <v>5</v>
      </c>
      <c r="P191" s="112"/>
      <c r="Q191" s="75" t="str">
        <f t="shared" si="55"/>
        <v xml:space="preserve"> </v>
      </c>
      <c r="R191" s="75"/>
      <c r="S191" s="75"/>
      <c r="T191" s="75"/>
      <c r="U191" s="75"/>
      <c r="V191" s="75"/>
      <c r="W191" s="75"/>
      <c r="X191" s="75"/>
      <c r="Y191" s="75"/>
      <c r="Z191" s="75"/>
      <c r="AA191" s="75"/>
      <c r="AB191" s="75"/>
      <c r="AC191" s="75"/>
      <c r="AD191" s="75"/>
      <c r="AE191" s="75"/>
      <c r="AF191" s="75"/>
      <c r="AG191" s="75"/>
      <c r="AH191" s="75"/>
      <c r="AI191" s="75"/>
      <c r="AJ191" s="75"/>
      <c r="AK191" s="75"/>
      <c r="AL191" s="75"/>
      <c r="AM191" s="75"/>
      <c r="AN191" s="75"/>
      <c r="AO191" s="75"/>
      <c r="AP191" s="75"/>
      <c r="AQ191" s="75"/>
      <c r="AR191" s="75"/>
      <c r="AS191" s="75"/>
      <c r="AT191" s="75"/>
      <c r="AU191" s="75"/>
      <c r="AV191" s="75"/>
      <c r="AW191" s="75"/>
      <c r="AX191" s="75"/>
      <c r="AY191" s="75"/>
      <c r="AZ191" s="75"/>
      <c r="BA191" s="17" t="str">
        <f t="shared" si="60"/>
        <v/>
      </c>
      <c r="BB191" s="17" t="str">
        <f t="shared" si="56"/>
        <v/>
      </c>
      <c r="BC191" s="3"/>
      <c r="BD191" s="25">
        <f t="shared" si="57"/>
        <v>0</v>
      </c>
      <c r="BE191" s="25">
        <f t="shared" si="58"/>
        <v>0</v>
      </c>
      <c r="BF191" s="3"/>
    </row>
    <row r="192" spans="1:58" ht="11.25" customHeight="1" x14ac:dyDescent="0.15">
      <c r="A192" s="327"/>
      <c r="B192" s="320" t="s">
        <v>219</v>
      </c>
      <c r="C192" s="320"/>
      <c r="D192" s="113">
        <f t="shared" si="59"/>
        <v>23</v>
      </c>
      <c r="E192" s="96"/>
      <c r="F192" s="80"/>
      <c r="G192" s="80"/>
      <c r="H192" s="80">
        <v>2</v>
      </c>
      <c r="I192" s="80"/>
      <c r="J192" s="80">
        <v>4</v>
      </c>
      <c r="K192" s="80">
        <v>11</v>
      </c>
      <c r="L192" s="80"/>
      <c r="M192" s="98">
        <v>6</v>
      </c>
      <c r="N192" s="83">
        <v>2</v>
      </c>
      <c r="O192" s="83">
        <v>21</v>
      </c>
      <c r="P192" s="119"/>
      <c r="Q192" s="75" t="str">
        <f t="shared" si="55"/>
        <v xml:space="preserve"> </v>
      </c>
      <c r="R192" s="75"/>
      <c r="S192" s="75"/>
      <c r="T192" s="75"/>
      <c r="U192" s="75"/>
      <c r="V192" s="75"/>
      <c r="W192" s="75"/>
      <c r="X192" s="75"/>
      <c r="Y192" s="75"/>
      <c r="Z192" s="75"/>
      <c r="AA192" s="75"/>
      <c r="AB192" s="75"/>
      <c r="AC192" s="75"/>
      <c r="AD192" s="75"/>
      <c r="AE192" s="75"/>
      <c r="AF192" s="75"/>
      <c r="AG192" s="75"/>
      <c r="AH192" s="75"/>
      <c r="AI192" s="75"/>
      <c r="AJ192" s="75"/>
      <c r="AK192" s="75"/>
      <c r="AL192" s="75"/>
      <c r="AM192" s="75"/>
      <c r="AN192" s="75"/>
      <c r="AO192" s="75"/>
      <c r="AP192" s="75"/>
      <c r="AQ192" s="75"/>
      <c r="AR192" s="75"/>
      <c r="AS192" s="75"/>
      <c r="AT192" s="75"/>
      <c r="AU192" s="75"/>
      <c r="AV192" s="75"/>
      <c r="AW192" s="75"/>
      <c r="AX192" s="75"/>
      <c r="AY192" s="75"/>
      <c r="AZ192" s="75"/>
      <c r="BA192" s="17" t="str">
        <f t="shared" si="60"/>
        <v/>
      </c>
      <c r="BB192" s="17" t="str">
        <f t="shared" si="56"/>
        <v/>
      </c>
      <c r="BC192" s="3"/>
      <c r="BD192" s="25">
        <f t="shared" si="57"/>
        <v>0</v>
      </c>
      <c r="BE192" s="25">
        <f t="shared" si="58"/>
        <v>0</v>
      </c>
      <c r="BF192" s="3"/>
    </row>
    <row r="193" spans="1:58" ht="11.25" customHeight="1" x14ac:dyDescent="0.15">
      <c r="A193" s="327"/>
      <c r="B193" s="320" t="s">
        <v>141</v>
      </c>
      <c r="C193" s="320"/>
      <c r="D193" s="113">
        <f t="shared" si="59"/>
        <v>5</v>
      </c>
      <c r="E193" s="96"/>
      <c r="F193" s="80"/>
      <c r="G193" s="80"/>
      <c r="H193" s="80"/>
      <c r="I193" s="80"/>
      <c r="J193" s="80">
        <v>2</v>
      </c>
      <c r="K193" s="80">
        <v>2</v>
      </c>
      <c r="L193" s="80"/>
      <c r="M193" s="98">
        <v>1</v>
      </c>
      <c r="N193" s="83"/>
      <c r="O193" s="83">
        <v>5</v>
      </c>
      <c r="P193" s="119"/>
      <c r="Q193" s="75" t="str">
        <f t="shared" si="55"/>
        <v xml:space="preserve"> </v>
      </c>
      <c r="R193" s="75"/>
      <c r="S193" s="75"/>
      <c r="T193" s="75"/>
      <c r="U193" s="75"/>
      <c r="V193" s="75"/>
      <c r="W193" s="75"/>
      <c r="X193" s="75"/>
      <c r="Y193" s="75"/>
      <c r="Z193" s="75"/>
      <c r="AA193" s="75"/>
      <c r="AB193" s="75"/>
      <c r="AC193" s="75"/>
      <c r="AD193" s="75"/>
      <c r="AE193" s="75"/>
      <c r="AF193" s="75"/>
      <c r="AG193" s="75"/>
      <c r="AH193" s="75"/>
      <c r="AI193" s="75"/>
      <c r="AJ193" s="75"/>
      <c r="AK193" s="75"/>
      <c r="AL193" s="75"/>
      <c r="AM193" s="75"/>
      <c r="AN193" s="75"/>
      <c r="AO193" s="75"/>
      <c r="AP193" s="75"/>
      <c r="AQ193" s="75"/>
      <c r="AR193" s="75"/>
      <c r="AS193" s="75"/>
      <c r="AT193" s="75"/>
      <c r="AU193" s="75"/>
      <c r="AV193" s="75"/>
      <c r="AW193" s="75"/>
      <c r="AX193" s="75"/>
      <c r="AY193" s="75"/>
      <c r="AZ193" s="75"/>
      <c r="BA193" s="17" t="str">
        <f t="shared" si="60"/>
        <v/>
      </c>
      <c r="BB193" s="17" t="str">
        <f t="shared" si="56"/>
        <v/>
      </c>
      <c r="BC193" s="3"/>
      <c r="BD193" s="25">
        <f t="shared" si="57"/>
        <v>0</v>
      </c>
      <c r="BE193" s="25">
        <f t="shared" si="58"/>
        <v>0</v>
      </c>
      <c r="BF193" s="3"/>
    </row>
    <row r="194" spans="1:58" ht="11.25" customHeight="1" x14ac:dyDescent="0.15">
      <c r="A194" s="307"/>
      <c r="B194" s="326" t="s">
        <v>142</v>
      </c>
      <c r="C194" s="326"/>
      <c r="D194" s="195">
        <f t="shared" si="59"/>
        <v>5</v>
      </c>
      <c r="E194" s="53"/>
      <c r="F194" s="55"/>
      <c r="G194" s="55"/>
      <c r="H194" s="55"/>
      <c r="I194" s="55"/>
      <c r="J194" s="55">
        <v>2</v>
      </c>
      <c r="K194" s="55">
        <v>2</v>
      </c>
      <c r="L194" s="55"/>
      <c r="M194" s="57">
        <v>1</v>
      </c>
      <c r="N194" s="58"/>
      <c r="O194" s="58">
        <v>5</v>
      </c>
      <c r="P194" s="148"/>
      <c r="Q194" s="75" t="str">
        <f t="shared" si="55"/>
        <v xml:space="preserve"> </v>
      </c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  <c r="AC194" s="75"/>
      <c r="AD194" s="75"/>
      <c r="AE194" s="75"/>
      <c r="AF194" s="75"/>
      <c r="AG194" s="75"/>
      <c r="AH194" s="75"/>
      <c r="AI194" s="75"/>
      <c r="AJ194" s="75"/>
      <c r="AK194" s="75"/>
      <c r="AL194" s="75"/>
      <c r="AM194" s="75"/>
      <c r="AN194" s="75"/>
      <c r="AO194" s="75"/>
      <c r="AP194" s="75"/>
      <c r="AQ194" s="75"/>
      <c r="AR194" s="75"/>
      <c r="AS194" s="75"/>
      <c r="AT194" s="75"/>
      <c r="AU194" s="75"/>
      <c r="AV194" s="75"/>
      <c r="AW194" s="75"/>
      <c r="AX194" s="75"/>
      <c r="AY194" s="75"/>
      <c r="AZ194" s="75"/>
      <c r="BA194" s="17" t="str">
        <f t="shared" si="60"/>
        <v/>
      </c>
      <c r="BB194" s="17" t="str">
        <f t="shared" si="56"/>
        <v/>
      </c>
      <c r="BC194" s="3"/>
      <c r="BD194" s="25">
        <f t="shared" si="57"/>
        <v>0</v>
      </c>
      <c r="BE194" s="25">
        <f t="shared" si="58"/>
        <v>0</v>
      </c>
      <c r="BF194" s="3"/>
    </row>
    <row r="195" spans="1:58" ht="11.25" customHeight="1" x14ac:dyDescent="0.15">
      <c r="A195" s="306" t="s">
        <v>87</v>
      </c>
      <c r="B195" s="328" t="s">
        <v>218</v>
      </c>
      <c r="C195" s="328"/>
      <c r="D195" s="111">
        <f>+SUM(E195:J195)</f>
        <v>0</v>
      </c>
      <c r="E195" s="62"/>
      <c r="F195" s="63"/>
      <c r="G195" s="63"/>
      <c r="H195" s="63"/>
      <c r="I195" s="63"/>
      <c r="J195" s="63"/>
      <c r="K195" s="223"/>
      <c r="L195" s="223"/>
      <c r="M195" s="224"/>
      <c r="N195" s="74"/>
      <c r="O195" s="74"/>
      <c r="P195" s="225"/>
      <c r="Q195" s="75" t="str">
        <f t="shared" si="55"/>
        <v xml:space="preserve"> </v>
      </c>
      <c r="R195" s="75"/>
      <c r="S195" s="75"/>
      <c r="T195" s="75"/>
      <c r="U195" s="75"/>
      <c r="V195" s="75"/>
      <c r="W195" s="75"/>
      <c r="X195" s="75"/>
      <c r="Y195" s="75"/>
      <c r="Z195" s="75"/>
      <c r="AA195" s="75"/>
      <c r="AB195" s="75"/>
      <c r="AC195" s="75"/>
      <c r="AD195" s="75"/>
      <c r="AE195" s="75"/>
      <c r="AF195" s="75"/>
      <c r="AG195" s="75"/>
      <c r="AH195" s="75"/>
      <c r="AI195" s="75"/>
      <c r="AJ195" s="75"/>
      <c r="AK195" s="75"/>
      <c r="AL195" s="75"/>
      <c r="AM195" s="75"/>
      <c r="AN195" s="75"/>
      <c r="AO195" s="75"/>
      <c r="AP195" s="75"/>
      <c r="AQ195" s="75"/>
      <c r="AR195" s="75"/>
      <c r="AS195" s="75"/>
      <c r="AT195" s="75"/>
      <c r="AU195" s="75"/>
      <c r="AV195" s="75"/>
      <c r="AW195" s="75"/>
      <c r="AX195" s="75"/>
      <c r="AY195" s="75"/>
      <c r="AZ195" s="75"/>
      <c r="BA195" s="17" t="str">
        <f t="shared" si="60"/>
        <v/>
      </c>
      <c r="BB195" s="8" t="str">
        <f t="shared" si="56"/>
        <v/>
      </c>
      <c r="BC195" s="3"/>
      <c r="BD195" s="25">
        <f t="shared" si="57"/>
        <v>0</v>
      </c>
      <c r="BE195" s="29">
        <f t="shared" si="58"/>
        <v>0</v>
      </c>
      <c r="BF195" s="3"/>
    </row>
    <row r="196" spans="1:58" ht="11.25" customHeight="1" x14ac:dyDescent="0.15">
      <c r="A196" s="327"/>
      <c r="B196" s="320" t="s">
        <v>219</v>
      </c>
      <c r="C196" s="320"/>
      <c r="D196" s="113">
        <f>+SUM(E196:J196)</f>
        <v>0</v>
      </c>
      <c r="E196" s="96"/>
      <c r="F196" s="80"/>
      <c r="G196" s="80"/>
      <c r="H196" s="80"/>
      <c r="I196" s="80"/>
      <c r="J196" s="80"/>
      <c r="K196" s="79"/>
      <c r="L196" s="79"/>
      <c r="M196" s="99"/>
      <c r="N196" s="83"/>
      <c r="O196" s="83"/>
      <c r="P196" s="121"/>
      <c r="Q196" s="75" t="str">
        <f t="shared" si="55"/>
        <v xml:space="preserve"> </v>
      </c>
      <c r="R196" s="75"/>
      <c r="S196" s="75"/>
      <c r="T196" s="75"/>
      <c r="U196" s="75"/>
      <c r="V196" s="75"/>
      <c r="W196" s="75"/>
      <c r="X196" s="75"/>
      <c r="Y196" s="75"/>
      <c r="Z196" s="75"/>
      <c r="AA196" s="75"/>
      <c r="AB196" s="75"/>
      <c r="AC196" s="75"/>
      <c r="AD196" s="75"/>
      <c r="AE196" s="75"/>
      <c r="AF196" s="75"/>
      <c r="AG196" s="75"/>
      <c r="AH196" s="75"/>
      <c r="AI196" s="75"/>
      <c r="AJ196" s="75"/>
      <c r="AK196" s="75"/>
      <c r="AL196" s="75"/>
      <c r="AM196" s="75"/>
      <c r="AN196" s="75"/>
      <c r="AO196" s="75"/>
      <c r="AP196" s="75"/>
      <c r="AQ196" s="75"/>
      <c r="AR196" s="75"/>
      <c r="AS196" s="75"/>
      <c r="AT196" s="75"/>
      <c r="AU196" s="75"/>
      <c r="AV196" s="75"/>
      <c r="AW196" s="75"/>
      <c r="AX196" s="75"/>
      <c r="AY196" s="75"/>
      <c r="AZ196" s="75"/>
      <c r="BA196" s="17" t="str">
        <f t="shared" si="60"/>
        <v/>
      </c>
      <c r="BB196" s="8" t="str">
        <f t="shared" si="56"/>
        <v/>
      </c>
      <c r="BC196" s="3"/>
      <c r="BD196" s="25">
        <f t="shared" si="57"/>
        <v>0</v>
      </c>
      <c r="BE196" s="29">
        <f t="shared" si="58"/>
        <v>0</v>
      </c>
      <c r="BF196" s="3"/>
    </row>
    <row r="197" spans="1:58" ht="11.25" customHeight="1" x14ac:dyDescent="0.15">
      <c r="A197" s="327"/>
      <c r="B197" s="320" t="s">
        <v>141</v>
      </c>
      <c r="C197" s="320"/>
      <c r="D197" s="113">
        <f>+SUM(E197:J197)</f>
        <v>0</v>
      </c>
      <c r="E197" s="96"/>
      <c r="F197" s="80"/>
      <c r="G197" s="80"/>
      <c r="H197" s="80"/>
      <c r="I197" s="80"/>
      <c r="J197" s="80"/>
      <c r="K197" s="79"/>
      <c r="L197" s="79"/>
      <c r="M197" s="99"/>
      <c r="N197" s="83"/>
      <c r="O197" s="83"/>
      <c r="P197" s="121"/>
      <c r="Q197" s="75" t="str">
        <f t="shared" si="55"/>
        <v xml:space="preserve"> </v>
      </c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75"/>
      <c r="AK197" s="75"/>
      <c r="AL197" s="75"/>
      <c r="AM197" s="75"/>
      <c r="AN197" s="75"/>
      <c r="AO197" s="75"/>
      <c r="AP197" s="75"/>
      <c r="AQ197" s="75"/>
      <c r="AR197" s="75"/>
      <c r="AS197" s="75"/>
      <c r="AT197" s="75"/>
      <c r="AU197" s="75"/>
      <c r="AV197" s="75"/>
      <c r="AW197" s="75"/>
      <c r="AX197" s="75"/>
      <c r="AY197" s="75"/>
      <c r="AZ197" s="75"/>
      <c r="BA197" s="17" t="str">
        <f t="shared" si="60"/>
        <v/>
      </c>
      <c r="BB197" s="8" t="str">
        <f t="shared" si="56"/>
        <v/>
      </c>
      <c r="BC197" s="3"/>
      <c r="BD197" s="25">
        <f t="shared" si="57"/>
        <v>0</v>
      </c>
      <c r="BE197" s="29">
        <f t="shared" si="58"/>
        <v>0</v>
      </c>
      <c r="BF197" s="3"/>
    </row>
    <row r="198" spans="1:58" ht="11.25" customHeight="1" x14ac:dyDescent="0.15">
      <c r="A198" s="307"/>
      <c r="B198" s="326" t="s">
        <v>142</v>
      </c>
      <c r="C198" s="326"/>
      <c r="D198" s="195">
        <f>+SUM(E198:J198)</f>
        <v>0</v>
      </c>
      <c r="E198" s="53"/>
      <c r="F198" s="55"/>
      <c r="G198" s="55"/>
      <c r="H198" s="55"/>
      <c r="I198" s="55"/>
      <c r="J198" s="55"/>
      <c r="K198" s="226"/>
      <c r="L198" s="226"/>
      <c r="M198" s="227"/>
      <c r="N198" s="58"/>
      <c r="O198" s="58"/>
      <c r="P198" s="228"/>
      <c r="Q198" s="75" t="str">
        <f t="shared" si="55"/>
        <v xml:space="preserve"> </v>
      </c>
      <c r="R198" s="75"/>
      <c r="S198" s="75"/>
      <c r="T198" s="75"/>
      <c r="U198" s="75"/>
      <c r="V198" s="75"/>
      <c r="W198" s="75"/>
      <c r="X198" s="75"/>
      <c r="Y198" s="75"/>
      <c r="Z198" s="75"/>
      <c r="AA198" s="75"/>
      <c r="AB198" s="75"/>
      <c r="AC198" s="75"/>
      <c r="AD198" s="75"/>
      <c r="AE198" s="75"/>
      <c r="AF198" s="75"/>
      <c r="AG198" s="75"/>
      <c r="AH198" s="75"/>
      <c r="AI198" s="75"/>
      <c r="AJ198" s="75"/>
      <c r="AK198" s="75"/>
      <c r="AL198" s="75"/>
      <c r="AM198" s="75"/>
      <c r="AN198" s="75"/>
      <c r="AO198" s="75"/>
      <c r="AP198" s="75"/>
      <c r="AQ198" s="75"/>
      <c r="AR198" s="75"/>
      <c r="AS198" s="75"/>
      <c r="AT198" s="75"/>
      <c r="AU198" s="75"/>
      <c r="AV198" s="75"/>
      <c r="AW198" s="75"/>
      <c r="AX198" s="75"/>
      <c r="AY198" s="75"/>
      <c r="AZ198" s="75"/>
      <c r="BA198" s="17" t="str">
        <f t="shared" si="60"/>
        <v/>
      </c>
      <c r="BB198" s="8" t="str">
        <f t="shared" si="56"/>
        <v/>
      </c>
      <c r="BC198" s="3"/>
      <c r="BD198" s="25">
        <f t="shared" si="57"/>
        <v>0</v>
      </c>
      <c r="BE198" s="29">
        <f t="shared" si="58"/>
        <v>0</v>
      </c>
      <c r="BF198" s="27"/>
    </row>
    <row r="199" spans="1:58" ht="11.25" customHeight="1" x14ac:dyDescent="0.15">
      <c r="A199" s="306" t="s">
        <v>144</v>
      </c>
      <c r="B199" s="319" t="s">
        <v>218</v>
      </c>
      <c r="C199" s="319"/>
      <c r="D199" s="229">
        <f t="shared" si="59"/>
        <v>27</v>
      </c>
      <c r="E199" s="114"/>
      <c r="F199" s="115"/>
      <c r="G199" s="115"/>
      <c r="H199" s="115"/>
      <c r="I199" s="115"/>
      <c r="J199" s="115">
        <v>1</v>
      </c>
      <c r="K199" s="115">
        <v>24</v>
      </c>
      <c r="L199" s="115">
        <v>2</v>
      </c>
      <c r="M199" s="179"/>
      <c r="N199" s="117">
        <v>5</v>
      </c>
      <c r="O199" s="117">
        <v>22</v>
      </c>
      <c r="P199" s="118">
        <v>1</v>
      </c>
      <c r="Q199" s="75" t="str">
        <f t="shared" si="55"/>
        <v xml:space="preserve"> </v>
      </c>
      <c r="R199" s="75"/>
      <c r="S199" s="75"/>
      <c r="T199" s="75"/>
      <c r="U199" s="75"/>
      <c r="V199" s="75"/>
      <c r="W199" s="75"/>
      <c r="X199" s="75"/>
      <c r="Y199" s="75"/>
      <c r="Z199" s="75"/>
      <c r="AA199" s="75"/>
      <c r="AB199" s="75"/>
      <c r="AC199" s="75"/>
      <c r="AD199" s="75"/>
      <c r="AE199" s="75"/>
      <c r="AF199" s="75"/>
      <c r="AG199" s="75"/>
      <c r="AH199" s="75"/>
      <c r="AI199" s="75"/>
      <c r="AJ199" s="75"/>
      <c r="AK199" s="75"/>
      <c r="AL199" s="75"/>
      <c r="AM199" s="75"/>
      <c r="AN199" s="75"/>
      <c r="AO199" s="75"/>
      <c r="AP199" s="75"/>
      <c r="AQ199" s="75"/>
      <c r="AR199" s="75"/>
      <c r="AS199" s="75"/>
      <c r="AT199" s="75"/>
      <c r="AU199" s="75"/>
      <c r="AV199" s="75"/>
      <c r="AW199" s="75"/>
      <c r="AX199" s="75"/>
      <c r="AY199" s="75"/>
      <c r="AZ199" s="75"/>
      <c r="BA199" s="17" t="str">
        <f t="shared" si="60"/>
        <v/>
      </c>
      <c r="BB199" s="17" t="str">
        <f t="shared" si="56"/>
        <v/>
      </c>
      <c r="BC199" s="3"/>
      <c r="BD199" s="25">
        <f t="shared" si="57"/>
        <v>0</v>
      </c>
      <c r="BE199" s="25">
        <f t="shared" si="58"/>
        <v>0</v>
      </c>
      <c r="BF199" s="2"/>
    </row>
    <row r="200" spans="1:58" ht="11.25" customHeight="1" x14ac:dyDescent="0.15">
      <c r="A200" s="327"/>
      <c r="B200" s="320" t="s">
        <v>219</v>
      </c>
      <c r="C200" s="320"/>
      <c r="D200" s="113">
        <f t="shared" si="59"/>
        <v>122</v>
      </c>
      <c r="E200" s="96">
        <v>1</v>
      </c>
      <c r="F200" s="80"/>
      <c r="G200" s="80"/>
      <c r="H200" s="80"/>
      <c r="I200" s="80">
        <v>1</v>
      </c>
      <c r="J200" s="80">
        <v>1</v>
      </c>
      <c r="K200" s="80">
        <v>117</v>
      </c>
      <c r="L200" s="80">
        <v>2</v>
      </c>
      <c r="M200" s="98"/>
      <c r="N200" s="83">
        <v>24</v>
      </c>
      <c r="O200" s="83">
        <v>98</v>
      </c>
      <c r="P200" s="119">
        <v>4</v>
      </c>
      <c r="Q200" s="75" t="str">
        <f t="shared" si="55"/>
        <v xml:space="preserve"> </v>
      </c>
      <c r="R200" s="75"/>
      <c r="S200" s="75"/>
      <c r="T200" s="75"/>
      <c r="U200" s="75"/>
      <c r="V200" s="75"/>
      <c r="W200" s="75"/>
      <c r="X200" s="75"/>
      <c r="Y200" s="75"/>
      <c r="Z200" s="75"/>
      <c r="AA200" s="75"/>
      <c r="AB200" s="75"/>
      <c r="AC200" s="75"/>
      <c r="AD200" s="75"/>
      <c r="AE200" s="75"/>
      <c r="AF200" s="75"/>
      <c r="AG200" s="75"/>
      <c r="AH200" s="75"/>
      <c r="AI200" s="75"/>
      <c r="AJ200" s="75"/>
      <c r="AK200" s="75"/>
      <c r="AL200" s="75"/>
      <c r="AM200" s="75"/>
      <c r="AN200" s="75"/>
      <c r="AO200" s="75"/>
      <c r="AP200" s="75"/>
      <c r="AQ200" s="75"/>
      <c r="AR200" s="75"/>
      <c r="AS200" s="75"/>
      <c r="AT200" s="75"/>
      <c r="AU200" s="75"/>
      <c r="AV200" s="75"/>
      <c r="AW200" s="75"/>
      <c r="AX200" s="75"/>
      <c r="AY200" s="75"/>
      <c r="AZ200" s="75"/>
      <c r="BA200" s="17" t="str">
        <f t="shared" si="60"/>
        <v/>
      </c>
      <c r="BB200" s="17" t="str">
        <f t="shared" si="56"/>
        <v/>
      </c>
      <c r="BC200" s="3"/>
      <c r="BD200" s="25">
        <f t="shared" si="57"/>
        <v>0</v>
      </c>
      <c r="BE200" s="25">
        <f t="shared" si="58"/>
        <v>0</v>
      </c>
      <c r="BF200" s="2"/>
    </row>
    <row r="201" spans="1:58" ht="11.25" customHeight="1" x14ac:dyDescent="0.15">
      <c r="A201" s="327"/>
      <c r="B201" s="320" t="s">
        <v>141</v>
      </c>
      <c r="C201" s="320"/>
      <c r="D201" s="113">
        <f t="shared" si="59"/>
        <v>14</v>
      </c>
      <c r="E201" s="96"/>
      <c r="F201" s="80"/>
      <c r="G201" s="80"/>
      <c r="H201" s="80"/>
      <c r="I201" s="80"/>
      <c r="J201" s="80">
        <v>1</v>
      </c>
      <c r="K201" s="80">
        <v>13</v>
      </c>
      <c r="L201" s="80"/>
      <c r="M201" s="98"/>
      <c r="N201" s="83">
        <v>1</v>
      </c>
      <c r="O201" s="83">
        <v>13</v>
      </c>
      <c r="P201" s="119">
        <v>1</v>
      </c>
      <c r="Q201" s="75" t="str">
        <f t="shared" si="55"/>
        <v xml:space="preserve"> </v>
      </c>
      <c r="R201" s="75"/>
      <c r="S201" s="75"/>
      <c r="T201" s="75"/>
      <c r="U201" s="75"/>
      <c r="V201" s="75"/>
      <c r="W201" s="75"/>
      <c r="X201" s="75"/>
      <c r="Y201" s="75"/>
      <c r="Z201" s="75"/>
      <c r="AA201" s="75"/>
      <c r="AB201" s="75"/>
      <c r="AC201" s="75"/>
      <c r="AD201" s="75"/>
      <c r="AE201" s="75"/>
      <c r="AF201" s="75"/>
      <c r="AG201" s="75"/>
      <c r="AH201" s="75"/>
      <c r="AI201" s="75"/>
      <c r="AJ201" s="75"/>
      <c r="AK201" s="75"/>
      <c r="AL201" s="75"/>
      <c r="AM201" s="75"/>
      <c r="AN201" s="75"/>
      <c r="AO201" s="75"/>
      <c r="AP201" s="75"/>
      <c r="AQ201" s="75"/>
      <c r="AR201" s="75"/>
      <c r="AS201" s="75"/>
      <c r="AT201" s="75"/>
      <c r="AU201" s="75"/>
      <c r="AV201" s="75"/>
      <c r="AW201" s="75"/>
      <c r="AX201" s="75"/>
      <c r="AY201" s="75"/>
      <c r="AZ201" s="75"/>
      <c r="BA201" s="17" t="str">
        <f t="shared" si="60"/>
        <v/>
      </c>
      <c r="BB201" s="17" t="str">
        <f t="shared" si="56"/>
        <v/>
      </c>
      <c r="BC201" s="3"/>
      <c r="BD201" s="25">
        <f t="shared" si="57"/>
        <v>0</v>
      </c>
      <c r="BE201" s="25">
        <f t="shared" si="58"/>
        <v>0</v>
      </c>
      <c r="BF201" s="2"/>
    </row>
    <row r="202" spans="1:58" ht="11.25" customHeight="1" x14ac:dyDescent="0.15">
      <c r="A202" s="307"/>
      <c r="B202" s="321" t="s">
        <v>142</v>
      </c>
      <c r="C202" s="321"/>
      <c r="D202" s="191">
        <f t="shared" si="59"/>
        <v>9</v>
      </c>
      <c r="E202" s="142"/>
      <c r="F202" s="144"/>
      <c r="G202" s="144"/>
      <c r="H202" s="144"/>
      <c r="I202" s="144"/>
      <c r="J202" s="144"/>
      <c r="K202" s="144">
        <v>9</v>
      </c>
      <c r="L202" s="144"/>
      <c r="M202" s="145"/>
      <c r="N202" s="87">
        <v>1</v>
      </c>
      <c r="O202" s="87">
        <v>8</v>
      </c>
      <c r="P202" s="157">
        <v>1</v>
      </c>
      <c r="Q202" s="75" t="str">
        <f t="shared" si="55"/>
        <v xml:space="preserve"> </v>
      </c>
      <c r="R202" s="75"/>
      <c r="S202" s="75"/>
      <c r="T202" s="75"/>
      <c r="U202" s="75"/>
      <c r="V202" s="75"/>
      <c r="W202" s="75"/>
      <c r="X202" s="75"/>
      <c r="Y202" s="75"/>
      <c r="Z202" s="75"/>
      <c r="AA202" s="75"/>
      <c r="AB202" s="75"/>
      <c r="AC202" s="75"/>
      <c r="AD202" s="75"/>
      <c r="AE202" s="75"/>
      <c r="AF202" s="75"/>
      <c r="AG202" s="75"/>
      <c r="AH202" s="75"/>
      <c r="AI202" s="75"/>
      <c r="AJ202" s="75"/>
      <c r="AK202" s="75"/>
      <c r="AL202" s="75"/>
      <c r="AM202" s="75"/>
      <c r="AN202" s="75"/>
      <c r="AO202" s="75"/>
      <c r="AP202" s="75"/>
      <c r="AQ202" s="75"/>
      <c r="AR202" s="75"/>
      <c r="AS202" s="75"/>
      <c r="AT202" s="75"/>
      <c r="AU202" s="75"/>
      <c r="AV202" s="75"/>
      <c r="AW202" s="75"/>
      <c r="AX202" s="75"/>
      <c r="AY202" s="75"/>
      <c r="AZ202" s="75"/>
      <c r="BA202" s="17" t="str">
        <f t="shared" si="60"/>
        <v/>
      </c>
      <c r="BB202" s="17" t="str">
        <f t="shared" si="56"/>
        <v/>
      </c>
      <c r="BC202" s="3"/>
      <c r="BD202" s="25">
        <f t="shared" si="57"/>
        <v>0</v>
      </c>
      <c r="BE202" s="25">
        <f t="shared" si="58"/>
        <v>0</v>
      </c>
      <c r="BF202" s="2"/>
    </row>
    <row r="203" spans="1:58" ht="11.25" customHeight="1" x14ac:dyDescent="0.15">
      <c r="A203" s="306" t="s">
        <v>220</v>
      </c>
      <c r="B203" s="328" t="s">
        <v>218</v>
      </c>
      <c r="C203" s="328"/>
      <c r="D203" s="111">
        <f>+SUM(E203:K203)</f>
        <v>73</v>
      </c>
      <c r="E203" s="62"/>
      <c r="F203" s="63"/>
      <c r="G203" s="63"/>
      <c r="H203" s="63">
        <v>5</v>
      </c>
      <c r="I203" s="63">
        <v>34</v>
      </c>
      <c r="J203" s="63">
        <v>33</v>
      </c>
      <c r="K203" s="63">
        <v>1</v>
      </c>
      <c r="L203" s="223"/>
      <c r="M203" s="224"/>
      <c r="N203" s="74">
        <v>28</v>
      </c>
      <c r="O203" s="74">
        <v>45</v>
      </c>
      <c r="P203" s="225"/>
      <c r="Q203" s="75" t="str">
        <f t="shared" si="55"/>
        <v xml:space="preserve"> </v>
      </c>
      <c r="R203" s="75"/>
      <c r="S203" s="75"/>
      <c r="T203" s="75"/>
      <c r="U203" s="75"/>
      <c r="V203" s="75"/>
      <c r="W203" s="75"/>
      <c r="X203" s="75"/>
      <c r="Y203" s="75"/>
      <c r="Z203" s="75"/>
      <c r="AA203" s="75"/>
      <c r="AB203" s="75"/>
      <c r="AC203" s="75"/>
      <c r="AD203" s="75"/>
      <c r="AE203" s="75"/>
      <c r="AF203" s="75"/>
      <c r="AG203" s="75"/>
      <c r="AH203" s="75"/>
      <c r="AI203" s="75"/>
      <c r="AJ203" s="75"/>
      <c r="AK203" s="75"/>
      <c r="AL203" s="75"/>
      <c r="AM203" s="75"/>
      <c r="AN203" s="75"/>
      <c r="AO203" s="75"/>
      <c r="AP203" s="75"/>
      <c r="AQ203" s="75"/>
      <c r="AR203" s="75"/>
      <c r="AS203" s="75"/>
      <c r="AT203" s="75"/>
      <c r="AU203" s="75"/>
      <c r="AV203" s="75"/>
      <c r="AW203" s="75"/>
      <c r="AX203" s="75"/>
      <c r="AY203" s="75"/>
      <c r="AZ203" s="75"/>
      <c r="BA203" s="17" t="str">
        <f t="shared" si="60"/>
        <v/>
      </c>
      <c r="BB203" s="8" t="str">
        <f t="shared" si="56"/>
        <v/>
      </c>
      <c r="BC203" s="2"/>
      <c r="BD203" s="25">
        <f t="shared" si="57"/>
        <v>0</v>
      </c>
      <c r="BE203" s="29">
        <f t="shared" si="58"/>
        <v>0</v>
      </c>
      <c r="BF203" s="2"/>
    </row>
    <row r="204" spans="1:58" ht="11.25" customHeight="1" x14ac:dyDescent="0.15">
      <c r="A204" s="327"/>
      <c r="B204" s="320" t="s">
        <v>219</v>
      </c>
      <c r="C204" s="320"/>
      <c r="D204" s="113">
        <f>+SUM(E204:K204)</f>
        <v>56</v>
      </c>
      <c r="E204" s="96"/>
      <c r="F204" s="80"/>
      <c r="G204" s="80">
        <v>1</v>
      </c>
      <c r="H204" s="80">
        <v>8</v>
      </c>
      <c r="I204" s="80">
        <v>27</v>
      </c>
      <c r="J204" s="80">
        <v>20</v>
      </c>
      <c r="K204" s="80"/>
      <c r="L204" s="79"/>
      <c r="M204" s="99"/>
      <c r="N204" s="83">
        <v>29</v>
      </c>
      <c r="O204" s="83">
        <v>27</v>
      </c>
      <c r="P204" s="121"/>
      <c r="Q204" s="75" t="str">
        <f t="shared" si="55"/>
        <v xml:space="preserve"> </v>
      </c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  <c r="AC204" s="75"/>
      <c r="AD204" s="75"/>
      <c r="AE204" s="75"/>
      <c r="AF204" s="75"/>
      <c r="AG204" s="75"/>
      <c r="AH204" s="75"/>
      <c r="AI204" s="75"/>
      <c r="AJ204" s="75"/>
      <c r="AK204" s="75"/>
      <c r="AL204" s="75"/>
      <c r="AM204" s="75"/>
      <c r="AN204" s="75"/>
      <c r="AO204" s="75"/>
      <c r="AP204" s="75"/>
      <c r="AQ204" s="75"/>
      <c r="AR204" s="75"/>
      <c r="AS204" s="75"/>
      <c r="AT204" s="75"/>
      <c r="AU204" s="75"/>
      <c r="AV204" s="75"/>
      <c r="AW204" s="75"/>
      <c r="AX204" s="75"/>
      <c r="AY204" s="75"/>
      <c r="AZ204" s="75"/>
      <c r="BA204" s="17" t="str">
        <f t="shared" si="60"/>
        <v/>
      </c>
      <c r="BB204" s="8" t="str">
        <f t="shared" si="56"/>
        <v/>
      </c>
      <c r="BC204" s="2"/>
      <c r="BD204" s="25">
        <f t="shared" si="57"/>
        <v>0</v>
      </c>
      <c r="BE204" s="29">
        <f t="shared" si="58"/>
        <v>0</v>
      </c>
      <c r="BF204" s="2"/>
    </row>
    <row r="205" spans="1:58" ht="11.25" customHeight="1" x14ac:dyDescent="0.15">
      <c r="A205" s="327"/>
      <c r="B205" s="320" t="s">
        <v>141</v>
      </c>
      <c r="C205" s="320"/>
      <c r="D205" s="113">
        <f>+SUM(E205:K205)</f>
        <v>4</v>
      </c>
      <c r="E205" s="96"/>
      <c r="F205" s="80"/>
      <c r="G205" s="80"/>
      <c r="H205" s="80">
        <v>3</v>
      </c>
      <c r="I205" s="80">
        <v>1</v>
      </c>
      <c r="J205" s="80"/>
      <c r="K205" s="80"/>
      <c r="L205" s="79"/>
      <c r="M205" s="99"/>
      <c r="N205" s="83"/>
      <c r="O205" s="83">
        <v>4</v>
      </c>
      <c r="P205" s="121"/>
      <c r="Q205" s="75" t="str">
        <f t="shared" si="55"/>
        <v xml:space="preserve"> </v>
      </c>
      <c r="R205" s="75"/>
      <c r="S205" s="75"/>
      <c r="T205" s="75"/>
      <c r="U205" s="75"/>
      <c r="V205" s="75"/>
      <c r="W205" s="75"/>
      <c r="X205" s="75"/>
      <c r="Y205" s="75"/>
      <c r="Z205" s="75"/>
      <c r="AA205" s="75"/>
      <c r="AB205" s="75"/>
      <c r="AC205" s="75"/>
      <c r="AD205" s="75"/>
      <c r="AE205" s="75"/>
      <c r="AF205" s="75"/>
      <c r="AG205" s="75"/>
      <c r="AH205" s="75"/>
      <c r="AI205" s="75"/>
      <c r="AJ205" s="75"/>
      <c r="AK205" s="75"/>
      <c r="AL205" s="75"/>
      <c r="AM205" s="75"/>
      <c r="AN205" s="75"/>
      <c r="AO205" s="75"/>
      <c r="AP205" s="75"/>
      <c r="AQ205" s="75"/>
      <c r="AR205" s="75"/>
      <c r="AS205" s="75"/>
      <c r="AT205" s="75"/>
      <c r="AU205" s="75"/>
      <c r="AV205" s="75"/>
      <c r="AW205" s="75"/>
      <c r="AX205" s="75"/>
      <c r="AY205" s="75"/>
      <c r="AZ205" s="75"/>
      <c r="BA205" s="17" t="str">
        <f t="shared" si="60"/>
        <v/>
      </c>
      <c r="BB205" s="8" t="str">
        <f t="shared" si="56"/>
        <v/>
      </c>
      <c r="BC205" s="2"/>
      <c r="BD205" s="25">
        <f t="shared" si="57"/>
        <v>0</v>
      </c>
      <c r="BE205" s="29">
        <f t="shared" si="58"/>
        <v>0</v>
      </c>
      <c r="BF205" s="2"/>
    </row>
    <row r="206" spans="1:58" ht="11.25" customHeight="1" x14ac:dyDescent="0.15">
      <c r="A206" s="307"/>
      <c r="B206" s="326" t="s">
        <v>142</v>
      </c>
      <c r="C206" s="326"/>
      <c r="D206" s="195">
        <f>+SUM(E206:K206)</f>
        <v>3</v>
      </c>
      <c r="E206" s="53"/>
      <c r="F206" s="55"/>
      <c r="G206" s="55"/>
      <c r="H206" s="55"/>
      <c r="I206" s="55">
        <v>1</v>
      </c>
      <c r="J206" s="55">
        <v>2</v>
      </c>
      <c r="K206" s="55"/>
      <c r="L206" s="226"/>
      <c r="M206" s="227"/>
      <c r="N206" s="58">
        <v>1</v>
      </c>
      <c r="O206" s="58">
        <v>2</v>
      </c>
      <c r="P206" s="228"/>
      <c r="Q206" s="75" t="str">
        <f t="shared" si="55"/>
        <v xml:space="preserve"> </v>
      </c>
      <c r="R206" s="75"/>
      <c r="S206" s="75"/>
      <c r="T206" s="75"/>
      <c r="U206" s="75"/>
      <c r="V206" s="75"/>
      <c r="W206" s="75"/>
      <c r="X206" s="75"/>
      <c r="Y206" s="75"/>
      <c r="Z206" s="75"/>
      <c r="AA206" s="75"/>
      <c r="AB206" s="75"/>
      <c r="AC206" s="75"/>
      <c r="AD206" s="75"/>
      <c r="AE206" s="75"/>
      <c r="AF206" s="75"/>
      <c r="AG206" s="75"/>
      <c r="AH206" s="75"/>
      <c r="AI206" s="75"/>
      <c r="AJ206" s="75"/>
      <c r="AK206" s="75"/>
      <c r="AL206" s="75"/>
      <c r="AM206" s="75"/>
      <c r="AN206" s="75"/>
      <c r="AO206" s="75"/>
      <c r="AP206" s="75"/>
      <c r="AQ206" s="75"/>
      <c r="AR206" s="75"/>
      <c r="AS206" s="75"/>
      <c r="AT206" s="75"/>
      <c r="AU206" s="75"/>
      <c r="AV206" s="75"/>
      <c r="AW206" s="75"/>
      <c r="AX206" s="75"/>
      <c r="AY206" s="75"/>
      <c r="AZ206" s="75"/>
      <c r="BA206" s="17" t="str">
        <f t="shared" si="60"/>
        <v/>
      </c>
      <c r="BB206" s="8" t="str">
        <f t="shared" si="56"/>
        <v/>
      </c>
      <c r="BC206" s="2"/>
      <c r="BD206" s="25">
        <f t="shared" si="57"/>
        <v>0</v>
      </c>
      <c r="BE206" s="29">
        <f t="shared" si="58"/>
        <v>0</v>
      </c>
      <c r="BF206" s="3"/>
    </row>
    <row r="207" spans="1:58" ht="11.25" customHeight="1" x14ac:dyDescent="0.15">
      <c r="A207" s="306" t="s">
        <v>89</v>
      </c>
      <c r="B207" s="319" t="s">
        <v>218</v>
      </c>
      <c r="C207" s="319"/>
      <c r="D207" s="229">
        <f t="shared" si="59"/>
        <v>16</v>
      </c>
      <c r="E207" s="114"/>
      <c r="F207" s="115"/>
      <c r="G207" s="115"/>
      <c r="H207" s="115"/>
      <c r="I207" s="115"/>
      <c r="J207" s="115"/>
      <c r="K207" s="115">
        <v>14</v>
      </c>
      <c r="L207" s="115">
        <v>1</v>
      </c>
      <c r="M207" s="179">
        <v>1</v>
      </c>
      <c r="N207" s="117">
        <v>3</v>
      </c>
      <c r="O207" s="117">
        <v>13</v>
      </c>
      <c r="P207" s="118">
        <v>1</v>
      </c>
      <c r="Q207" s="75" t="str">
        <f t="shared" si="55"/>
        <v xml:space="preserve"> </v>
      </c>
      <c r="R207" s="75"/>
      <c r="S207" s="75"/>
      <c r="T207" s="75"/>
      <c r="U207" s="75"/>
      <c r="V207" s="75"/>
      <c r="W207" s="75"/>
      <c r="X207" s="75"/>
      <c r="Y207" s="75"/>
      <c r="Z207" s="75"/>
      <c r="AA207" s="75"/>
      <c r="AB207" s="75"/>
      <c r="AC207" s="75"/>
      <c r="AD207" s="75"/>
      <c r="AE207" s="75"/>
      <c r="AF207" s="75"/>
      <c r="AG207" s="75"/>
      <c r="AH207" s="75"/>
      <c r="AI207" s="75"/>
      <c r="AJ207" s="75"/>
      <c r="AK207" s="75"/>
      <c r="AL207" s="75"/>
      <c r="AM207" s="75"/>
      <c r="AN207" s="75"/>
      <c r="AO207" s="75"/>
      <c r="AP207" s="75"/>
      <c r="AQ207" s="75"/>
      <c r="AR207" s="75"/>
      <c r="AS207" s="75"/>
      <c r="AT207" s="75"/>
      <c r="AU207" s="75"/>
      <c r="AV207" s="75"/>
      <c r="AW207" s="75"/>
      <c r="AX207" s="75"/>
      <c r="AY207" s="75"/>
      <c r="AZ207" s="75"/>
      <c r="BA207" s="17" t="str">
        <f t="shared" si="60"/>
        <v/>
      </c>
      <c r="BB207" s="17" t="str">
        <f t="shared" si="56"/>
        <v/>
      </c>
      <c r="BC207" s="2"/>
      <c r="BD207" s="25">
        <f t="shared" si="57"/>
        <v>0</v>
      </c>
      <c r="BE207" s="25">
        <f t="shared" si="58"/>
        <v>0</v>
      </c>
      <c r="BF207" s="3"/>
    </row>
    <row r="208" spans="1:58" ht="11.25" customHeight="1" x14ac:dyDescent="0.15">
      <c r="A208" s="327"/>
      <c r="B208" s="320" t="s">
        <v>219</v>
      </c>
      <c r="C208" s="320"/>
      <c r="D208" s="113">
        <f t="shared" si="59"/>
        <v>22</v>
      </c>
      <c r="E208" s="96"/>
      <c r="F208" s="80"/>
      <c r="G208" s="80"/>
      <c r="H208" s="80"/>
      <c r="I208" s="80"/>
      <c r="J208" s="80">
        <v>1</v>
      </c>
      <c r="K208" s="80">
        <v>21</v>
      </c>
      <c r="L208" s="80"/>
      <c r="M208" s="98"/>
      <c r="N208" s="83">
        <v>5</v>
      </c>
      <c r="O208" s="83">
        <v>17</v>
      </c>
      <c r="P208" s="119">
        <v>3</v>
      </c>
      <c r="Q208" s="75" t="str">
        <f t="shared" si="55"/>
        <v xml:space="preserve"> </v>
      </c>
      <c r="R208" s="75"/>
      <c r="S208" s="75"/>
      <c r="T208" s="75"/>
      <c r="U208" s="75"/>
      <c r="V208" s="75"/>
      <c r="W208" s="75"/>
      <c r="X208" s="75"/>
      <c r="Y208" s="75"/>
      <c r="Z208" s="75"/>
      <c r="AA208" s="75"/>
      <c r="AB208" s="75"/>
      <c r="AC208" s="75"/>
      <c r="AD208" s="75"/>
      <c r="AE208" s="75"/>
      <c r="AF208" s="75"/>
      <c r="AG208" s="75"/>
      <c r="AH208" s="75"/>
      <c r="AI208" s="75"/>
      <c r="AJ208" s="75"/>
      <c r="AK208" s="75"/>
      <c r="AL208" s="75"/>
      <c r="AM208" s="75"/>
      <c r="AN208" s="75"/>
      <c r="AO208" s="75"/>
      <c r="AP208" s="75"/>
      <c r="AQ208" s="75"/>
      <c r="AR208" s="75"/>
      <c r="AS208" s="75"/>
      <c r="AT208" s="75"/>
      <c r="AU208" s="75"/>
      <c r="AV208" s="75"/>
      <c r="AW208" s="75"/>
      <c r="AX208" s="75"/>
      <c r="AY208" s="75"/>
      <c r="AZ208" s="75"/>
      <c r="BA208" s="17" t="str">
        <f t="shared" si="60"/>
        <v/>
      </c>
      <c r="BB208" s="17" t="str">
        <f t="shared" si="56"/>
        <v/>
      </c>
      <c r="BC208" s="27"/>
      <c r="BD208" s="25">
        <f t="shared" si="57"/>
        <v>0</v>
      </c>
      <c r="BE208" s="25">
        <f t="shared" si="58"/>
        <v>0</v>
      </c>
      <c r="BF208" s="3"/>
    </row>
    <row r="209" spans="1:58" ht="11.25" customHeight="1" x14ac:dyDescent="0.15">
      <c r="A209" s="327"/>
      <c r="B209" s="320" t="s">
        <v>141</v>
      </c>
      <c r="C209" s="320"/>
      <c r="D209" s="113">
        <f t="shared" si="59"/>
        <v>6</v>
      </c>
      <c r="E209" s="96"/>
      <c r="F209" s="80"/>
      <c r="G209" s="80"/>
      <c r="H209" s="80"/>
      <c r="I209" s="80"/>
      <c r="J209" s="80"/>
      <c r="K209" s="80">
        <v>4</v>
      </c>
      <c r="L209" s="80">
        <v>1</v>
      </c>
      <c r="M209" s="98">
        <v>1</v>
      </c>
      <c r="N209" s="83">
        <v>1</v>
      </c>
      <c r="O209" s="83">
        <v>5</v>
      </c>
      <c r="P209" s="119">
        <v>1</v>
      </c>
      <c r="Q209" s="75" t="str">
        <f t="shared" si="55"/>
        <v xml:space="preserve"> </v>
      </c>
      <c r="R209" s="75"/>
      <c r="S209" s="75"/>
      <c r="T209" s="75"/>
      <c r="U209" s="75"/>
      <c r="V209" s="75"/>
      <c r="W209" s="75"/>
      <c r="X209" s="75"/>
      <c r="Y209" s="75"/>
      <c r="Z209" s="75"/>
      <c r="AA209" s="75"/>
      <c r="AB209" s="75"/>
      <c r="AC209" s="75"/>
      <c r="AD209" s="75"/>
      <c r="AE209" s="75"/>
      <c r="AF209" s="75"/>
      <c r="AG209" s="75"/>
      <c r="AH209" s="75"/>
      <c r="AI209" s="75"/>
      <c r="AJ209" s="75"/>
      <c r="AK209" s="75"/>
      <c r="AL209" s="75"/>
      <c r="AM209" s="75"/>
      <c r="AN209" s="75"/>
      <c r="AO209" s="75"/>
      <c r="AP209" s="75"/>
      <c r="AQ209" s="75"/>
      <c r="AR209" s="75"/>
      <c r="AS209" s="75"/>
      <c r="AT209" s="75"/>
      <c r="AU209" s="75"/>
      <c r="AV209" s="75"/>
      <c r="AW209" s="75"/>
      <c r="AX209" s="75"/>
      <c r="AY209" s="75"/>
      <c r="AZ209" s="75"/>
      <c r="BA209" s="17" t="str">
        <f t="shared" si="60"/>
        <v/>
      </c>
      <c r="BB209" s="17" t="str">
        <f t="shared" si="56"/>
        <v/>
      </c>
      <c r="BC209" s="10"/>
      <c r="BD209" s="25">
        <f t="shared" si="57"/>
        <v>0</v>
      </c>
      <c r="BE209" s="25">
        <f t="shared" si="58"/>
        <v>0</v>
      </c>
      <c r="BF209" s="10"/>
    </row>
    <row r="210" spans="1:58" ht="11.25" customHeight="1" x14ac:dyDescent="0.15">
      <c r="A210" s="307"/>
      <c r="B210" s="321" t="s">
        <v>142</v>
      </c>
      <c r="C210" s="321"/>
      <c r="D210" s="191">
        <f t="shared" si="59"/>
        <v>5</v>
      </c>
      <c r="E210" s="142"/>
      <c r="F210" s="144"/>
      <c r="G210" s="144"/>
      <c r="H210" s="144"/>
      <c r="I210" s="144"/>
      <c r="J210" s="144">
        <v>1</v>
      </c>
      <c r="K210" s="144">
        <v>3</v>
      </c>
      <c r="L210" s="144">
        <v>1</v>
      </c>
      <c r="M210" s="145"/>
      <c r="N210" s="87">
        <v>1</v>
      </c>
      <c r="O210" s="87">
        <v>4</v>
      </c>
      <c r="P210" s="157"/>
      <c r="Q210" s="75" t="str">
        <f t="shared" si="55"/>
        <v xml:space="preserve"> </v>
      </c>
      <c r="R210" s="75"/>
      <c r="S210" s="75"/>
      <c r="T210" s="75"/>
      <c r="U210" s="75"/>
      <c r="V210" s="75"/>
      <c r="W210" s="75"/>
      <c r="X210" s="75"/>
      <c r="Y210" s="75"/>
      <c r="Z210" s="75"/>
      <c r="AA210" s="75"/>
      <c r="AB210" s="75"/>
      <c r="AC210" s="75"/>
      <c r="AD210" s="75"/>
      <c r="AE210" s="75"/>
      <c r="AF210" s="75"/>
      <c r="AG210" s="75"/>
      <c r="AH210" s="75"/>
      <c r="AI210" s="75"/>
      <c r="AJ210" s="75"/>
      <c r="AK210" s="75"/>
      <c r="AL210" s="75"/>
      <c r="AM210" s="75"/>
      <c r="AN210" s="75"/>
      <c r="AO210" s="75"/>
      <c r="AP210" s="75"/>
      <c r="AQ210" s="75"/>
      <c r="AR210" s="75"/>
      <c r="AS210" s="75"/>
      <c r="AT210" s="75"/>
      <c r="AU210" s="75"/>
      <c r="AV210" s="75"/>
      <c r="AW210" s="75"/>
      <c r="AX210" s="75"/>
      <c r="AY210" s="75"/>
      <c r="AZ210" s="75"/>
      <c r="BA210" s="17" t="str">
        <f t="shared" si="60"/>
        <v/>
      </c>
      <c r="BB210" s="17" t="str">
        <f t="shared" si="56"/>
        <v/>
      </c>
      <c r="BC210" s="10"/>
      <c r="BD210" s="25">
        <f t="shared" si="57"/>
        <v>0</v>
      </c>
      <c r="BE210" s="25">
        <f t="shared" si="58"/>
        <v>0</v>
      </c>
      <c r="BF210" s="10"/>
    </row>
    <row r="211" spans="1:58" ht="11.25" customHeight="1" x14ac:dyDescent="0.15">
      <c r="A211" s="306" t="s">
        <v>145</v>
      </c>
      <c r="B211" s="328" t="s">
        <v>218</v>
      </c>
      <c r="C211" s="328"/>
      <c r="D211" s="111">
        <f>+SUM(H211:M211)</f>
        <v>0</v>
      </c>
      <c r="E211" s="230"/>
      <c r="F211" s="223"/>
      <c r="G211" s="223"/>
      <c r="H211" s="63"/>
      <c r="I211" s="63"/>
      <c r="J211" s="63"/>
      <c r="K211" s="63"/>
      <c r="L211" s="63"/>
      <c r="M211" s="64"/>
      <c r="N211" s="74"/>
      <c r="O211" s="74"/>
      <c r="P211" s="112"/>
      <c r="Q211" s="75" t="str">
        <f t="shared" si="55"/>
        <v xml:space="preserve"> </v>
      </c>
      <c r="R211" s="75"/>
      <c r="S211" s="75"/>
      <c r="T211" s="75"/>
      <c r="U211" s="75"/>
      <c r="V211" s="75"/>
      <c r="W211" s="75"/>
      <c r="X211" s="75"/>
      <c r="Y211" s="75"/>
      <c r="Z211" s="75"/>
      <c r="AA211" s="75"/>
      <c r="AB211" s="75"/>
      <c r="AC211" s="75"/>
      <c r="AD211" s="75"/>
      <c r="AE211" s="75"/>
      <c r="AF211" s="75"/>
      <c r="AG211" s="75"/>
      <c r="AH211" s="75"/>
      <c r="AI211" s="75"/>
      <c r="AJ211" s="75"/>
      <c r="AK211" s="75"/>
      <c r="AL211" s="75"/>
      <c r="AM211" s="75"/>
      <c r="AN211" s="75"/>
      <c r="AO211" s="75"/>
      <c r="AP211" s="75"/>
      <c r="AQ211" s="75"/>
      <c r="AR211" s="75"/>
      <c r="AS211" s="75"/>
      <c r="AT211" s="75"/>
      <c r="AU211" s="75"/>
      <c r="AV211" s="75"/>
      <c r="AW211" s="75"/>
      <c r="AX211" s="75"/>
      <c r="AY211" s="75"/>
      <c r="AZ211" s="75"/>
      <c r="BA211" s="17" t="str">
        <f t="shared" si="60"/>
        <v/>
      </c>
      <c r="BB211" s="17" t="str">
        <f t="shared" si="56"/>
        <v/>
      </c>
      <c r="BC211" s="10"/>
      <c r="BD211" s="25">
        <f t="shared" si="57"/>
        <v>0</v>
      </c>
      <c r="BE211" s="25">
        <f t="shared" si="58"/>
        <v>0</v>
      </c>
      <c r="BF211" s="10"/>
    </row>
    <row r="212" spans="1:58" ht="11.25" customHeight="1" x14ac:dyDescent="0.15">
      <c r="A212" s="327"/>
      <c r="B212" s="320" t="s">
        <v>219</v>
      </c>
      <c r="C212" s="320"/>
      <c r="D212" s="113">
        <f t="shared" ref="D212:D218" si="61">+SUM(H212:M212)</f>
        <v>0</v>
      </c>
      <c r="E212" s="77"/>
      <c r="F212" s="79"/>
      <c r="G212" s="79"/>
      <c r="H212" s="80"/>
      <c r="I212" s="80"/>
      <c r="J212" s="80"/>
      <c r="K212" s="80"/>
      <c r="L212" s="80"/>
      <c r="M212" s="98"/>
      <c r="N212" s="83"/>
      <c r="O212" s="83"/>
      <c r="P212" s="119"/>
      <c r="Q212" s="75" t="str">
        <f t="shared" si="55"/>
        <v xml:space="preserve"> </v>
      </c>
      <c r="R212" s="75"/>
      <c r="S212" s="75"/>
      <c r="T212" s="75"/>
      <c r="U212" s="75"/>
      <c r="V212" s="75"/>
      <c r="W212" s="75"/>
      <c r="X212" s="75"/>
      <c r="Y212" s="75"/>
      <c r="Z212" s="75"/>
      <c r="AA212" s="75"/>
      <c r="AB212" s="75"/>
      <c r="AC212" s="75"/>
      <c r="AD212" s="75"/>
      <c r="AE212" s="75"/>
      <c r="AF212" s="75"/>
      <c r="AG212" s="75"/>
      <c r="AH212" s="75"/>
      <c r="AI212" s="75"/>
      <c r="AJ212" s="75"/>
      <c r="AK212" s="75"/>
      <c r="AL212" s="75"/>
      <c r="AM212" s="75"/>
      <c r="AN212" s="75"/>
      <c r="AO212" s="75"/>
      <c r="AP212" s="75"/>
      <c r="AQ212" s="75"/>
      <c r="AR212" s="75"/>
      <c r="AS212" s="75"/>
      <c r="AT212" s="75"/>
      <c r="AU212" s="75"/>
      <c r="AV212" s="75"/>
      <c r="AW212" s="75"/>
      <c r="AX212" s="75"/>
      <c r="AY212" s="75"/>
      <c r="AZ212" s="75"/>
      <c r="BA212" s="17" t="str">
        <f t="shared" si="60"/>
        <v/>
      </c>
      <c r="BB212" s="17" t="str">
        <f t="shared" si="56"/>
        <v/>
      </c>
      <c r="BC212" s="10"/>
      <c r="BD212" s="25">
        <f t="shared" si="57"/>
        <v>0</v>
      </c>
      <c r="BE212" s="25">
        <f t="shared" si="58"/>
        <v>0</v>
      </c>
      <c r="BF212" s="10"/>
    </row>
    <row r="213" spans="1:58" ht="11.25" customHeight="1" x14ac:dyDescent="0.15">
      <c r="A213" s="327"/>
      <c r="B213" s="320" t="s">
        <v>141</v>
      </c>
      <c r="C213" s="320"/>
      <c r="D213" s="113">
        <f t="shared" si="61"/>
        <v>0</v>
      </c>
      <c r="E213" s="77"/>
      <c r="F213" s="79"/>
      <c r="G213" s="79"/>
      <c r="H213" s="80"/>
      <c r="I213" s="80"/>
      <c r="J213" s="80"/>
      <c r="K213" s="80"/>
      <c r="L213" s="80"/>
      <c r="M213" s="98"/>
      <c r="N213" s="83"/>
      <c r="O213" s="83"/>
      <c r="P213" s="119"/>
      <c r="Q213" s="75" t="str">
        <f t="shared" si="55"/>
        <v xml:space="preserve"> </v>
      </c>
      <c r="R213" s="75"/>
      <c r="S213" s="75"/>
      <c r="T213" s="75"/>
      <c r="U213" s="75"/>
      <c r="V213" s="75"/>
      <c r="W213" s="75"/>
      <c r="X213" s="75"/>
      <c r="Y213" s="75"/>
      <c r="Z213" s="75"/>
      <c r="AA213" s="75"/>
      <c r="AB213" s="75"/>
      <c r="AC213" s="75"/>
      <c r="AD213" s="75"/>
      <c r="AE213" s="75"/>
      <c r="AF213" s="75"/>
      <c r="AG213" s="75"/>
      <c r="AH213" s="75"/>
      <c r="AI213" s="75"/>
      <c r="AJ213" s="75"/>
      <c r="AK213" s="75"/>
      <c r="AL213" s="75"/>
      <c r="AM213" s="75"/>
      <c r="AN213" s="75"/>
      <c r="AO213" s="75"/>
      <c r="AP213" s="75"/>
      <c r="AQ213" s="75"/>
      <c r="AR213" s="75"/>
      <c r="AS213" s="75"/>
      <c r="AT213" s="75"/>
      <c r="AU213" s="75"/>
      <c r="AV213" s="75"/>
      <c r="AW213" s="75"/>
      <c r="AX213" s="75"/>
      <c r="AY213" s="75"/>
      <c r="AZ213" s="75"/>
      <c r="BA213" s="17" t="str">
        <f t="shared" si="60"/>
        <v/>
      </c>
      <c r="BB213" s="17" t="str">
        <f t="shared" si="56"/>
        <v/>
      </c>
      <c r="BC213" s="10"/>
      <c r="BD213" s="25">
        <f t="shared" si="57"/>
        <v>0</v>
      </c>
      <c r="BE213" s="25">
        <f t="shared" si="58"/>
        <v>0</v>
      </c>
      <c r="BF213" s="10"/>
    </row>
    <row r="214" spans="1:58" ht="11.25" customHeight="1" x14ac:dyDescent="0.15">
      <c r="A214" s="307"/>
      <c r="B214" s="326" t="s">
        <v>142</v>
      </c>
      <c r="C214" s="326"/>
      <c r="D214" s="195">
        <f t="shared" si="61"/>
        <v>0</v>
      </c>
      <c r="E214" s="231"/>
      <c r="F214" s="226"/>
      <c r="G214" s="226"/>
      <c r="H214" s="55"/>
      <c r="I214" s="55"/>
      <c r="J214" s="55"/>
      <c r="K214" s="55"/>
      <c r="L214" s="55"/>
      <c r="M214" s="57"/>
      <c r="N214" s="58"/>
      <c r="O214" s="58"/>
      <c r="P214" s="148"/>
      <c r="Q214" s="75" t="str">
        <f t="shared" si="55"/>
        <v xml:space="preserve"> </v>
      </c>
      <c r="R214" s="75"/>
      <c r="S214" s="75"/>
      <c r="T214" s="75"/>
      <c r="U214" s="75"/>
      <c r="V214" s="75"/>
      <c r="W214" s="75"/>
      <c r="X214" s="75"/>
      <c r="Y214" s="75"/>
      <c r="Z214" s="75"/>
      <c r="AA214" s="75"/>
      <c r="AB214" s="75"/>
      <c r="AC214" s="75"/>
      <c r="AD214" s="75"/>
      <c r="AE214" s="75"/>
      <c r="AF214" s="75"/>
      <c r="AG214" s="75"/>
      <c r="AH214" s="75"/>
      <c r="AI214" s="75"/>
      <c r="AJ214" s="75"/>
      <c r="AK214" s="75"/>
      <c r="AL214" s="75"/>
      <c r="AM214" s="75"/>
      <c r="AN214" s="75"/>
      <c r="AO214" s="75"/>
      <c r="AP214" s="75"/>
      <c r="AQ214" s="75"/>
      <c r="AR214" s="75"/>
      <c r="AS214" s="75"/>
      <c r="AT214" s="75"/>
      <c r="AU214" s="75"/>
      <c r="AV214" s="75"/>
      <c r="AW214" s="75"/>
      <c r="AX214" s="75"/>
      <c r="AY214" s="75"/>
      <c r="AZ214" s="75"/>
      <c r="BA214" s="17" t="str">
        <f t="shared" si="60"/>
        <v/>
      </c>
      <c r="BB214" s="17" t="str">
        <f t="shared" si="56"/>
        <v/>
      </c>
      <c r="BC214" s="10"/>
      <c r="BD214" s="25">
        <f t="shared" si="57"/>
        <v>0</v>
      </c>
      <c r="BE214" s="25">
        <f t="shared" si="58"/>
        <v>0</v>
      </c>
      <c r="BF214" s="10"/>
    </row>
    <row r="215" spans="1:58" ht="11.25" customHeight="1" x14ac:dyDescent="0.15">
      <c r="A215" s="306" t="s">
        <v>146</v>
      </c>
      <c r="B215" s="319" t="s">
        <v>218</v>
      </c>
      <c r="C215" s="319"/>
      <c r="D215" s="229">
        <f t="shared" si="61"/>
        <v>11</v>
      </c>
      <c r="E215" s="232"/>
      <c r="F215" s="233"/>
      <c r="G215" s="233"/>
      <c r="H215" s="115"/>
      <c r="I215" s="115"/>
      <c r="J215" s="115"/>
      <c r="K215" s="115">
        <v>3</v>
      </c>
      <c r="L215" s="115">
        <v>3</v>
      </c>
      <c r="M215" s="179">
        <v>5</v>
      </c>
      <c r="N215" s="117">
        <v>3</v>
      </c>
      <c r="O215" s="117">
        <v>8</v>
      </c>
      <c r="P215" s="118"/>
      <c r="Q215" s="75" t="str">
        <f t="shared" si="55"/>
        <v xml:space="preserve"> </v>
      </c>
      <c r="R215" s="75"/>
      <c r="S215" s="75"/>
      <c r="T215" s="75"/>
      <c r="U215" s="75"/>
      <c r="V215" s="75"/>
      <c r="W215" s="75"/>
      <c r="X215" s="75"/>
      <c r="Y215" s="75"/>
      <c r="Z215" s="75"/>
      <c r="AA215" s="75"/>
      <c r="AB215" s="75"/>
      <c r="AC215" s="75"/>
      <c r="AD215" s="75"/>
      <c r="AE215" s="75"/>
      <c r="AF215" s="75"/>
      <c r="AG215" s="75"/>
      <c r="AH215" s="75"/>
      <c r="AI215" s="75"/>
      <c r="AJ215" s="75"/>
      <c r="AK215" s="75"/>
      <c r="AL215" s="75"/>
      <c r="AM215" s="75"/>
      <c r="AN215" s="75"/>
      <c r="AO215" s="75"/>
      <c r="AP215" s="75"/>
      <c r="AQ215" s="75"/>
      <c r="AR215" s="75"/>
      <c r="AS215" s="75"/>
      <c r="AT215" s="75"/>
      <c r="AU215" s="75"/>
      <c r="AV215" s="75"/>
      <c r="AW215" s="75"/>
      <c r="AX215" s="75"/>
      <c r="AY215" s="75"/>
      <c r="AZ215" s="75"/>
      <c r="BA215" s="17" t="str">
        <f t="shared" si="60"/>
        <v/>
      </c>
      <c r="BB215" s="17" t="str">
        <f t="shared" si="56"/>
        <v/>
      </c>
      <c r="BC215" s="10"/>
      <c r="BD215" s="25">
        <f t="shared" si="57"/>
        <v>0</v>
      </c>
      <c r="BE215" s="25">
        <f t="shared" si="58"/>
        <v>0</v>
      </c>
      <c r="BF215" s="10"/>
    </row>
    <row r="216" spans="1:58" ht="11.25" customHeight="1" x14ac:dyDescent="0.15">
      <c r="A216" s="327"/>
      <c r="B216" s="320" t="s">
        <v>219</v>
      </c>
      <c r="C216" s="320"/>
      <c r="D216" s="113">
        <f t="shared" si="61"/>
        <v>63</v>
      </c>
      <c r="E216" s="77"/>
      <c r="F216" s="79"/>
      <c r="G216" s="79"/>
      <c r="H216" s="80"/>
      <c r="I216" s="80"/>
      <c r="J216" s="80"/>
      <c r="K216" s="80">
        <v>23</v>
      </c>
      <c r="L216" s="80">
        <v>38</v>
      </c>
      <c r="M216" s="98">
        <v>2</v>
      </c>
      <c r="N216" s="83">
        <v>20</v>
      </c>
      <c r="O216" s="83">
        <v>43</v>
      </c>
      <c r="P216" s="119"/>
      <c r="Q216" s="75" t="str">
        <f t="shared" si="55"/>
        <v xml:space="preserve"> </v>
      </c>
      <c r="R216" s="75"/>
      <c r="S216" s="75"/>
      <c r="T216" s="75"/>
      <c r="U216" s="75"/>
      <c r="V216" s="75"/>
      <c r="W216" s="75"/>
      <c r="X216" s="75"/>
      <c r="Y216" s="75"/>
      <c r="Z216" s="75"/>
      <c r="AA216" s="75"/>
      <c r="AB216" s="75"/>
      <c r="AC216" s="75"/>
      <c r="AD216" s="75"/>
      <c r="AE216" s="75"/>
      <c r="AF216" s="75"/>
      <c r="AG216" s="75"/>
      <c r="AH216" s="75"/>
      <c r="AI216" s="75"/>
      <c r="AJ216" s="75"/>
      <c r="AK216" s="75"/>
      <c r="AL216" s="75"/>
      <c r="AM216" s="75"/>
      <c r="AN216" s="75"/>
      <c r="AO216" s="75"/>
      <c r="AP216" s="75"/>
      <c r="AQ216" s="75"/>
      <c r="AR216" s="75"/>
      <c r="AS216" s="75"/>
      <c r="AT216" s="75"/>
      <c r="AU216" s="75"/>
      <c r="AV216" s="75"/>
      <c r="AW216" s="75"/>
      <c r="AX216" s="75"/>
      <c r="AY216" s="75"/>
      <c r="AZ216" s="75"/>
      <c r="BA216" s="17" t="str">
        <f t="shared" si="60"/>
        <v/>
      </c>
      <c r="BB216" s="17" t="str">
        <f t="shared" si="56"/>
        <v/>
      </c>
      <c r="BC216" s="10"/>
      <c r="BD216" s="25">
        <f t="shared" si="57"/>
        <v>0</v>
      </c>
      <c r="BE216" s="25">
        <f t="shared" si="58"/>
        <v>0</v>
      </c>
      <c r="BF216" s="10"/>
    </row>
    <row r="217" spans="1:58" ht="11.25" customHeight="1" x14ac:dyDescent="0.15">
      <c r="A217" s="327"/>
      <c r="B217" s="320" t="s">
        <v>141</v>
      </c>
      <c r="C217" s="320"/>
      <c r="D217" s="113">
        <f t="shared" si="61"/>
        <v>4</v>
      </c>
      <c r="E217" s="77"/>
      <c r="F217" s="79"/>
      <c r="G217" s="79"/>
      <c r="H217" s="80"/>
      <c r="I217" s="80"/>
      <c r="J217" s="80"/>
      <c r="K217" s="80">
        <v>2</v>
      </c>
      <c r="L217" s="80"/>
      <c r="M217" s="98">
        <v>2</v>
      </c>
      <c r="N217" s="83">
        <v>1</v>
      </c>
      <c r="O217" s="83">
        <v>3</v>
      </c>
      <c r="P217" s="119"/>
      <c r="Q217" s="75" t="str">
        <f t="shared" si="55"/>
        <v xml:space="preserve"> </v>
      </c>
      <c r="R217" s="75"/>
      <c r="S217" s="75"/>
      <c r="T217" s="75"/>
      <c r="U217" s="75"/>
      <c r="V217" s="75"/>
      <c r="W217" s="75"/>
      <c r="X217" s="75"/>
      <c r="Y217" s="75"/>
      <c r="Z217" s="75"/>
      <c r="AA217" s="75"/>
      <c r="AB217" s="75"/>
      <c r="AC217" s="75"/>
      <c r="AD217" s="75"/>
      <c r="AE217" s="75"/>
      <c r="AF217" s="75"/>
      <c r="AG217" s="75"/>
      <c r="AH217" s="75"/>
      <c r="AI217" s="75"/>
      <c r="AJ217" s="75"/>
      <c r="AK217" s="75"/>
      <c r="AL217" s="75"/>
      <c r="AM217" s="75"/>
      <c r="AN217" s="75"/>
      <c r="AO217" s="75"/>
      <c r="AP217" s="75"/>
      <c r="AQ217" s="75"/>
      <c r="AR217" s="75"/>
      <c r="AS217" s="75"/>
      <c r="AT217" s="75"/>
      <c r="AU217" s="75"/>
      <c r="AV217" s="75"/>
      <c r="AW217" s="75"/>
      <c r="AX217" s="75"/>
      <c r="AY217" s="75"/>
      <c r="AZ217" s="75"/>
      <c r="BA217" s="17" t="str">
        <f t="shared" si="60"/>
        <v/>
      </c>
      <c r="BB217" s="17" t="str">
        <f t="shared" si="56"/>
        <v/>
      </c>
      <c r="BC217" s="10"/>
      <c r="BD217" s="25">
        <f t="shared" si="57"/>
        <v>0</v>
      </c>
      <c r="BE217" s="25">
        <f t="shared" si="58"/>
        <v>0</v>
      </c>
      <c r="BF217" s="10"/>
    </row>
    <row r="218" spans="1:58" ht="12.95" customHeight="1" x14ac:dyDescent="0.15">
      <c r="A218" s="307"/>
      <c r="B218" s="326" t="s">
        <v>142</v>
      </c>
      <c r="C218" s="326"/>
      <c r="D218" s="195">
        <f t="shared" si="61"/>
        <v>8</v>
      </c>
      <c r="E218" s="231"/>
      <c r="F218" s="226"/>
      <c r="G218" s="226"/>
      <c r="H218" s="55"/>
      <c r="I218" s="55"/>
      <c r="J218" s="55"/>
      <c r="K218" s="55">
        <v>1</v>
      </c>
      <c r="L218" s="55">
        <v>4</v>
      </c>
      <c r="M218" s="57">
        <v>3</v>
      </c>
      <c r="N218" s="58">
        <v>3</v>
      </c>
      <c r="O218" s="58">
        <v>5</v>
      </c>
      <c r="P218" s="148"/>
      <c r="Q218" s="75" t="str">
        <f t="shared" si="55"/>
        <v xml:space="preserve"> </v>
      </c>
      <c r="R218" s="75"/>
      <c r="S218" s="75"/>
      <c r="T218" s="75"/>
      <c r="U218" s="75"/>
      <c r="V218" s="75"/>
      <c r="W218" s="75"/>
      <c r="X218" s="75"/>
      <c r="Y218" s="75"/>
      <c r="Z218" s="75"/>
      <c r="AA218" s="75"/>
      <c r="AB218" s="75"/>
      <c r="AC218" s="75"/>
      <c r="AD218" s="75"/>
      <c r="AE218" s="75"/>
      <c r="AF218" s="75"/>
      <c r="AG218" s="75"/>
      <c r="AH218" s="75"/>
      <c r="AI218" s="75"/>
      <c r="AJ218" s="75"/>
      <c r="AK218" s="75"/>
      <c r="AL218" s="75"/>
      <c r="AM218" s="75"/>
      <c r="AN218" s="75"/>
      <c r="AO218" s="75"/>
      <c r="AP218" s="75"/>
      <c r="AQ218" s="75"/>
      <c r="AR218" s="75"/>
      <c r="AS218" s="75"/>
      <c r="AT218" s="75"/>
      <c r="AU218" s="75"/>
      <c r="AV218" s="75"/>
      <c r="AW218" s="75"/>
      <c r="AX218" s="75"/>
      <c r="AY218" s="75"/>
      <c r="AZ218" s="75"/>
      <c r="BA218" s="17" t="str">
        <f t="shared" si="60"/>
        <v/>
      </c>
      <c r="BB218" s="17" t="str">
        <f t="shared" si="56"/>
        <v/>
      </c>
      <c r="BC218" s="10"/>
      <c r="BD218" s="25">
        <f t="shared" si="57"/>
        <v>0</v>
      </c>
      <c r="BE218" s="25">
        <f t="shared" si="58"/>
        <v>0</v>
      </c>
      <c r="BF218" s="10"/>
    </row>
    <row r="219" spans="1:58" ht="12.95" customHeight="1" x14ac:dyDescent="0.15">
      <c r="A219" s="306" t="s">
        <v>221</v>
      </c>
      <c r="B219" s="319" t="s">
        <v>218</v>
      </c>
      <c r="C219" s="319"/>
      <c r="D219" s="229">
        <f t="shared" si="59"/>
        <v>0</v>
      </c>
      <c r="E219" s="114"/>
      <c r="F219" s="115"/>
      <c r="G219" s="115"/>
      <c r="H219" s="115"/>
      <c r="I219" s="115"/>
      <c r="J219" s="115"/>
      <c r="K219" s="115"/>
      <c r="L219" s="115"/>
      <c r="M219" s="179"/>
      <c r="N219" s="117"/>
      <c r="O219" s="117"/>
      <c r="P219" s="118"/>
      <c r="Q219" s="75" t="str">
        <f t="shared" si="55"/>
        <v xml:space="preserve"> </v>
      </c>
      <c r="R219" s="75"/>
      <c r="S219" s="75"/>
      <c r="T219" s="75"/>
      <c r="U219" s="75"/>
      <c r="V219" s="75"/>
      <c r="W219" s="75"/>
      <c r="X219" s="75"/>
      <c r="Y219" s="75"/>
      <c r="Z219" s="75"/>
      <c r="AA219" s="75"/>
      <c r="AB219" s="75"/>
      <c r="AC219" s="75"/>
      <c r="AD219" s="75"/>
      <c r="AE219" s="75"/>
      <c r="AF219" s="75"/>
      <c r="AG219" s="75"/>
      <c r="AH219" s="75"/>
      <c r="AI219" s="75"/>
      <c r="AJ219" s="75"/>
      <c r="AK219" s="75"/>
      <c r="AL219" s="75"/>
      <c r="AM219" s="75"/>
      <c r="AN219" s="75"/>
      <c r="AO219" s="75"/>
      <c r="AP219" s="75"/>
      <c r="AQ219" s="75"/>
      <c r="AR219" s="75"/>
      <c r="AS219" s="75"/>
      <c r="AT219" s="75"/>
      <c r="AU219" s="75"/>
      <c r="AV219" s="75"/>
      <c r="AW219" s="75"/>
      <c r="AX219" s="75"/>
      <c r="AY219" s="75"/>
      <c r="AZ219" s="75"/>
      <c r="BA219" s="17" t="str">
        <f t="shared" si="60"/>
        <v/>
      </c>
      <c r="BB219" s="17" t="str">
        <f t="shared" si="56"/>
        <v/>
      </c>
      <c r="BC219" s="10"/>
      <c r="BD219" s="25">
        <f t="shared" si="57"/>
        <v>0</v>
      </c>
      <c r="BE219" s="25">
        <f t="shared" si="58"/>
        <v>0</v>
      </c>
      <c r="BF219" s="10"/>
    </row>
    <row r="220" spans="1:58" ht="12.95" customHeight="1" x14ac:dyDescent="0.15">
      <c r="A220" s="327"/>
      <c r="B220" s="320" t="s">
        <v>219</v>
      </c>
      <c r="C220" s="320"/>
      <c r="D220" s="113">
        <f t="shared" si="59"/>
        <v>0</v>
      </c>
      <c r="E220" s="96"/>
      <c r="F220" s="80"/>
      <c r="G220" s="80"/>
      <c r="H220" s="80"/>
      <c r="I220" s="80"/>
      <c r="J220" s="80"/>
      <c r="K220" s="80"/>
      <c r="L220" s="80"/>
      <c r="M220" s="98"/>
      <c r="N220" s="83"/>
      <c r="O220" s="83"/>
      <c r="P220" s="119"/>
      <c r="Q220" s="75" t="str">
        <f t="shared" si="55"/>
        <v xml:space="preserve"> </v>
      </c>
      <c r="R220" s="75"/>
      <c r="S220" s="75"/>
      <c r="T220" s="75"/>
      <c r="U220" s="75"/>
      <c r="V220" s="75"/>
      <c r="W220" s="75"/>
      <c r="X220" s="75"/>
      <c r="Y220" s="75"/>
      <c r="Z220" s="75"/>
      <c r="AA220" s="75"/>
      <c r="AB220" s="75"/>
      <c r="AC220" s="75"/>
      <c r="AD220" s="75"/>
      <c r="AE220" s="75"/>
      <c r="AF220" s="75"/>
      <c r="AG220" s="75"/>
      <c r="AH220" s="75"/>
      <c r="AI220" s="75"/>
      <c r="AJ220" s="75"/>
      <c r="AK220" s="75"/>
      <c r="AL220" s="75"/>
      <c r="AM220" s="75"/>
      <c r="AN220" s="75"/>
      <c r="AO220" s="75"/>
      <c r="AP220" s="75"/>
      <c r="AQ220" s="75"/>
      <c r="AR220" s="75"/>
      <c r="AS220" s="75"/>
      <c r="AT220" s="75"/>
      <c r="AU220" s="75"/>
      <c r="AV220" s="75"/>
      <c r="AW220" s="75"/>
      <c r="AX220" s="75"/>
      <c r="AY220" s="75"/>
      <c r="AZ220" s="75"/>
      <c r="BA220" s="17" t="str">
        <f t="shared" si="60"/>
        <v/>
      </c>
      <c r="BB220" s="17" t="str">
        <f t="shared" si="56"/>
        <v/>
      </c>
      <c r="BC220" s="10"/>
      <c r="BD220" s="25">
        <f t="shared" si="57"/>
        <v>0</v>
      </c>
      <c r="BE220" s="25">
        <f t="shared" si="58"/>
        <v>0</v>
      </c>
      <c r="BF220" s="10"/>
    </row>
    <row r="221" spans="1:58" ht="12.95" customHeight="1" x14ac:dyDescent="0.15">
      <c r="A221" s="327"/>
      <c r="B221" s="320" t="s">
        <v>141</v>
      </c>
      <c r="C221" s="320"/>
      <c r="D221" s="113">
        <f t="shared" si="59"/>
        <v>0</v>
      </c>
      <c r="E221" s="96"/>
      <c r="F221" s="80"/>
      <c r="G221" s="80"/>
      <c r="H221" s="80"/>
      <c r="I221" s="80"/>
      <c r="J221" s="80"/>
      <c r="K221" s="80"/>
      <c r="L221" s="80"/>
      <c r="M221" s="98"/>
      <c r="N221" s="83"/>
      <c r="O221" s="83"/>
      <c r="P221" s="119"/>
      <c r="Q221" s="75" t="str">
        <f t="shared" si="55"/>
        <v xml:space="preserve"> </v>
      </c>
      <c r="R221" s="75"/>
      <c r="S221" s="75"/>
      <c r="T221" s="75"/>
      <c r="U221" s="75"/>
      <c r="V221" s="75"/>
      <c r="W221" s="75"/>
      <c r="X221" s="75"/>
      <c r="Y221" s="75"/>
      <c r="Z221" s="75"/>
      <c r="AA221" s="75"/>
      <c r="AB221" s="75"/>
      <c r="AC221" s="75"/>
      <c r="AD221" s="75"/>
      <c r="AE221" s="75"/>
      <c r="AF221" s="75"/>
      <c r="AG221" s="75"/>
      <c r="AH221" s="75"/>
      <c r="AI221" s="75"/>
      <c r="AJ221" s="75"/>
      <c r="AK221" s="75"/>
      <c r="AL221" s="75"/>
      <c r="AM221" s="75"/>
      <c r="AN221" s="75"/>
      <c r="AO221" s="75"/>
      <c r="AP221" s="75"/>
      <c r="AQ221" s="75"/>
      <c r="AR221" s="75"/>
      <c r="AS221" s="75"/>
      <c r="AT221" s="75"/>
      <c r="AU221" s="75"/>
      <c r="AV221" s="75"/>
      <c r="AW221" s="75"/>
      <c r="AX221" s="75"/>
      <c r="AY221" s="75"/>
      <c r="AZ221" s="75"/>
      <c r="BA221" s="17" t="str">
        <f t="shared" si="60"/>
        <v/>
      </c>
      <c r="BB221" s="17" t="str">
        <f t="shared" si="56"/>
        <v/>
      </c>
      <c r="BC221" s="10"/>
      <c r="BD221" s="25">
        <f t="shared" si="57"/>
        <v>0</v>
      </c>
      <c r="BE221" s="25">
        <f t="shared" si="58"/>
        <v>0</v>
      </c>
      <c r="BF221" s="10"/>
    </row>
    <row r="222" spans="1:58" ht="12.95" customHeight="1" x14ac:dyDescent="0.15">
      <c r="A222" s="307"/>
      <c r="B222" s="326" t="s">
        <v>142</v>
      </c>
      <c r="C222" s="326"/>
      <c r="D222" s="195">
        <f t="shared" si="59"/>
        <v>0</v>
      </c>
      <c r="E222" s="53"/>
      <c r="F222" s="55"/>
      <c r="G222" s="55"/>
      <c r="H222" s="55"/>
      <c r="I222" s="55"/>
      <c r="J222" s="55"/>
      <c r="K222" s="55"/>
      <c r="L222" s="55"/>
      <c r="M222" s="57"/>
      <c r="N222" s="58"/>
      <c r="O222" s="58"/>
      <c r="P222" s="148"/>
      <c r="Q222" s="75" t="str">
        <f t="shared" si="55"/>
        <v xml:space="preserve"> </v>
      </c>
      <c r="R222" s="75"/>
      <c r="S222" s="75"/>
      <c r="T222" s="75"/>
      <c r="U222" s="75"/>
      <c r="V222" s="75"/>
      <c r="W222" s="75"/>
      <c r="X222" s="75"/>
      <c r="Y222" s="75"/>
      <c r="Z222" s="75"/>
      <c r="AA222" s="75"/>
      <c r="AB222" s="75"/>
      <c r="AC222" s="75"/>
      <c r="AD222" s="75"/>
      <c r="AE222" s="75"/>
      <c r="AF222" s="75"/>
      <c r="AG222" s="75"/>
      <c r="AH222" s="75"/>
      <c r="AI222" s="75"/>
      <c r="AJ222" s="75"/>
      <c r="AK222" s="75"/>
      <c r="AL222" s="75"/>
      <c r="AM222" s="75"/>
      <c r="AN222" s="75"/>
      <c r="AO222" s="75"/>
      <c r="AP222" s="75"/>
      <c r="AQ222" s="75"/>
      <c r="AR222" s="75"/>
      <c r="AS222" s="75"/>
      <c r="AT222" s="75"/>
      <c r="AU222" s="75"/>
      <c r="AV222" s="75"/>
      <c r="AW222" s="75"/>
      <c r="AX222" s="75"/>
      <c r="AY222" s="75"/>
      <c r="AZ222" s="75"/>
      <c r="BA222" s="17" t="str">
        <f t="shared" si="60"/>
        <v/>
      </c>
      <c r="BB222" s="17" t="str">
        <f t="shared" si="56"/>
        <v/>
      </c>
      <c r="BC222" s="10"/>
      <c r="BD222" s="25">
        <f t="shared" si="57"/>
        <v>0</v>
      </c>
      <c r="BE222" s="25">
        <f t="shared" si="58"/>
        <v>0</v>
      </c>
      <c r="BF222" s="10"/>
    </row>
    <row r="223" spans="1:58" ht="12.95" customHeight="1" x14ac:dyDescent="0.15">
      <c r="A223" s="306" t="s">
        <v>222</v>
      </c>
      <c r="B223" s="319" t="s">
        <v>218</v>
      </c>
      <c r="C223" s="319"/>
      <c r="D223" s="229">
        <f t="shared" si="59"/>
        <v>0</v>
      </c>
      <c r="E223" s="114"/>
      <c r="F223" s="115"/>
      <c r="G223" s="115"/>
      <c r="H223" s="115"/>
      <c r="I223" s="115"/>
      <c r="J223" s="115"/>
      <c r="K223" s="115"/>
      <c r="L223" s="115"/>
      <c r="M223" s="179"/>
      <c r="N223" s="117"/>
      <c r="O223" s="117"/>
      <c r="P223" s="118"/>
      <c r="Q223" s="75" t="str">
        <f t="shared" si="55"/>
        <v xml:space="preserve"> </v>
      </c>
      <c r="R223" s="75"/>
      <c r="S223" s="75"/>
      <c r="T223" s="75"/>
      <c r="U223" s="75"/>
      <c r="V223" s="75"/>
      <c r="W223" s="75"/>
      <c r="X223" s="75"/>
      <c r="Y223" s="75"/>
      <c r="Z223" s="75"/>
      <c r="AA223" s="75"/>
      <c r="AB223" s="75"/>
      <c r="AC223" s="75"/>
      <c r="AD223" s="75"/>
      <c r="AE223" s="75"/>
      <c r="AF223" s="75"/>
      <c r="AG223" s="75"/>
      <c r="AH223" s="75"/>
      <c r="AI223" s="75"/>
      <c r="AJ223" s="75"/>
      <c r="AK223" s="75"/>
      <c r="AL223" s="75"/>
      <c r="AM223" s="75"/>
      <c r="AN223" s="75"/>
      <c r="AO223" s="75"/>
      <c r="AP223" s="75"/>
      <c r="AQ223" s="75"/>
      <c r="AR223" s="75"/>
      <c r="AS223" s="75"/>
      <c r="AT223" s="75"/>
      <c r="AU223" s="75"/>
      <c r="AV223" s="75"/>
      <c r="AW223" s="75"/>
      <c r="AX223" s="75"/>
      <c r="AY223" s="75"/>
      <c r="AZ223" s="75"/>
      <c r="BA223" s="17" t="str">
        <f t="shared" si="60"/>
        <v/>
      </c>
      <c r="BB223" s="17" t="str">
        <f t="shared" si="56"/>
        <v/>
      </c>
      <c r="BC223" s="10"/>
      <c r="BD223" s="25">
        <f t="shared" si="57"/>
        <v>0</v>
      </c>
      <c r="BE223" s="25">
        <f t="shared" si="58"/>
        <v>0</v>
      </c>
      <c r="BF223" s="10"/>
    </row>
    <row r="224" spans="1:58" ht="12.95" customHeight="1" x14ac:dyDescent="0.15">
      <c r="A224" s="327"/>
      <c r="B224" s="320" t="s">
        <v>219</v>
      </c>
      <c r="C224" s="320"/>
      <c r="D224" s="113">
        <f t="shared" si="59"/>
        <v>0</v>
      </c>
      <c r="E224" s="96"/>
      <c r="F224" s="80"/>
      <c r="G224" s="80"/>
      <c r="H224" s="80"/>
      <c r="I224" s="80"/>
      <c r="J224" s="80"/>
      <c r="K224" s="80"/>
      <c r="L224" s="80"/>
      <c r="M224" s="98"/>
      <c r="N224" s="83"/>
      <c r="O224" s="83"/>
      <c r="P224" s="119"/>
      <c r="Q224" s="75" t="str">
        <f t="shared" si="55"/>
        <v xml:space="preserve"> </v>
      </c>
      <c r="R224" s="75"/>
      <c r="S224" s="75"/>
      <c r="T224" s="75"/>
      <c r="U224" s="75"/>
      <c r="V224" s="75"/>
      <c r="W224" s="75"/>
      <c r="X224" s="75"/>
      <c r="Y224" s="75"/>
      <c r="Z224" s="75"/>
      <c r="AA224" s="75"/>
      <c r="AB224" s="75"/>
      <c r="AC224" s="75"/>
      <c r="AD224" s="75"/>
      <c r="AE224" s="75"/>
      <c r="AF224" s="75"/>
      <c r="AG224" s="75"/>
      <c r="AH224" s="75"/>
      <c r="AI224" s="75"/>
      <c r="AJ224" s="75"/>
      <c r="AK224" s="75"/>
      <c r="AL224" s="75"/>
      <c r="AM224" s="75"/>
      <c r="AN224" s="75"/>
      <c r="AO224" s="75"/>
      <c r="AP224" s="75"/>
      <c r="AQ224" s="75"/>
      <c r="AR224" s="75"/>
      <c r="AS224" s="75"/>
      <c r="AT224" s="75"/>
      <c r="AU224" s="75"/>
      <c r="AV224" s="75"/>
      <c r="AW224" s="75"/>
      <c r="AX224" s="75"/>
      <c r="AY224" s="75"/>
      <c r="AZ224" s="75"/>
      <c r="BA224" s="17" t="str">
        <f t="shared" si="60"/>
        <v/>
      </c>
      <c r="BB224" s="17" t="str">
        <f t="shared" si="56"/>
        <v/>
      </c>
      <c r="BC224" s="10"/>
      <c r="BD224" s="25">
        <f t="shared" si="57"/>
        <v>0</v>
      </c>
      <c r="BE224" s="25">
        <f t="shared" si="58"/>
        <v>0</v>
      </c>
      <c r="BF224" s="10"/>
    </row>
    <row r="225" spans="1:58" ht="12.95" customHeight="1" x14ac:dyDescent="0.15">
      <c r="A225" s="327"/>
      <c r="B225" s="320" t="s">
        <v>141</v>
      </c>
      <c r="C225" s="320"/>
      <c r="D225" s="113">
        <f t="shared" si="59"/>
        <v>0</v>
      </c>
      <c r="E225" s="96"/>
      <c r="F225" s="80"/>
      <c r="G225" s="80"/>
      <c r="H225" s="80"/>
      <c r="I225" s="80"/>
      <c r="J225" s="80"/>
      <c r="K225" s="80"/>
      <c r="L225" s="80"/>
      <c r="M225" s="98"/>
      <c r="N225" s="83"/>
      <c r="O225" s="83"/>
      <c r="P225" s="119"/>
      <c r="Q225" s="75" t="str">
        <f t="shared" si="55"/>
        <v xml:space="preserve"> </v>
      </c>
      <c r="R225" s="75"/>
      <c r="S225" s="75"/>
      <c r="T225" s="75"/>
      <c r="U225" s="75"/>
      <c r="V225" s="75"/>
      <c r="W225" s="75"/>
      <c r="X225" s="75"/>
      <c r="Y225" s="75"/>
      <c r="Z225" s="75"/>
      <c r="AA225" s="75"/>
      <c r="AB225" s="75"/>
      <c r="AC225" s="75"/>
      <c r="AD225" s="75"/>
      <c r="AE225" s="75"/>
      <c r="AF225" s="75"/>
      <c r="AG225" s="75"/>
      <c r="AH225" s="75"/>
      <c r="AI225" s="75"/>
      <c r="AJ225" s="75"/>
      <c r="AK225" s="75"/>
      <c r="AL225" s="75"/>
      <c r="AM225" s="75"/>
      <c r="AN225" s="75"/>
      <c r="AO225" s="75"/>
      <c r="AP225" s="75"/>
      <c r="AQ225" s="75"/>
      <c r="AR225" s="75"/>
      <c r="AS225" s="75"/>
      <c r="AT225" s="75"/>
      <c r="AU225" s="75"/>
      <c r="AV225" s="75"/>
      <c r="AW225" s="75"/>
      <c r="AX225" s="75"/>
      <c r="AY225" s="75"/>
      <c r="AZ225" s="75"/>
      <c r="BA225" s="17" t="str">
        <f t="shared" si="60"/>
        <v/>
      </c>
      <c r="BB225" s="17" t="str">
        <f t="shared" si="56"/>
        <v/>
      </c>
      <c r="BC225" s="10"/>
      <c r="BD225" s="25">
        <f t="shared" si="57"/>
        <v>0</v>
      </c>
      <c r="BE225" s="25">
        <f t="shared" si="58"/>
        <v>0</v>
      </c>
      <c r="BF225" s="10"/>
    </row>
    <row r="226" spans="1:58" ht="12.95" customHeight="1" x14ac:dyDescent="0.15">
      <c r="A226" s="307"/>
      <c r="B226" s="326" t="s">
        <v>142</v>
      </c>
      <c r="C226" s="326"/>
      <c r="D226" s="195">
        <f t="shared" si="59"/>
        <v>0</v>
      </c>
      <c r="E226" s="53"/>
      <c r="F226" s="55"/>
      <c r="G226" s="55"/>
      <c r="H226" s="55"/>
      <c r="I226" s="55"/>
      <c r="J226" s="55"/>
      <c r="K226" s="55"/>
      <c r="L226" s="55"/>
      <c r="M226" s="57"/>
      <c r="N226" s="58"/>
      <c r="O226" s="58"/>
      <c r="P226" s="148"/>
      <c r="Q226" s="75" t="str">
        <f t="shared" si="55"/>
        <v xml:space="preserve"> </v>
      </c>
      <c r="R226" s="75"/>
      <c r="S226" s="75"/>
      <c r="T226" s="75"/>
      <c r="U226" s="75"/>
      <c r="V226" s="75"/>
      <c r="W226" s="75"/>
      <c r="X226" s="75"/>
      <c r="Y226" s="75"/>
      <c r="Z226" s="75"/>
      <c r="AA226" s="75"/>
      <c r="AB226" s="75"/>
      <c r="AC226" s="75"/>
      <c r="AD226" s="75"/>
      <c r="AE226" s="75"/>
      <c r="AF226" s="75"/>
      <c r="AG226" s="75"/>
      <c r="AH226" s="75"/>
      <c r="AI226" s="75"/>
      <c r="AJ226" s="75"/>
      <c r="AK226" s="75"/>
      <c r="AL226" s="75"/>
      <c r="AM226" s="75"/>
      <c r="AN226" s="75"/>
      <c r="AO226" s="75"/>
      <c r="AP226" s="75"/>
      <c r="AQ226" s="75"/>
      <c r="AR226" s="75"/>
      <c r="AS226" s="75"/>
      <c r="AT226" s="75"/>
      <c r="AU226" s="75"/>
      <c r="AV226" s="75"/>
      <c r="AW226" s="75"/>
      <c r="AX226" s="75"/>
      <c r="AY226" s="75"/>
      <c r="AZ226" s="75"/>
      <c r="BA226" s="17" t="str">
        <f t="shared" si="60"/>
        <v/>
      </c>
      <c r="BB226" s="17" t="str">
        <f t="shared" si="56"/>
        <v/>
      </c>
      <c r="BC226" s="10"/>
      <c r="BD226" s="25">
        <f t="shared" si="57"/>
        <v>0</v>
      </c>
      <c r="BE226" s="25">
        <f t="shared" si="58"/>
        <v>0</v>
      </c>
      <c r="BF226" s="10"/>
    </row>
    <row r="227" spans="1:58" ht="12.95" customHeight="1" x14ac:dyDescent="0.15">
      <c r="A227" s="306" t="s">
        <v>147</v>
      </c>
      <c r="B227" s="319" t="s">
        <v>218</v>
      </c>
      <c r="C227" s="319"/>
      <c r="D227" s="229">
        <f t="shared" si="59"/>
        <v>0</v>
      </c>
      <c r="E227" s="114"/>
      <c r="F227" s="115"/>
      <c r="G227" s="115"/>
      <c r="H227" s="115"/>
      <c r="I227" s="115"/>
      <c r="J227" s="115"/>
      <c r="K227" s="115"/>
      <c r="L227" s="115"/>
      <c r="M227" s="179"/>
      <c r="N227" s="117"/>
      <c r="O227" s="117"/>
      <c r="P227" s="118"/>
      <c r="Q227" s="75" t="str">
        <f t="shared" si="55"/>
        <v xml:space="preserve"> </v>
      </c>
      <c r="R227" s="75"/>
      <c r="S227" s="75"/>
      <c r="T227" s="75"/>
      <c r="U227" s="75"/>
      <c r="V227" s="75"/>
      <c r="W227" s="75"/>
      <c r="X227" s="75"/>
      <c r="Y227" s="75"/>
      <c r="Z227" s="75"/>
      <c r="AA227" s="75"/>
      <c r="AB227" s="75"/>
      <c r="AC227" s="75"/>
      <c r="AD227" s="75"/>
      <c r="AE227" s="75"/>
      <c r="AF227" s="75"/>
      <c r="AG227" s="75"/>
      <c r="AH227" s="75"/>
      <c r="AI227" s="75"/>
      <c r="AJ227" s="75"/>
      <c r="AK227" s="75"/>
      <c r="AL227" s="75"/>
      <c r="AM227" s="75"/>
      <c r="AN227" s="75"/>
      <c r="AO227" s="75"/>
      <c r="AP227" s="75"/>
      <c r="AQ227" s="75"/>
      <c r="AR227" s="75"/>
      <c r="AS227" s="75"/>
      <c r="AT227" s="75"/>
      <c r="AU227" s="75"/>
      <c r="AV227" s="75"/>
      <c r="AW227" s="75"/>
      <c r="AX227" s="75"/>
      <c r="AY227" s="75"/>
      <c r="AZ227" s="75"/>
      <c r="BA227" s="17" t="str">
        <f t="shared" si="60"/>
        <v/>
      </c>
      <c r="BB227" s="17" t="str">
        <f t="shared" si="56"/>
        <v/>
      </c>
      <c r="BC227" s="10"/>
      <c r="BD227" s="25">
        <f t="shared" si="57"/>
        <v>0</v>
      </c>
      <c r="BE227" s="25">
        <f t="shared" si="58"/>
        <v>0</v>
      </c>
      <c r="BF227" s="10"/>
    </row>
    <row r="228" spans="1:58" ht="12.95" customHeight="1" x14ac:dyDescent="0.15">
      <c r="A228" s="327"/>
      <c r="B228" s="320" t="s">
        <v>219</v>
      </c>
      <c r="C228" s="320"/>
      <c r="D228" s="113">
        <f t="shared" si="59"/>
        <v>0</v>
      </c>
      <c r="E228" s="96"/>
      <c r="F228" s="80"/>
      <c r="G228" s="80"/>
      <c r="H228" s="80"/>
      <c r="I228" s="80"/>
      <c r="J228" s="80"/>
      <c r="K228" s="80"/>
      <c r="L228" s="80"/>
      <c r="M228" s="98"/>
      <c r="N228" s="83"/>
      <c r="O228" s="83"/>
      <c r="P228" s="119"/>
      <c r="Q228" s="75" t="str">
        <f t="shared" si="55"/>
        <v xml:space="preserve"> </v>
      </c>
      <c r="R228" s="75"/>
      <c r="S228" s="75"/>
      <c r="T228" s="75"/>
      <c r="U228" s="75"/>
      <c r="V228" s="75"/>
      <c r="W228" s="75"/>
      <c r="X228" s="75"/>
      <c r="Y228" s="75"/>
      <c r="Z228" s="75"/>
      <c r="AA228" s="75"/>
      <c r="AB228" s="75"/>
      <c r="AC228" s="75"/>
      <c r="AD228" s="75"/>
      <c r="AE228" s="75"/>
      <c r="AF228" s="75"/>
      <c r="AG228" s="75"/>
      <c r="AH228" s="75"/>
      <c r="AI228" s="75"/>
      <c r="AJ228" s="75"/>
      <c r="AK228" s="75"/>
      <c r="AL228" s="75"/>
      <c r="AM228" s="75"/>
      <c r="AN228" s="75"/>
      <c r="AO228" s="75"/>
      <c r="AP228" s="75"/>
      <c r="AQ228" s="75"/>
      <c r="AR228" s="75"/>
      <c r="AS228" s="75"/>
      <c r="AT228" s="75"/>
      <c r="AU228" s="75"/>
      <c r="AV228" s="75"/>
      <c r="AW228" s="75"/>
      <c r="AX228" s="75"/>
      <c r="AY228" s="75"/>
      <c r="AZ228" s="75"/>
      <c r="BA228" s="17" t="str">
        <f t="shared" si="60"/>
        <v/>
      </c>
      <c r="BB228" s="17" t="str">
        <f t="shared" si="56"/>
        <v/>
      </c>
      <c r="BC228" s="10"/>
      <c r="BD228" s="25">
        <f t="shared" si="57"/>
        <v>0</v>
      </c>
      <c r="BE228" s="25">
        <f t="shared" si="58"/>
        <v>0</v>
      </c>
      <c r="BF228" s="10"/>
    </row>
    <row r="229" spans="1:58" ht="12.95" customHeight="1" x14ac:dyDescent="0.15">
      <c r="A229" s="327"/>
      <c r="B229" s="320" t="s">
        <v>141</v>
      </c>
      <c r="C229" s="320"/>
      <c r="D229" s="113">
        <f t="shared" si="59"/>
        <v>0</v>
      </c>
      <c r="E229" s="96"/>
      <c r="F229" s="80"/>
      <c r="G229" s="80"/>
      <c r="H229" s="80"/>
      <c r="I229" s="80"/>
      <c r="J229" s="80"/>
      <c r="K229" s="80"/>
      <c r="L229" s="80"/>
      <c r="M229" s="98"/>
      <c r="N229" s="83"/>
      <c r="O229" s="83"/>
      <c r="P229" s="119"/>
      <c r="Q229" s="75" t="str">
        <f t="shared" si="55"/>
        <v xml:space="preserve"> </v>
      </c>
      <c r="R229" s="75"/>
      <c r="S229" s="75"/>
      <c r="T229" s="75"/>
      <c r="U229" s="75"/>
      <c r="V229" s="75"/>
      <c r="W229" s="75"/>
      <c r="X229" s="75"/>
      <c r="Y229" s="75"/>
      <c r="Z229" s="75"/>
      <c r="AA229" s="75"/>
      <c r="AB229" s="75"/>
      <c r="AC229" s="75"/>
      <c r="AD229" s="75"/>
      <c r="AE229" s="75"/>
      <c r="AF229" s="75"/>
      <c r="AG229" s="75"/>
      <c r="AH229" s="75"/>
      <c r="AI229" s="75"/>
      <c r="AJ229" s="75"/>
      <c r="AK229" s="75"/>
      <c r="AL229" s="75"/>
      <c r="AM229" s="75"/>
      <c r="AN229" s="75"/>
      <c r="AO229" s="75"/>
      <c r="AP229" s="75"/>
      <c r="AQ229" s="75"/>
      <c r="AR229" s="75"/>
      <c r="AS229" s="75"/>
      <c r="AT229" s="75"/>
      <c r="AU229" s="75"/>
      <c r="AV229" s="75"/>
      <c r="AW229" s="75"/>
      <c r="AX229" s="75"/>
      <c r="AY229" s="75"/>
      <c r="AZ229" s="75"/>
      <c r="BA229" s="17" t="str">
        <f t="shared" si="60"/>
        <v/>
      </c>
      <c r="BB229" s="17" t="str">
        <f t="shared" si="56"/>
        <v/>
      </c>
      <c r="BC229" s="10"/>
      <c r="BD229" s="25">
        <f t="shared" si="57"/>
        <v>0</v>
      </c>
      <c r="BE229" s="25">
        <f t="shared" si="58"/>
        <v>0</v>
      </c>
      <c r="BF229" s="10"/>
    </row>
    <row r="230" spans="1:58" ht="12.95" customHeight="1" x14ac:dyDescent="0.15">
      <c r="A230" s="307"/>
      <c r="B230" s="326" t="s">
        <v>142</v>
      </c>
      <c r="C230" s="326"/>
      <c r="D230" s="195">
        <f t="shared" si="59"/>
        <v>0</v>
      </c>
      <c r="E230" s="53"/>
      <c r="F230" s="55"/>
      <c r="G230" s="55"/>
      <c r="H230" s="55"/>
      <c r="I230" s="55"/>
      <c r="J230" s="55"/>
      <c r="K230" s="55"/>
      <c r="L230" s="55"/>
      <c r="M230" s="57"/>
      <c r="N230" s="58"/>
      <c r="O230" s="58"/>
      <c r="P230" s="148"/>
      <c r="Q230" s="75" t="str">
        <f t="shared" si="55"/>
        <v xml:space="preserve"> </v>
      </c>
      <c r="R230" s="75"/>
      <c r="S230" s="75"/>
      <c r="T230" s="75"/>
      <c r="U230" s="75"/>
      <c r="V230" s="75"/>
      <c r="W230" s="75"/>
      <c r="X230" s="75"/>
      <c r="Y230" s="75"/>
      <c r="Z230" s="75"/>
      <c r="AA230" s="75"/>
      <c r="AB230" s="75"/>
      <c r="AC230" s="75"/>
      <c r="AD230" s="75"/>
      <c r="AE230" s="75"/>
      <c r="AF230" s="75"/>
      <c r="AG230" s="75"/>
      <c r="AH230" s="75"/>
      <c r="AI230" s="75"/>
      <c r="AJ230" s="75"/>
      <c r="AK230" s="75"/>
      <c r="AL230" s="75"/>
      <c r="AM230" s="75"/>
      <c r="AN230" s="75"/>
      <c r="AO230" s="75"/>
      <c r="AP230" s="75"/>
      <c r="AQ230" s="75"/>
      <c r="AR230" s="75"/>
      <c r="AS230" s="75"/>
      <c r="AT230" s="75"/>
      <c r="AU230" s="75"/>
      <c r="AV230" s="75"/>
      <c r="AW230" s="75"/>
      <c r="AX230" s="75"/>
      <c r="AY230" s="75"/>
      <c r="AZ230" s="75"/>
      <c r="BA230" s="17" t="str">
        <f t="shared" si="60"/>
        <v/>
      </c>
      <c r="BB230" s="17" t="str">
        <f t="shared" si="56"/>
        <v/>
      </c>
      <c r="BC230" s="10"/>
      <c r="BD230" s="25">
        <f t="shared" si="57"/>
        <v>0</v>
      </c>
      <c r="BE230" s="25">
        <f t="shared" si="58"/>
        <v>0</v>
      </c>
      <c r="BF230" s="10"/>
    </row>
    <row r="231" spans="1:58" ht="12.95" customHeight="1" x14ac:dyDescent="0.15">
      <c r="A231" s="317" t="s">
        <v>223</v>
      </c>
      <c r="B231" s="319" t="s">
        <v>218</v>
      </c>
      <c r="C231" s="319"/>
      <c r="D231" s="229">
        <f t="shared" si="59"/>
        <v>0</v>
      </c>
      <c r="E231" s="114"/>
      <c r="F231" s="115"/>
      <c r="G231" s="115"/>
      <c r="H231" s="115"/>
      <c r="I231" s="115"/>
      <c r="J231" s="115"/>
      <c r="K231" s="115"/>
      <c r="L231" s="115"/>
      <c r="M231" s="179"/>
      <c r="N231" s="117"/>
      <c r="O231" s="117"/>
      <c r="P231" s="118"/>
      <c r="Q231" s="75" t="str">
        <f t="shared" si="55"/>
        <v xml:space="preserve"> </v>
      </c>
      <c r="R231" s="75"/>
      <c r="S231" s="75"/>
      <c r="T231" s="75"/>
      <c r="U231" s="75"/>
      <c r="V231" s="75"/>
      <c r="W231" s="75"/>
      <c r="X231" s="75"/>
      <c r="Y231" s="75"/>
      <c r="Z231" s="75"/>
      <c r="AA231" s="75"/>
      <c r="AB231" s="75"/>
      <c r="AC231" s="75"/>
      <c r="AD231" s="75"/>
      <c r="AE231" s="75"/>
      <c r="AF231" s="75"/>
      <c r="AG231" s="75"/>
      <c r="AH231" s="75"/>
      <c r="AI231" s="75"/>
      <c r="AJ231" s="75"/>
      <c r="AK231" s="75"/>
      <c r="AL231" s="75"/>
      <c r="AM231" s="75"/>
      <c r="AN231" s="75"/>
      <c r="AO231" s="75"/>
      <c r="AP231" s="75"/>
      <c r="AQ231" s="75"/>
      <c r="AR231" s="75"/>
      <c r="AS231" s="75"/>
      <c r="AT231" s="75"/>
      <c r="AU231" s="75"/>
      <c r="AV231" s="75"/>
      <c r="AW231" s="75"/>
      <c r="AX231" s="75"/>
      <c r="AY231" s="75"/>
      <c r="AZ231" s="75"/>
      <c r="BA231" s="17" t="str">
        <f t="shared" si="60"/>
        <v/>
      </c>
      <c r="BB231" s="17" t="str">
        <f t="shared" si="56"/>
        <v/>
      </c>
      <c r="BC231" s="10"/>
      <c r="BD231" s="25">
        <f t="shared" si="57"/>
        <v>0</v>
      </c>
      <c r="BE231" s="25">
        <f t="shared" si="58"/>
        <v>0</v>
      </c>
      <c r="BF231" s="10"/>
    </row>
    <row r="232" spans="1:58" ht="12.95" customHeight="1" x14ac:dyDescent="0.15">
      <c r="A232" s="318"/>
      <c r="B232" s="320" t="s">
        <v>219</v>
      </c>
      <c r="C232" s="320"/>
      <c r="D232" s="113">
        <f t="shared" si="59"/>
        <v>0</v>
      </c>
      <c r="E232" s="96"/>
      <c r="F232" s="80"/>
      <c r="G232" s="80"/>
      <c r="H232" s="80"/>
      <c r="I232" s="80"/>
      <c r="J232" s="80"/>
      <c r="K232" s="80"/>
      <c r="L232" s="80"/>
      <c r="M232" s="98"/>
      <c r="N232" s="83"/>
      <c r="O232" s="83"/>
      <c r="P232" s="119"/>
      <c r="Q232" s="75" t="str">
        <f t="shared" si="55"/>
        <v xml:space="preserve"> </v>
      </c>
      <c r="R232" s="75"/>
      <c r="S232" s="75"/>
      <c r="T232" s="75"/>
      <c r="U232" s="75"/>
      <c r="V232" s="75"/>
      <c r="W232" s="75"/>
      <c r="X232" s="75"/>
      <c r="Y232" s="75"/>
      <c r="Z232" s="75"/>
      <c r="AA232" s="75"/>
      <c r="AB232" s="75"/>
      <c r="AC232" s="75"/>
      <c r="AD232" s="75"/>
      <c r="AE232" s="75"/>
      <c r="AF232" s="75"/>
      <c r="AG232" s="75"/>
      <c r="AH232" s="75"/>
      <c r="AI232" s="75"/>
      <c r="AJ232" s="75"/>
      <c r="AK232" s="75"/>
      <c r="AL232" s="75"/>
      <c r="AM232" s="75"/>
      <c r="AN232" s="75"/>
      <c r="AO232" s="75"/>
      <c r="AP232" s="75"/>
      <c r="AQ232" s="75"/>
      <c r="AR232" s="75"/>
      <c r="AS232" s="75"/>
      <c r="AT232" s="75"/>
      <c r="AU232" s="75"/>
      <c r="AV232" s="75"/>
      <c r="AW232" s="75"/>
      <c r="AX232" s="75"/>
      <c r="AY232" s="75"/>
      <c r="AZ232" s="75"/>
      <c r="BA232" s="17" t="str">
        <f t="shared" si="60"/>
        <v/>
      </c>
      <c r="BB232" s="17" t="str">
        <f t="shared" si="56"/>
        <v/>
      </c>
      <c r="BC232" s="10"/>
      <c r="BD232" s="25">
        <f t="shared" si="57"/>
        <v>0</v>
      </c>
      <c r="BE232" s="25">
        <f t="shared" si="58"/>
        <v>0</v>
      </c>
      <c r="BF232" s="10"/>
    </row>
    <row r="233" spans="1:58" ht="12.95" customHeight="1" x14ac:dyDescent="0.15">
      <c r="A233" s="318"/>
      <c r="B233" s="320" t="s">
        <v>141</v>
      </c>
      <c r="C233" s="320"/>
      <c r="D233" s="113">
        <f t="shared" si="59"/>
        <v>0</v>
      </c>
      <c r="E233" s="96"/>
      <c r="F233" s="80"/>
      <c r="G233" s="80"/>
      <c r="H233" s="80"/>
      <c r="I233" s="80"/>
      <c r="J233" s="80"/>
      <c r="K233" s="80"/>
      <c r="L233" s="80"/>
      <c r="M233" s="98"/>
      <c r="N233" s="83"/>
      <c r="O233" s="83"/>
      <c r="P233" s="119"/>
      <c r="Q233" s="75" t="str">
        <f t="shared" si="55"/>
        <v xml:space="preserve"> </v>
      </c>
      <c r="R233" s="75"/>
      <c r="S233" s="75"/>
      <c r="T233" s="75"/>
      <c r="U233" s="75"/>
      <c r="V233" s="75"/>
      <c r="W233" s="75"/>
      <c r="X233" s="75"/>
      <c r="Y233" s="75"/>
      <c r="Z233" s="75"/>
      <c r="AA233" s="75"/>
      <c r="AB233" s="75"/>
      <c r="AC233" s="75"/>
      <c r="AD233" s="75"/>
      <c r="AE233" s="75"/>
      <c r="AF233" s="75"/>
      <c r="AG233" s="75"/>
      <c r="AH233" s="75"/>
      <c r="AI233" s="75"/>
      <c r="AJ233" s="75"/>
      <c r="AK233" s="75"/>
      <c r="AL233" s="75"/>
      <c r="AM233" s="75"/>
      <c r="AN233" s="75"/>
      <c r="AO233" s="75"/>
      <c r="AP233" s="75"/>
      <c r="AQ233" s="75"/>
      <c r="AR233" s="75"/>
      <c r="AS233" s="75"/>
      <c r="AT233" s="75"/>
      <c r="AU233" s="75"/>
      <c r="AV233" s="75"/>
      <c r="AW233" s="75"/>
      <c r="AX233" s="75"/>
      <c r="AY233" s="75"/>
      <c r="AZ233" s="75"/>
      <c r="BA233" s="17" t="str">
        <f t="shared" si="60"/>
        <v/>
      </c>
      <c r="BB233" s="17" t="str">
        <f t="shared" si="56"/>
        <v/>
      </c>
      <c r="BC233" s="10"/>
      <c r="BD233" s="25">
        <f t="shared" si="57"/>
        <v>0</v>
      </c>
      <c r="BE233" s="25">
        <f t="shared" si="58"/>
        <v>0</v>
      </c>
      <c r="BF233" s="10"/>
    </row>
    <row r="234" spans="1:58" ht="12.95" customHeight="1" thickBot="1" x14ac:dyDescent="0.2">
      <c r="A234" s="318"/>
      <c r="B234" s="321" t="s">
        <v>142</v>
      </c>
      <c r="C234" s="321"/>
      <c r="D234" s="191">
        <f t="shared" si="59"/>
        <v>0</v>
      </c>
      <c r="E234" s="142"/>
      <c r="F234" s="144"/>
      <c r="G234" s="144"/>
      <c r="H234" s="144"/>
      <c r="I234" s="144"/>
      <c r="J234" s="144"/>
      <c r="K234" s="144"/>
      <c r="L234" s="144"/>
      <c r="M234" s="145"/>
      <c r="N234" s="87"/>
      <c r="O234" s="87"/>
      <c r="P234" s="157"/>
      <c r="Q234" s="75" t="str">
        <f t="shared" si="55"/>
        <v xml:space="preserve"> </v>
      </c>
      <c r="R234" s="75"/>
      <c r="S234" s="75"/>
      <c r="T234" s="75"/>
      <c r="U234" s="75"/>
      <c r="V234" s="75"/>
      <c r="W234" s="75"/>
      <c r="X234" s="75"/>
      <c r="Y234" s="75"/>
      <c r="Z234" s="75"/>
      <c r="AA234" s="75"/>
      <c r="AB234" s="75"/>
      <c r="AC234" s="75"/>
      <c r="AD234" s="75"/>
      <c r="AE234" s="75"/>
      <c r="AF234" s="75"/>
      <c r="AG234" s="75"/>
      <c r="AH234" s="75"/>
      <c r="AI234" s="75"/>
      <c r="AJ234" s="75"/>
      <c r="AK234" s="75"/>
      <c r="AL234" s="75"/>
      <c r="AM234" s="75"/>
      <c r="AN234" s="75"/>
      <c r="AO234" s="75"/>
      <c r="AP234" s="75"/>
      <c r="AQ234" s="75"/>
      <c r="AR234" s="75"/>
      <c r="AS234" s="75"/>
      <c r="AT234" s="75"/>
      <c r="AU234" s="75"/>
      <c r="AV234" s="75"/>
      <c r="AW234" s="75"/>
      <c r="AX234" s="75"/>
      <c r="AY234" s="75"/>
      <c r="AZ234" s="75"/>
      <c r="BA234" s="17" t="str">
        <f t="shared" si="60"/>
        <v/>
      </c>
      <c r="BB234" s="17" t="str">
        <f t="shared" si="56"/>
        <v/>
      </c>
      <c r="BC234" s="10"/>
      <c r="BD234" s="25">
        <f t="shared" si="57"/>
        <v>0</v>
      </c>
      <c r="BE234" s="25">
        <f t="shared" si="58"/>
        <v>0</v>
      </c>
      <c r="BF234" s="10"/>
    </row>
    <row r="235" spans="1:58" ht="12.95" customHeight="1" thickTop="1" x14ac:dyDescent="0.15">
      <c r="A235" s="322" t="s">
        <v>4</v>
      </c>
      <c r="B235" s="325" t="s">
        <v>218</v>
      </c>
      <c r="C235" s="325"/>
      <c r="D235" s="234">
        <f t="shared" si="59"/>
        <v>216</v>
      </c>
      <c r="E235" s="235">
        <f t="shared" ref="E235:G238" si="62">+E183+E187+E191+E195+E199+E203+E207+E219+E223+E227+E231</f>
        <v>8</v>
      </c>
      <c r="F235" s="236">
        <f t="shared" si="62"/>
        <v>0</v>
      </c>
      <c r="G235" s="236">
        <f t="shared" si="62"/>
        <v>0</v>
      </c>
      <c r="H235" s="236">
        <f t="shared" ref="H235:J238" si="63">+H183+H187+H191+H195+H199+H203+H207+H211+H219+H223+H227+H231+H215</f>
        <v>6</v>
      </c>
      <c r="I235" s="236">
        <f t="shared" si="63"/>
        <v>44</v>
      </c>
      <c r="J235" s="236">
        <f t="shared" si="63"/>
        <v>50</v>
      </c>
      <c r="K235" s="236">
        <f>+K183+K187+K191+K199+K203+K207+K211+K219+K223+K227+K231+K215</f>
        <v>90</v>
      </c>
      <c r="L235" s="236">
        <f t="shared" ref="L235:M238" si="64">+L183+L187+L191+L199+L207+L211+L219+L223+L227+L231+L215</f>
        <v>10</v>
      </c>
      <c r="M235" s="237">
        <f t="shared" si="64"/>
        <v>8</v>
      </c>
      <c r="N235" s="234">
        <f t="shared" ref="N235:O238" si="65">+N183+N187+N191+N195+N199+N203+N207+N211+N219+N223+N227+N231+N215</f>
        <v>76</v>
      </c>
      <c r="O235" s="234">
        <f t="shared" si="65"/>
        <v>140</v>
      </c>
      <c r="P235" s="234">
        <f>+P183+P187+P191+P199+P207+P211+P219+P223+P227+P231+P215</f>
        <v>2</v>
      </c>
      <c r="Q235" s="75" t="str">
        <f t="shared" si="55"/>
        <v xml:space="preserve"> </v>
      </c>
      <c r="R235" s="75"/>
      <c r="S235" s="75"/>
      <c r="T235" s="75"/>
      <c r="U235" s="75"/>
      <c r="V235" s="75"/>
      <c r="W235" s="75"/>
      <c r="X235" s="75"/>
      <c r="Y235" s="75"/>
      <c r="Z235" s="75"/>
      <c r="AA235" s="75"/>
      <c r="AB235" s="75"/>
      <c r="AC235" s="75"/>
      <c r="AD235" s="75"/>
      <c r="AE235" s="75"/>
      <c r="AF235" s="75"/>
      <c r="AG235" s="75"/>
      <c r="AH235" s="75"/>
      <c r="AI235" s="75"/>
      <c r="AJ235" s="75"/>
      <c r="AK235" s="75"/>
      <c r="AL235" s="75"/>
      <c r="AM235" s="75"/>
      <c r="AN235" s="75"/>
      <c r="AO235" s="75"/>
      <c r="AP235" s="75"/>
      <c r="AQ235" s="75"/>
      <c r="AR235" s="75"/>
      <c r="AS235" s="75"/>
      <c r="AT235" s="75"/>
      <c r="AU235" s="75"/>
      <c r="AV235" s="75"/>
      <c r="AW235" s="75"/>
      <c r="AX235" s="75"/>
      <c r="AY235" s="75"/>
      <c r="AZ235" s="75"/>
      <c r="BA235" s="17" t="str">
        <f t="shared" si="60"/>
        <v/>
      </c>
      <c r="BB235" s="17" t="str">
        <f t="shared" si="56"/>
        <v/>
      </c>
      <c r="BC235" s="10"/>
      <c r="BD235" s="25">
        <f t="shared" si="57"/>
        <v>0</v>
      </c>
      <c r="BE235" s="25">
        <f t="shared" si="58"/>
        <v>0</v>
      </c>
      <c r="BF235" s="10"/>
    </row>
    <row r="236" spans="1:58" ht="12.95" customHeight="1" x14ac:dyDescent="0.15">
      <c r="A236" s="323"/>
      <c r="B236" s="320" t="s">
        <v>219</v>
      </c>
      <c r="C236" s="320"/>
      <c r="D236" s="113">
        <f t="shared" si="59"/>
        <v>355</v>
      </c>
      <c r="E236" s="238">
        <f t="shared" si="62"/>
        <v>2</v>
      </c>
      <c r="F236" s="239">
        <f t="shared" si="62"/>
        <v>1</v>
      </c>
      <c r="G236" s="239">
        <f t="shared" si="62"/>
        <v>1</v>
      </c>
      <c r="H236" s="239">
        <f t="shared" si="63"/>
        <v>12</v>
      </c>
      <c r="I236" s="239">
        <f t="shared" si="63"/>
        <v>30</v>
      </c>
      <c r="J236" s="239">
        <f t="shared" si="63"/>
        <v>41</v>
      </c>
      <c r="K236" s="239">
        <f>+K184+K188+K192+K200+K204+K208+K212+K220+K224+K228+K232+K216</f>
        <v>218</v>
      </c>
      <c r="L236" s="239">
        <f t="shared" si="64"/>
        <v>42</v>
      </c>
      <c r="M236" s="240">
        <f t="shared" si="64"/>
        <v>8</v>
      </c>
      <c r="N236" s="113">
        <f t="shared" si="65"/>
        <v>116</v>
      </c>
      <c r="O236" s="113">
        <f t="shared" si="65"/>
        <v>239</v>
      </c>
      <c r="P236" s="113">
        <f>+P184+P188+P192+P200+P208+P212+P220+P224+P228+P232+P216</f>
        <v>7</v>
      </c>
      <c r="Q236" s="75" t="str">
        <f t="shared" si="55"/>
        <v xml:space="preserve"> </v>
      </c>
      <c r="R236" s="75"/>
      <c r="S236" s="75"/>
      <c r="T236" s="75"/>
      <c r="U236" s="75"/>
      <c r="V236" s="75"/>
      <c r="W236" s="75"/>
      <c r="X236" s="75"/>
      <c r="Y236" s="75"/>
      <c r="Z236" s="75"/>
      <c r="AA236" s="75"/>
      <c r="AB236" s="75"/>
      <c r="AC236" s="75"/>
      <c r="AD236" s="75"/>
      <c r="AE236" s="75"/>
      <c r="AF236" s="75"/>
      <c r="AG236" s="75"/>
      <c r="AH236" s="75"/>
      <c r="AI236" s="75"/>
      <c r="AJ236" s="75"/>
      <c r="AK236" s="75"/>
      <c r="AL236" s="75"/>
      <c r="AM236" s="75"/>
      <c r="AN236" s="75"/>
      <c r="AO236" s="75"/>
      <c r="AP236" s="75"/>
      <c r="AQ236" s="75"/>
      <c r="AR236" s="75"/>
      <c r="AS236" s="75"/>
      <c r="AT236" s="75"/>
      <c r="AU236" s="75"/>
      <c r="AV236" s="75"/>
      <c r="AW236" s="75"/>
      <c r="AX236" s="75"/>
      <c r="AY236" s="75"/>
      <c r="AZ236" s="75"/>
      <c r="BA236" s="17" t="str">
        <f t="shared" si="60"/>
        <v/>
      </c>
      <c r="BB236" s="17" t="str">
        <f t="shared" si="56"/>
        <v/>
      </c>
      <c r="BC236" s="10"/>
      <c r="BD236" s="25">
        <f t="shared" si="57"/>
        <v>0</v>
      </c>
      <c r="BE236" s="25">
        <f t="shared" si="58"/>
        <v>0</v>
      </c>
      <c r="BF236" s="10"/>
    </row>
    <row r="237" spans="1:58" ht="12.95" customHeight="1" x14ac:dyDescent="0.15">
      <c r="A237" s="323"/>
      <c r="B237" s="320" t="s">
        <v>141</v>
      </c>
      <c r="C237" s="320"/>
      <c r="D237" s="113">
        <f t="shared" si="59"/>
        <v>112</v>
      </c>
      <c r="E237" s="238">
        <f t="shared" si="62"/>
        <v>6</v>
      </c>
      <c r="F237" s="239">
        <f t="shared" si="62"/>
        <v>0</v>
      </c>
      <c r="G237" s="239">
        <f t="shared" si="62"/>
        <v>0</v>
      </c>
      <c r="H237" s="239">
        <f t="shared" si="63"/>
        <v>4</v>
      </c>
      <c r="I237" s="239">
        <f t="shared" si="63"/>
        <v>10</v>
      </c>
      <c r="J237" s="239">
        <f t="shared" si="63"/>
        <v>18</v>
      </c>
      <c r="K237" s="239">
        <f>+K185+K189+K193+K201+K205+K209+K213+K221+K225+K229+K233+K217</f>
        <v>66</v>
      </c>
      <c r="L237" s="239">
        <f t="shared" si="64"/>
        <v>4</v>
      </c>
      <c r="M237" s="240">
        <f t="shared" si="64"/>
        <v>4</v>
      </c>
      <c r="N237" s="113">
        <f t="shared" si="65"/>
        <v>40</v>
      </c>
      <c r="O237" s="113">
        <f t="shared" si="65"/>
        <v>72</v>
      </c>
      <c r="P237" s="113">
        <f>+P185+P189+P193+P201+P209+P213+P221+P225+P229+P233+P217</f>
        <v>2</v>
      </c>
      <c r="Q237" s="75" t="str">
        <f t="shared" si="55"/>
        <v xml:space="preserve"> </v>
      </c>
      <c r="R237" s="75"/>
      <c r="S237" s="75"/>
      <c r="T237" s="75"/>
      <c r="U237" s="75"/>
      <c r="V237" s="75"/>
      <c r="W237" s="75"/>
      <c r="X237" s="75"/>
      <c r="Y237" s="75"/>
      <c r="Z237" s="75"/>
      <c r="AA237" s="75"/>
      <c r="AB237" s="75"/>
      <c r="AC237" s="75"/>
      <c r="AD237" s="75"/>
      <c r="AE237" s="75"/>
      <c r="AF237" s="75"/>
      <c r="AG237" s="75"/>
      <c r="AH237" s="75"/>
      <c r="AI237" s="75"/>
      <c r="AJ237" s="75"/>
      <c r="AK237" s="75"/>
      <c r="AL237" s="75"/>
      <c r="AM237" s="75"/>
      <c r="AN237" s="75"/>
      <c r="AO237" s="75"/>
      <c r="AP237" s="75"/>
      <c r="AQ237" s="75"/>
      <c r="AR237" s="75"/>
      <c r="AS237" s="75"/>
      <c r="AT237" s="75"/>
      <c r="AU237" s="75"/>
      <c r="AV237" s="75"/>
      <c r="AW237" s="75"/>
      <c r="AX237" s="75"/>
      <c r="AY237" s="75"/>
      <c r="AZ237" s="75"/>
      <c r="BA237" s="17" t="str">
        <f t="shared" si="60"/>
        <v/>
      </c>
      <c r="BB237" s="17" t="str">
        <f t="shared" si="56"/>
        <v/>
      </c>
      <c r="BC237" s="10"/>
      <c r="BD237" s="25">
        <f t="shared" si="57"/>
        <v>0</v>
      </c>
      <c r="BE237" s="25">
        <f t="shared" si="58"/>
        <v>0</v>
      </c>
      <c r="BF237" s="10"/>
    </row>
    <row r="238" spans="1:58" ht="12.95" customHeight="1" x14ac:dyDescent="0.15">
      <c r="A238" s="324"/>
      <c r="B238" s="326" t="s">
        <v>142</v>
      </c>
      <c r="C238" s="326"/>
      <c r="D238" s="195">
        <f t="shared" si="59"/>
        <v>60</v>
      </c>
      <c r="E238" s="241">
        <f t="shared" si="62"/>
        <v>6</v>
      </c>
      <c r="F238" s="242">
        <f t="shared" si="62"/>
        <v>0</v>
      </c>
      <c r="G238" s="242">
        <f t="shared" si="62"/>
        <v>0</v>
      </c>
      <c r="H238" s="242">
        <f t="shared" si="63"/>
        <v>1</v>
      </c>
      <c r="I238" s="242">
        <f t="shared" si="63"/>
        <v>2</v>
      </c>
      <c r="J238" s="242">
        <f t="shared" si="63"/>
        <v>9</v>
      </c>
      <c r="K238" s="242">
        <f>+K186+K190+K194+K202+K206+K210+K214+K222+K226+K230+K234+K218</f>
        <v>31</v>
      </c>
      <c r="L238" s="242">
        <f t="shared" si="64"/>
        <v>7</v>
      </c>
      <c r="M238" s="243">
        <f t="shared" si="64"/>
        <v>4</v>
      </c>
      <c r="N238" s="195">
        <f t="shared" si="65"/>
        <v>20</v>
      </c>
      <c r="O238" s="195">
        <f t="shared" si="65"/>
        <v>40</v>
      </c>
      <c r="P238" s="195">
        <f>+P186+P190+P194+P202+P210+P214+P222+P226+P230+P234+P218</f>
        <v>1</v>
      </c>
      <c r="Q238" s="75" t="str">
        <f t="shared" si="55"/>
        <v xml:space="preserve"> </v>
      </c>
      <c r="R238" s="75"/>
      <c r="S238" s="75"/>
      <c r="T238" s="75"/>
      <c r="U238" s="75"/>
      <c r="V238" s="75"/>
      <c r="W238" s="75"/>
      <c r="X238" s="75"/>
      <c r="Y238" s="75"/>
      <c r="Z238" s="75"/>
      <c r="AA238" s="75"/>
      <c r="AB238" s="75"/>
      <c r="AC238" s="75"/>
      <c r="AD238" s="75"/>
      <c r="AE238" s="75"/>
      <c r="AF238" s="75"/>
      <c r="AG238" s="75"/>
      <c r="AH238" s="75"/>
      <c r="AI238" s="75"/>
      <c r="AJ238" s="75"/>
      <c r="AK238" s="75"/>
      <c r="AL238" s="75"/>
      <c r="AM238" s="75"/>
      <c r="AN238" s="75"/>
      <c r="AO238" s="75"/>
      <c r="AP238" s="75"/>
      <c r="AQ238" s="75"/>
      <c r="AR238" s="75"/>
      <c r="AS238" s="75"/>
      <c r="AT238" s="75"/>
      <c r="AU238" s="75"/>
      <c r="AV238" s="75"/>
      <c r="AW238" s="75"/>
      <c r="AX238" s="75"/>
      <c r="AY238" s="75"/>
      <c r="AZ238" s="75"/>
      <c r="BA238" s="17" t="str">
        <f t="shared" si="60"/>
        <v/>
      </c>
      <c r="BB238" s="17" t="str">
        <f t="shared" si="56"/>
        <v/>
      </c>
      <c r="BC238" s="10"/>
      <c r="BD238" s="25">
        <f t="shared" si="57"/>
        <v>0</v>
      </c>
      <c r="BE238" s="25">
        <f t="shared" si="58"/>
        <v>0</v>
      </c>
      <c r="BF238" s="10"/>
    </row>
    <row r="239" spans="1:58" ht="21.75" customHeight="1" x14ac:dyDescent="0.15">
      <c r="A239" s="109" t="s">
        <v>148</v>
      </c>
      <c r="B239" s="137"/>
      <c r="C239" s="137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BA239" s="10"/>
      <c r="BB239" s="10"/>
      <c r="BC239" s="10"/>
      <c r="BD239" s="10"/>
      <c r="BE239" s="10"/>
      <c r="BF239" s="10"/>
    </row>
    <row r="240" spans="1:58" ht="27.75" customHeight="1" x14ac:dyDescent="0.15">
      <c r="A240" s="295" t="s">
        <v>31</v>
      </c>
      <c r="B240" s="296"/>
      <c r="C240" s="297"/>
      <c r="D240" s="301" t="s">
        <v>4</v>
      </c>
      <c r="E240" s="303" t="s">
        <v>7</v>
      </c>
      <c r="F240" s="304"/>
      <c r="G240" s="304"/>
      <c r="H240" s="304"/>
      <c r="I240" s="304"/>
      <c r="J240" s="304"/>
      <c r="K240" s="304"/>
      <c r="L240" s="304"/>
      <c r="M240" s="305"/>
      <c r="N240" s="306" t="s">
        <v>9</v>
      </c>
      <c r="BA240" s="10"/>
      <c r="BB240" s="10"/>
      <c r="BC240" s="10"/>
      <c r="BD240" s="10"/>
      <c r="BE240" s="10"/>
      <c r="BF240" s="10"/>
    </row>
    <row r="241" spans="1:58" ht="48" customHeight="1" x14ac:dyDescent="0.15">
      <c r="A241" s="298"/>
      <c r="B241" s="299"/>
      <c r="C241" s="300"/>
      <c r="D241" s="302"/>
      <c r="E241" s="251" t="s">
        <v>133</v>
      </c>
      <c r="F241" s="38" t="s">
        <v>14</v>
      </c>
      <c r="G241" s="38" t="s">
        <v>138</v>
      </c>
      <c r="H241" s="38" t="s">
        <v>67</v>
      </c>
      <c r="I241" s="38" t="s">
        <v>139</v>
      </c>
      <c r="J241" s="38" t="s">
        <v>149</v>
      </c>
      <c r="K241" s="38" t="s">
        <v>18</v>
      </c>
      <c r="L241" s="38" t="s">
        <v>19</v>
      </c>
      <c r="M241" s="39" t="s">
        <v>20</v>
      </c>
      <c r="N241" s="307"/>
      <c r="BA241" s="10"/>
      <c r="BB241" s="10"/>
      <c r="BC241" s="10"/>
      <c r="BD241" s="10"/>
      <c r="BE241" s="10"/>
      <c r="BF241" s="10"/>
    </row>
    <row r="242" spans="1:58" ht="15.75" customHeight="1" x14ac:dyDescent="0.15">
      <c r="A242" s="308" t="s">
        <v>150</v>
      </c>
      <c r="B242" s="309"/>
      <c r="C242" s="310"/>
      <c r="D242" s="44">
        <f t="shared" ref="D242:D247" si="66">+SUM(E242:M242)</f>
        <v>0</v>
      </c>
      <c r="E242" s="244"/>
      <c r="F242" s="101"/>
      <c r="G242" s="101"/>
      <c r="H242" s="101"/>
      <c r="I242" s="101"/>
      <c r="J242" s="101"/>
      <c r="K242" s="101"/>
      <c r="L242" s="101"/>
      <c r="M242" s="245"/>
      <c r="N242" s="245"/>
      <c r="O242" s="75" t="str">
        <f t="shared" ref="O242:O247" si="67">$BA242&amp;" "&amp;$BB242</f>
        <v xml:space="preserve"> </v>
      </c>
      <c r="BA242" s="17"/>
      <c r="BB242" s="17" t="str">
        <f t="shared" ref="BB242:BB247" si="68">IF($K242&lt;$N242," El número altas de pacientes 60 años NO puede ser mayor que el de 20-64 años.","")</f>
        <v/>
      </c>
      <c r="BC242" s="10"/>
      <c r="BD242" s="25"/>
      <c r="BE242" s="25">
        <f t="shared" ref="BE242:BE247" si="69">IF($D242&lt;$N242,1,0)</f>
        <v>0</v>
      </c>
      <c r="BF242" s="10"/>
    </row>
    <row r="243" spans="1:58" ht="15.75" customHeight="1" x14ac:dyDescent="0.15">
      <c r="A243" s="311" t="s">
        <v>151</v>
      </c>
      <c r="B243" s="312"/>
      <c r="C243" s="313"/>
      <c r="D243" s="76">
        <f t="shared" si="66"/>
        <v>0</v>
      </c>
      <c r="E243" s="96"/>
      <c r="F243" s="80"/>
      <c r="G243" s="80"/>
      <c r="H243" s="80"/>
      <c r="I243" s="80"/>
      <c r="J243" s="80"/>
      <c r="K243" s="80"/>
      <c r="L243" s="80"/>
      <c r="M243" s="98"/>
      <c r="N243" s="83"/>
      <c r="O243" s="75" t="str">
        <f t="shared" si="67"/>
        <v xml:space="preserve"> </v>
      </c>
      <c r="BA243" s="17"/>
      <c r="BB243" s="17" t="str">
        <f t="shared" si="68"/>
        <v/>
      </c>
      <c r="BC243" s="10"/>
      <c r="BD243" s="25"/>
      <c r="BE243" s="25">
        <f t="shared" si="69"/>
        <v>0</v>
      </c>
      <c r="BF243" s="10"/>
    </row>
    <row r="244" spans="1:58" ht="15.75" customHeight="1" x14ac:dyDescent="0.15">
      <c r="A244" s="311" t="s">
        <v>152</v>
      </c>
      <c r="B244" s="312"/>
      <c r="C244" s="313"/>
      <c r="D244" s="76">
        <f t="shared" si="66"/>
        <v>0</v>
      </c>
      <c r="E244" s="96"/>
      <c r="F244" s="80"/>
      <c r="G244" s="80"/>
      <c r="H244" s="80"/>
      <c r="I244" s="80"/>
      <c r="J244" s="80"/>
      <c r="K244" s="80"/>
      <c r="L244" s="80"/>
      <c r="M244" s="98"/>
      <c r="N244" s="83"/>
      <c r="O244" s="75" t="str">
        <f t="shared" si="67"/>
        <v xml:space="preserve"> </v>
      </c>
      <c r="BA244" s="17"/>
      <c r="BB244" s="17" t="str">
        <f t="shared" si="68"/>
        <v/>
      </c>
      <c r="BC244" s="10"/>
      <c r="BD244" s="25"/>
      <c r="BE244" s="25">
        <f t="shared" si="69"/>
        <v>0</v>
      </c>
      <c r="BF244" s="10"/>
    </row>
    <row r="245" spans="1:58" ht="15.75" customHeight="1" x14ac:dyDescent="0.15">
      <c r="A245" s="311" t="s">
        <v>153</v>
      </c>
      <c r="B245" s="312"/>
      <c r="C245" s="313"/>
      <c r="D245" s="76">
        <f t="shared" si="66"/>
        <v>0</v>
      </c>
      <c r="E245" s="96"/>
      <c r="F245" s="80"/>
      <c r="G245" s="80"/>
      <c r="H245" s="80"/>
      <c r="I245" s="80"/>
      <c r="J245" s="80"/>
      <c r="K245" s="80"/>
      <c r="L245" s="80"/>
      <c r="M245" s="98"/>
      <c r="N245" s="83"/>
      <c r="O245" s="75" t="str">
        <f t="shared" si="67"/>
        <v xml:space="preserve"> </v>
      </c>
      <c r="BA245" s="17"/>
      <c r="BB245" s="17" t="str">
        <f t="shared" si="68"/>
        <v/>
      </c>
      <c r="BC245" s="10"/>
      <c r="BD245" s="25"/>
      <c r="BE245" s="25">
        <f t="shared" si="69"/>
        <v>0</v>
      </c>
      <c r="BF245" s="10"/>
    </row>
    <row r="246" spans="1:58" ht="15.75" customHeight="1" x14ac:dyDescent="0.15">
      <c r="A246" s="314" t="s">
        <v>224</v>
      </c>
      <c r="B246" s="315"/>
      <c r="C246" s="316"/>
      <c r="D246" s="191">
        <f t="shared" si="66"/>
        <v>0</v>
      </c>
      <c r="E246" s="142"/>
      <c r="F246" s="144"/>
      <c r="G246" s="144"/>
      <c r="H246" s="144"/>
      <c r="I246" s="144"/>
      <c r="J246" s="144"/>
      <c r="K246" s="144"/>
      <c r="L246" s="144"/>
      <c r="M246" s="145"/>
      <c r="N246" s="87"/>
      <c r="O246" s="75" t="str">
        <f t="shared" si="67"/>
        <v xml:space="preserve"> </v>
      </c>
      <c r="BA246" s="17"/>
      <c r="BB246" s="17" t="str">
        <f t="shared" si="68"/>
        <v/>
      </c>
      <c r="BC246" s="10"/>
      <c r="BD246" s="25"/>
      <c r="BE246" s="25">
        <f t="shared" si="69"/>
        <v>0</v>
      </c>
      <c r="BF246" s="10"/>
    </row>
    <row r="247" spans="1:58" ht="15.75" customHeight="1" x14ac:dyDescent="0.15">
      <c r="A247" s="292" t="s">
        <v>154</v>
      </c>
      <c r="B247" s="293"/>
      <c r="C247" s="294"/>
      <c r="D247" s="246">
        <f t="shared" si="66"/>
        <v>0</v>
      </c>
      <c r="E247" s="53"/>
      <c r="F247" s="55"/>
      <c r="G247" s="55"/>
      <c r="H247" s="55"/>
      <c r="I247" s="55"/>
      <c r="J247" s="55"/>
      <c r="K247" s="55"/>
      <c r="L247" s="55"/>
      <c r="M247" s="57"/>
      <c r="N247" s="58"/>
      <c r="O247" s="75" t="str">
        <f t="shared" si="67"/>
        <v xml:space="preserve"> </v>
      </c>
      <c r="BA247" s="17"/>
      <c r="BB247" s="17" t="str">
        <f t="shared" si="68"/>
        <v/>
      </c>
      <c r="BC247" s="10"/>
      <c r="BD247" s="25"/>
      <c r="BE247" s="25">
        <f t="shared" si="69"/>
        <v>0</v>
      </c>
      <c r="BF247" s="10"/>
    </row>
    <row r="248" spans="1:58" ht="12.95" customHeight="1" x14ac:dyDescent="0.15">
      <c r="I248" s="247"/>
      <c r="J248" s="247"/>
      <c r="K248" s="247"/>
      <c r="L248" s="247"/>
      <c r="M248" s="247"/>
      <c r="N248" s="247"/>
      <c r="O248" s="247"/>
      <c r="P248" s="247"/>
      <c r="Q248" s="247"/>
      <c r="R248" s="67"/>
      <c r="BB248" s="8"/>
    </row>
    <row r="249" spans="1:58" ht="12.95" customHeight="1" x14ac:dyDescent="0.15">
      <c r="A249" s="247"/>
      <c r="B249" s="94"/>
      <c r="C249" s="94"/>
      <c r="D249" s="247"/>
      <c r="E249" s="247"/>
      <c r="F249" s="247"/>
      <c r="G249" s="247"/>
      <c r="H249" s="247"/>
      <c r="I249" s="247"/>
      <c r="J249" s="247"/>
      <c r="K249" s="247"/>
      <c r="L249" s="247"/>
      <c r="M249" s="247"/>
      <c r="N249" s="247"/>
      <c r="O249" s="247"/>
      <c r="P249" s="247"/>
      <c r="Q249" s="247"/>
      <c r="R249" s="67"/>
      <c r="BB249" s="8"/>
    </row>
    <row r="250" spans="1:58" ht="12.95" customHeight="1" x14ac:dyDescent="0.15">
      <c r="A250" s="247"/>
      <c r="B250" s="94"/>
      <c r="C250" s="94"/>
      <c r="D250" s="247"/>
      <c r="E250" s="247"/>
      <c r="F250" s="247"/>
      <c r="G250" s="247"/>
      <c r="H250" s="247"/>
      <c r="I250" s="247"/>
      <c r="J250" s="247"/>
      <c r="K250" s="247"/>
      <c r="L250" s="247"/>
      <c r="M250" s="247"/>
      <c r="N250" s="247"/>
      <c r="O250" s="247"/>
      <c r="P250" s="247"/>
      <c r="Q250" s="247"/>
      <c r="R250" s="67"/>
      <c r="BB250" s="8"/>
    </row>
    <row r="251" spans="1:58" ht="12.95" customHeight="1" x14ac:dyDescent="0.15">
      <c r="A251" s="247"/>
      <c r="B251" s="94"/>
      <c r="C251" s="94"/>
      <c r="D251" s="247"/>
      <c r="E251" s="247"/>
      <c r="F251" s="247"/>
      <c r="G251" s="247"/>
      <c r="H251" s="247"/>
      <c r="I251" s="247"/>
      <c r="J251" s="247"/>
      <c r="K251" s="247"/>
      <c r="L251" s="247"/>
      <c r="M251" s="247"/>
      <c r="N251" s="247"/>
      <c r="O251" s="247"/>
      <c r="P251" s="247"/>
      <c r="Q251" s="247"/>
      <c r="R251" s="67"/>
    </row>
    <row r="252" spans="1:58" ht="12.95" customHeight="1" x14ac:dyDescent="0.15">
      <c r="A252" s="247"/>
      <c r="B252" s="94"/>
      <c r="C252" s="94"/>
      <c r="D252" s="247"/>
      <c r="E252" s="247"/>
      <c r="F252" s="247"/>
      <c r="G252" s="247"/>
      <c r="H252" s="247"/>
      <c r="I252" s="247"/>
      <c r="J252" s="247"/>
      <c r="K252" s="247"/>
      <c r="L252" s="247"/>
      <c r="M252" s="247"/>
      <c r="N252" s="247"/>
      <c r="O252" s="247"/>
      <c r="P252" s="247"/>
      <c r="Q252" s="247"/>
      <c r="R252" s="67"/>
    </row>
    <row r="253" spans="1:58" ht="12.95" customHeight="1" x14ac:dyDescent="0.15">
      <c r="A253" s="247"/>
      <c r="B253" s="94"/>
      <c r="C253" s="94"/>
      <c r="D253" s="247"/>
      <c r="E253" s="247"/>
      <c r="F253" s="247"/>
      <c r="G253" s="247"/>
      <c r="H253" s="247"/>
      <c r="I253" s="247"/>
      <c r="J253" s="247"/>
      <c r="K253" s="247"/>
      <c r="L253" s="247"/>
      <c r="M253" s="247"/>
      <c r="N253" s="247"/>
      <c r="O253" s="247"/>
      <c r="P253" s="247"/>
      <c r="Q253" s="247"/>
      <c r="R253" s="67"/>
    </row>
    <row r="254" spans="1:58" ht="12.95" customHeight="1" x14ac:dyDescent="0.15">
      <c r="A254" s="247"/>
      <c r="B254" s="94"/>
      <c r="C254" s="94"/>
      <c r="D254" s="247"/>
      <c r="E254" s="247"/>
      <c r="F254" s="247"/>
      <c r="G254" s="247"/>
      <c r="H254" s="247"/>
      <c r="I254" s="247"/>
      <c r="J254" s="247"/>
      <c r="K254" s="247"/>
      <c r="L254" s="247"/>
      <c r="M254" s="247"/>
      <c r="N254" s="247"/>
      <c r="O254" s="247"/>
      <c r="P254" s="247"/>
      <c r="Q254" s="247"/>
      <c r="R254" s="67"/>
    </row>
    <row r="255" spans="1:58" ht="12.95" customHeight="1" x14ac:dyDescent="0.15">
      <c r="A255" s="247"/>
      <c r="B255" s="94"/>
      <c r="C255" s="94"/>
      <c r="D255" s="247"/>
      <c r="E255" s="247"/>
      <c r="F255" s="247"/>
      <c r="G255" s="247"/>
      <c r="H255" s="247"/>
      <c r="I255" s="247"/>
      <c r="J255" s="247"/>
      <c r="K255" s="247"/>
      <c r="L255" s="247"/>
      <c r="M255" s="247"/>
      <c r="N255" s="247"/>
      <c r="O255" s="247"/>
      <c r="P255" s="247"/>
      <c r="Q255" s="247"/>
      <c r="R255" s="67"/>
    </row>
    <row r="256" spans="1:58" ht="12.95" customHeight="1" x14ac:dyDescent="0.15">
      <c r="A256" s="247"/>
      <c r="B256" s="94"/>
      <c r="C256" s="94"/>
      <c r="D256" s="247"/>
      <c r="E256" s="247"/>
      <c r="F256" s="247"/>
      <c r="G256" s="247"/>
      <c r="H256" s="247"/>
      <c r="I256" s="247"/>
      <c r="J256" s="247"/>
      <c r="K256" s="247"/>
      <c r="L256" s="247"/>
      <c r="M256" s="247"/>
      <c r="N256" s="247"/>
      <c r="O256" s="247"/>
      <c r="P256" s="247"/>
      <c r="Q256" s="247"/>
      <c r="R256" s="67"/>
    </row>
    <row r="257" spans="1:56" x14ac:dyDescent="0.15">
      <c r="A257" s="248"/>
      <c r="B257" s="94"/>
      <c r="C257" s="94"/>
      <c r="D257" s="247"/>
      <c r="E257" s="247"/>
      <c r="F257" s="247"/>
      <c r="G257" s="247"/>
      <c r="H257" s="247"/>
      <c r="I257" s="247"/>
      <c r="J257" s="247"/>
      <c r="K257" s="247"/>
      <c r="L257" s="247"/>
      <c r="M257" s="247"/>
      <c r="N257" s="247"/>
      <c r="O257" s="247"/>
      <c r="P257" s="247"/>
      <c r="Q257" s="247"/>
      <c r="R257" s="67"/>
    </row>
    <row r="258" spans="1:56" x14ac:dyDescent="0.15">
      <c r="A258" s="247"/>
      <c r="B258" s="94"/>
      <c r="C258" s="94"/>
      <c r="D258" s="247"/>
      <c r="E258" s="247"/>
      <c r="F258" s="247"/>
      <c r="G258" s="247"/>
      <c r="H258" s="247"/>
      <c r="I258" s="247"/>
      <c r="J258" s="247"/>
      <c r="K258" s="247"/>
      <c r="L258" s="247"/>
      <c r="M258" s="247"/>
      <c r="N258" s="247"/>
      <c r="O258" s="247"/>
      <c r="P258" s="247"/>
      <c r="Q258" s="247"/>
      <c r="R258" s="67"/>
    </row>
    <row r="259" spans="1:56" x14ac:dyDescent="0.15">
      <c r="A259" s="247"/>
      <c r="B259" s="94"/>
      <c r="C259" s="94"/>
      <c r="D259" s="247"/>
      <c r="E259" s="247"/>
      <c r="F259" s="247"/>
      <c r="G259" s="247"/>
      <c r="H259" s="247"/>
      <c r="I259" s="247"/>
      <c r="J259" s="247"/>
      <c r="K259" s="247"/>
      <c r="L259" s="247"/>
      <c r="M259" s="247"/>
      <c r="N259" s="247"/>
      <c r="O259" s="247"/>
      <c r="P259" s="247"/>
      <c r="Q259" s="247"/>
      <c r="R259" s="67"/>
    </row>
    <row r="260" spans="1:56" x14ac:dyDescent="0.15">
      <c r="A260" s="247"/>
      <c r="B260" s="94"/>
      <c r="C260" s="94"/>
      <c r="D260" s="247"/>
      <c r="E260" s="247"/>
      <c r="F260" s="247"/>
      <c r="G260" s="247"/>
      <c r="H260" s="247"/>
      <c r="I260" s="247"/>
      <c r="J260" s="247"/>
      <c r="K260" s="247"/>
      <c r="L260" s="247"/>
      <c r="M260" s="247"/>
      <c r="N260" s="247"/>
      <c r="O260" s="247"/>
      <c r="P260" s="247"/>
      <c r="Q260" s="247"/>
      <c r="R260" s="67"/>
    </row>
    <row r="267" spans="1:56" hidden="1" x14ac:dyDescent="0.15"/>
    <row r="268" spans="1:56" hidden="1" x14ac:dyDescent="0.15"/>
    <row r="269" spans="1:56" ht="12.95" hidden="1" customHeight="1" x14ac:dyDescent="0.15">
      <c r="A269" s="249">
        <f>SUM(D8:S247)</f>
        <v>9697</v>
      </c>
      <c r="BD269" s="250">
        <v>0</v>
      </c>
    </row>
    <row r="270" spans="1:56" hidden="1" x14ac:dyDescent="0.15"/>
    <row r="271" spans="1:56" hidden="1" x14ac:dyDescent="0.15"/>
    <row r="306" spans="56:56" x14ac:dyDescent="0.15">
      <c r="BD306" s="28">
        <v>0</v>
      </c>
    </row>
    <row r="323" ht="12.95" customHeight="1" x14ac:dyDescent="0.15"/>
  </sheetData>
  <mergeCells count="257">
    <mergeCell ref="D38:D39"/>
    <mergeCell ref="P8:Q8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C15"/>
    <mergeCell ref="A16:C16"/>
    <mergeCell ref="A18:C19"/>
    <mergeCell ref="D18:D19"/>
    <mergeCell ref="E18:O18"/>
    <mergeCell ref="P18:P19"/>
    <mergeCell ref="Q18:Q19"/>
    <mergeCell ref="R18:R19"/>
    <mergeCell ref="A21:C21"/>
    <mergeCell ref="A22:C22"/>
    <mergeCell ref="A23:C23"/>
    <mergeCell ref="A24:C24"/>
    <mergeCell ref="E38:O38"/>
    <mergeCell ref="A57:C57"/>
    <mergeCell ref="A58:C58"/>
    <mergeCell ref="A59:C59"/>
    <mergeCell ref="A61:C61"/>
    <mergeCell ref="A26:C26"/>
    <mergeCell ref="A27:C27"/>
    <mergeCell ref="A45:C45"/>
    <mergeCell ref="A46:C46"/>
    <mergeCell ref="A28:C28"/>
    <mergeCell ref="A30:C30"/>
    <mergeCell ref="A31:C31"/>
    <mergeCell ref="A32:C32"/>
    <mergeCell ref="A37:C37"/>
    <mergeCell ref="A41:C41"/>
    <mergeCell ref="A42:C42"/>
    <mergeCell ref="A43:C43"/>
    <mergeCell ref="A44:C44"/>
    <mergeCell ref="A29:C29"/>
    <mergeCell ref="A33:A36"/>
    <mergeCell ref="B33:C33"/>
    <mergeCell ref="B34:C34"/>
    <mergeCell ref="B35:C35"/>
    <mergeCell ref="B36:C36"/>
    <mergeCell ref="A72:C72"/>
    <mergeCell ref="A73:C73"/>
    <mergeCell ref="A74:C74"/>
    <mergeCell ref="A75:C75"/>
    <mergeCell ref="A76:C76"/>
    <mergeCell ref="A77:C77"/>
    <mergeCell ref="A78:C78"/>
    <mergeCell ref="A79:C79"/>
    <mergeCell ref="A62:C62"/>
    <mergeCell ref="A63:C63"/>
    <mergeCell ref="A116:C116"/>
    <mergeCell ref="A117:C117"/>
    <mergeCell ref="A118:C118"/>
    <mergeCell ref="A110:C110"/>
    <mergeCell ref="A101:C101"/>
    <mergeCell ref="A98:C98"/>
    <mergeCell ref="A99:C99"/>
    <mergeCell ref="A100:C100"/>
    <mergeCell ref="A103:C104"/>
    <mergeCell ref="B170:C170"/>
    <mergeCell ref="A166:A169"/>
    <mergeCell ref="B166:B167"/>
    <mergeCell ref="B168:B169"/>
    <mergeCell ref="A170:A174"/>
    <mergeCell ref="B171:B172"/>
    <mergeCell ref="B173:B174"/>
    <mergeCell ref="B151:B152"/>
    <mergeCell ref="A137:C137"/>
    <mergeCell ref="A138:C138"/>
    <mergeCell ref="A139:C139"/>
    <mergeCell ref="A140:C140"/>
    <mergeCell ref="A141:C141"/>
    <mergeCell ref="A142:C142"/>
    <mergeCell ref="A143:C143"/>
    <mergeCell ref="A144:C144"/>
    <mergeCell ref="A145:C145"/>
    <mergeCell ref="A146:C146"/>
    <mergeCell ref="A147:C147"/>
    <mergeCell ref="A149:C150"/>
    <mergeCell ref="A158:A165"/>
    <mergeCell ref="B161:B165"/>
    <mergeCell ref="A183:A186"/>
    <mergeCell ref="B183:C183"/>
    <mergeCell ref="B184:C184"/>
    <mergeCell ref="B185:C185"/>
    <mergeCell ref="B186:C186"/>
    <mergeCell ref="A187:A190"/>
    <mergeCell ref="B187:C187"/>
    <mergeCell ref="B188:C188"/>
    <mergeCell ref="A176:C177"/>
    <mergeCell ref="B189:C189"/>
    <mergeCell ref="B190:C190"/>
    <mergeCell ref="P38:P39"/>
    <mergeCell ref="Q38:Q39"/>
    <mergeCell ref="R38:R39"/>
    <mergeCell ref="A40:C40"/>
    <mergeCell ref="A60:C60"/>
    <mergeCell ref="A64:C64"/>
    <mergeCell ref="A66:C66"/>
    <mergeCell ref="A70:C71"/>
    <mergeCell ref="D70:D71"/>
    <mergeCell ref="E70:O70"/>
    <mergeCell ref="P70:Q70"/>
    <mergeCell ref="R70:R71"/>
    <mergeCell ref="A67:C67"/>
    <mergeCell ref="A68:C68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80:C80"/>
    <mergeCell ref="A82:B88"/>
    <mergeCell ref="A92:A93"/>
    <mergeCell ref="B92:C92"/>
    <mergeCell ref="B93:C93"/>
    <mergeCell ref="A94:C94"/>
    <mergeCell ref="A95:C95"/>
    <mergeCell ref="A96:C96"/>
    <mergeCell ref="A97:C97"/>
    <mergeCell ref="A91:C91"/>
    <mergeCell ref="A90:C90"/>
    <mergeCell ref="G103:G104"/>
    <mergeCell ref="A105:A106"/>
    <mergeCell ref="B105:C105"/>
    <mergeCell ref="B106:C106"/>
    <mergeCell ref="A108:C109"/>
    <mergeCell ref="D108:D109"/>
    <mergeCell ref="E108:M108"/>
    <mergeCell ref="N108:N109"/>
    <mergeCell ref="O108:O109"/>
    <mergeCell ref="D103:F103"/>
    <mergeCell ref="P108:P109"/>
    <mergeCell ref="A129:C129"/>
    <mergeCell ref="A130:C130"/>
    <mergeCell ref="A131:C131"/>
    <mergeCell ref="A132:C132"/>
    <mergeCell ref="A133:C133"/>
    <mergeCell ref="A134:C134"/>
    <mergeCell ref="A135:C135"/>
    <mergeCell ref="A136:C136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11:C111"/>
    <mergeCell ref="A112:C112"/>
    <mergeCell ref="A113:C113"/>
    <mergeCell ref="A114:C114"/>
    <mergeCell ref="A115:C115"/>
    <mergeCell ref="D149:D150"/>
    <mergeCell ref="E149:M149"/>
    <mergeCell ref="N149:O149"/>
    <mergeCell ref="P149:P150"/>
    <mergeCell ref="Q149:Q150"/>
    <mergeCell ref="A151:A154"/>
    <mergeCell ref="B153:B154"/>
    <mergeCell ref="A155:A157"/>
    <mergeCell ref="B155:C155"/>
    <mergeCell ref="B156:B157"/>
    <mergeCell ref="D176:D177"/>
    <mergeCell ref="E176:H176"/>
    <mergeCell ref="A178:C178"/>
    <mergeCell ref="A179:C179"/>
    <mergeCell ref="A181:C182"/>
    <mergeCell ref="D181:D182"/>
    <mergeCell ref="E181:M181"/>
    <mergeCell ref="N181:O181"/>
    <mergeCell ref="P181:P182"/>
    <mergeCell ref="B191:C191"/>
    <mergeCell ref="B192:C192"/>
    <mergeCell ref="B193:C193"/>
    <mergeCell ref="B194:C194"/>
    <mergeCell ref="A195:A198"/>
    <mergeCell ref="B195:C195"/>
    <mergeCell ref="B196:C196"/>
    <mergeCell ref="B197:C197"/>
    <mergeCell ref="B198:C198"/>
    <mergeCell ref="A191:A194"/>
    <mergeCell ref="A199:A202"/>
    <mergeCell ref="B199:C199"/>
    <mergeCell ref="B200:C200"/>
    <mergeCell ref="B201:C201"/>
    <mergeCell ref="B202:C202"/>
    <mergeCell ref="A203:A206"/>
    <mergeCell ref="B203:C203"/>
    <mergeCell ref="B204:C204"/>
    <mergeCell ref="B205:C205"/>
    <mergeCell ref="B206:C206"/>
    <mergeCell ref="A207:A210"/>
    <mergeCell ref="B207:C207"/>
    <mergeCell ref="B208:C208"/>
    <mergeCell ref="B209:C209"/>
    <mergeCell ref="B210:C210"/>
    <mergeCell ref="A211:A214"/>
    <mergeCell ref="B211:C211"/>
    <mergeCell ref="B212:C212"/>
    <mergeCell ref="B213:C213"/>
    <mergeCell ref="B214:C214"/>
    <mergeCell ref="A215:A218"/>
    <mergeCell ref="B215:C215"/>
    <mergeCell ref="B216:C216"/>
    <mergeCell ref="B217:C217"/>
    <mergeCell ref="B218:C218"/>
    <mergeCell ref="A219:A222"/>
    <mergeCell ref="B219:C219"/>
    <mergeCell ref="B220:C220"/>
    <mergeCell ref="B221:C221"/>
    <mergeCell ref="B222:C222"/>
    <mergeCell ref="A223:A226"/>
    <mergeCell ref="B223:C223"/>
    <mergeCell ref="B224:C224"/>
    <mergeCell ref="B225:C225"/>
    <mergeCell ref="B226:C226"/>
    <mergeCell ref="A227:A230"/>
    <mergeCell ref="B227:C227"/>
    <mergeCell ref="B228:C228"/>
    <mergeCell ref="B229:C229"/>
    <mergeCell ref="B230:C230"/>
    <mergeCell ref="A231:A234"/>
    <mergeCell ref="B231:C231"/>
    <mergeCell ref="B232:C232"/>
    <mergeCell ref="B233:C233"/>
    <mergeCell ref="B234:C234"/>
    <mergeCell ref="A235:A238"/>
    <mergeCell ref="B235:C235"/>
    <mergeCell ref="B236:C236"/>
    <mergeCell ref="B237:C237"/>
    <mergeCell ref="B238:C238"/>
    <mergeCell ref="A247:C247"/>
    <mergeCell ref="A240:C241"/>
    <mergeCell ref="D240:D241"/>
    <mergeCell ref="E240:M240"/>
    <mergeCell ref="N240:N241"/>
    <mergeCell ref="A242:C242"/>
    <mergeCell ref="A243:C243"/>
    <mergeCell ref="A244:C244"/>
    <mergeCell ref="A245:C245"/>
    <mergeCell ref="A246:C24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323"/>
  <sheetViews>
    <sheetView workbookViewId="0">
      <selection activeCell="D227" sqref="D227"/>
    </sheetView>
  </sheetViews>
  <sheetFormatPr baseColWidth="10" defaultRowHeight="11.25" x14ac:dyDescent="0.15"/>
  <cols>
    <col min="1" max="1" width="41" style="30" customWidth="1"/>
    <col min="2" max="2" width="14" style="30" customWidth="1"/>
    <col min="3" max="3" width="22.140625" style="30" customWidth="1"/>
    <col min="4" max="4" width="11" style="30" customWidth="1"/>
    <col min="5" max="5" width="12.5703125" style="30" customWidth="1"/>
    <col min="6" max="6" width="11" style="30" customWidth="1"/>
    <col min="7" max="7" width="12.5703125" style="30" customWidth="1"/>
    <col min="8" max="15" width="11" style="30" customWidth="1"/>
    <col min="16" max="16" width="14.7109375" style="30" customWidth="1"/>
    <col min="17" max="17" width="11" style="30" customWidth="1"/>
    <col min="18" max="18" width="14.140625" style="30" customWidth="1"/>
    <col min="19" max="22" width="11.42578125" style="30"/>
    <col min="23" max="33" width="10" style="30" customWidth="1"/>
    <col min="34" max="39" width="11.5703125" style="30" customWidth="1"/>
    <col min="40" max="42" width="15.5703125" style="30" customWidth="1"/>
    <col min="43" max="52" width="15.5703125" style="30" hidden="1" customWidth="1"/>
    <col min="53" max="58" width="15.5703125" style="1" hidden="1" customWidth="1"/>
    <col min="59" max="60" width="15.5703125" style="30" hidden="1" customWidth="1"/>
    <col min="61" max="79" width="15.5703125" style="31" hidden="1" customWidth="1"/>
    <col min="80" max="81" width="14.85546875" style="31" hidden="1" customWidth="1"/>
    <col min="82" max="89" width="14.85546875" style="31" customWidth="1"/>
    <col min="90" max="91" width="10.85546875" style="31" customWidth="1"/>
    <col min="92" max="103" width="11.42578125" style="31"/>
    <col min="104" max="106" width="11.85546875" style="31" customWidth="1"/>
    <col min="107" max="256" width="11.42578125" style="31"/>
    <col min="257" max="257" width="41" style="31" customWidth="1"/>
    <col min="258" max="258" width="14" style="31" customWidth="1"/>
    <col min="259" max="259" width="22.140625" style="31" customWidth="1"/>
    <col min="260" max="260" width="11" style="31" customWidth="1"/>
    <col min="261" max="261" width="12.5703125" style="31" customWidth="1"/>
    <col min="262" max="262" width="11" style="31" customWidth="1"/>
    <col min="263" max="263" width="12.5703125" style="31" customWidth="1"/>
    <col min="264" max="271" width="11" style="31" customWidth="1"/>
    <col min="272" max="272" width="14.7109375" style="31" customWidth="1"/>
    <col min="273" max="273" width="11" style="31" customWidth="1"/>
    <col min="274" max="274" width="14.140625" style="31" customWidth="1"/>
    <col min="275" max="278" width="11.42578125" style="31"/>
    <col min="279" max="289" width="10" style="31" customWidth="1"/>
    <col min="290" max="295" width="11.5703125" style="31" customWidth="1"/>
    <col min="296" max="298" width="15.5703125" style="31" customWidth="1"/>
    <col min="299" max="337" width="0" style="31" hidden="1" customWidth="1"/>
    <col min="338" max="345" width="14.85546875" style="31" customWidth="1"/>
    <col min="346" max="347" width="10.85546875" style="31" customWidth="1"/>
    <col min="348" max="359" width="11.42578125" style="31"/>
    <col min="360" max="362" width="11.85546875" style="31" customWidth="1"/>
    <col min="363" max="512" width="11.42578125" style="31"/>
    <col min="513" max="513" width="41" style="31" customWidth="1"/>
    <col min="514" max="514" width="14" style="31" customWidth="1"/>
    <col min="515" max="515" width="22.140625" style="31" customWidth="1"/>
    <col min="516" max="516" width="11" style="31" customWidth="1"/>
    <col min="517" max="517" width="12.5703125" style="31" customWidth="1"/>
    <col min="518" max="518" width="11" style="31" customWidth="1"/>
    <col min="519" max="519" width="12.5703125" style="31" customWidth="1"/>
    <col min="520" max="527" width="11" style="31" customWidth="1"/>
    <col min="528" max="528" width="14.7109375" style="31" customWidth="1"/>
    <col min="529" max="529" width="11" style="31" customWidth="1"/>
    <col min="530" max="530" width="14.140625" style="31" customWidth="1"/>
    <col min="531" max="534" width="11.42578125" style="31"/>
    <col min="535" max="545" width="10" style="31" customWidth="1"/>
    <col min="546" max="551" width="11.5703125" style="31" customWidth="1"/>
    <col min="552" max="554" width="15.5703125" style="31" customWidth="1"/>
    <col min="555" max="593" width="0" style="31" hidden="1" customWidth="1"/>
    <col min="594" max="601" width="14.85546875" style="31" customWidth="1"/>
    <col min="602" max="603" width="10.85546875" style="31" customWidth="1"/>
    <col min="604" max="615" width="11.42578125" style="31"/>
    <col min="616" max="618" width="11.85546875" style="31" customWidth="1"/>
    <col min="619" max="768" width="11.42578125" style="31"/>
    <col min="769" max="769" width="41" style="31" customWidth="1"/>
    <col min="770" max="770" width="14" style="31" customWidth="1"/>
    <col min="771" max="771" width="22.140625" style="31" customWidth="1"/>
    <col min="772" max="772" width="11" style="31" customWidth="1"/>
    <col min="773" max="773" width="12.5703125" style="31" customWidth="1"/>
    <col min="774" max="774" width="11" style="31" customWidth="1"/>
    <col min="775" max="775" width="12.5703125" style="31" customWidth="1"/>
    <col min="776" max="783" width="11" style="31" customWidth="1"/>
    <col min="784" max="784" width="14.7109375" style="31" customWidth="1"/>
    <col min="785" max="785" width="11" style="31" customWidth="1"/>
    <col min="786" max="786" width="14.140625" style="31" customWidth="1"/>
    <col min="787" max="790" width="11.42578125" style="31"/>
    <col min="791" max="801" width="10" style="31" customWidth="1"/>
    <col min="802" max="807" width="11.5703125" style="31" customWidth="1"/>
    <col min="808" max="810" width="15.5703125" style="31" customWidth="1"/>
    <col min="811" max="849" width="0" style="31" hidden="1" customWidth="1"/>
    <col min="850" max="857" width="14.85546875" style="31" customWidth="1"/>
    <col min="858" max="859" width="10.85546875" style="31" customWidth="1"/>
    <col min="860" max="871" width="11.42578125" style="31"/>
    <col min="872" max="874" width="11.85546875" style="31" customWidth="1"/>
    <col min="875" max="1024" width="11.42578125" style="31"/>
    <col min="1025" max="1025" width="41" style="31" customWidth="1"/>
    <col min="1026" max="1026" width="14" style="31" customWidth="1"/>
    <col min="1027" max="1027" width="22.140625" style="31" customWidth="1"/>
    <col min="1028" max="1028" width="11" style="31" customWidth="1"/>
    <col min="1029" max="1029" width="12.5703125" style="31" customWidth="1"/>
    <col min="1030" max="1030" width="11" style="31" customWidth="1"/>
    <col min="1031" max="1031" width="12.5703125" style="31" customWidth="1"/>
    <col min="1032" max="1039" width="11" style="31" customWidth="1"/>
    <col min="1040" max="1040" width="14.7109375" style="31" customWidth="1"/>
    <col min="1041" max="1041" width="11" style="31" customWidth="1"/>
    <col min="1042" max="1042" width="14.140625" style="31" customWidth="1"/>
    <col min="1043" max="1046" width="11.42578125" style="31"/>
    <col min="1047" max="1057" width="10" style="31" customWidth="1"/>
    <col min="1058" max="1063" width="11.5703125" style="31" customWidth="1"/>
    <col min="1064" max="1066" width="15.5703125" style="31" customWidth="1"/>
    <col min="1067" max="1105" width="0" style="31" hidden="1" customWidth="1"/>
    <col min="1106" max="1113" width="14.85546875" style="31" customWidth="1"/>
    <col min="1114" max="1115" width="10.85546875" style="31" customWidth="1"/>
    <col min="1116" max="1127" width="11.42578125" style="31"/>
    <col min="1128" max="1130" width="11.85546875" style="31" customWidth="1"/>
    <col min="1131" max="1280" width="11.42578125" style="31"/>
    <col min="1281" max="1281" width="41" style="31" customWidth="1"/>
    <col min="1282" max="1282" width="14" style="31" customWidth="1"/>
    <col min="1283" max="1283" width="22.140625" style="31" customWidth="1"/>
    <col min="1284" max="1284" width="11" style="31" customWidth="1"/>
    <col min="1285" max="1285" width="12.5703125" style="31" customWidth="1"/>
    <col min="1286" max="1286" width="11" style="31" customWidth="1"/>
    <col min="1287" max="1287" width="12.5703125" style="31" customWidth="1"/>
    <col min="1288" max="1295" width="11" style="31" customWidth="1"/>
    <col min="1296" max="1296" width="14.7109375" style="31" customWidth="1"/>
    <col min="1297" max="1297" width="11" style="31" customWidth="1"/>
    <col min="1298" max="1298" width="14.140625" style="31" customWidth="1"/>
    <col min="1299" max="1302" width="11.42578125" style="31"/>
    <col min="1303" max="1313" width="10" style="31" customWidth="1"/>
    <col min="1314" max="1319" width="11.5703125" style="31" customWidth="1"/>
    <col min="1320" max="1322" width="15.5703125" style="31" customWidth="1"/>
    <col min="1323" max="1361" width="0" style="31" hidden="1" customWidth="1"/>
    <col min="1362" max="1369" width="14.85546875" style="31" customWidth="1"/>
    <col min="1370" max="1371" width="10.85546875" style="31" customWidth="1"/>
    <col min="1372" max="1383" width="11.42578125" style="31"/>
    <col min="1384" max="1386" width="11.85546875" style="31" customWidth="1"/>
    <col min="1387" max="1536" width="11.42578125" style="31"/>
    <col min="1537" max="1537" width="41" style="31" customWidth="1"/>
    <col min="1538" max="1538" width="14" style="31" customWidth="1"/>
    <col min="1539" max="1539" width="22.140625" style="31" customWidth="1"/>
    <col min="1540" max="1540" width="11" style="31" customWidth="1"/>
    <col min="1541" max="1541" width="12.5703125" style="31" customWidth="1"/>
    <col min="1542" max="1542" width="11" style="31" customWidth="1"/>
    <col min="1543" max="1543" width="12.5703125" style="31" customWidth="1"/>
    <col min="1544" max="1551" width="11" style="31" customWidth="1"/>
    <col min="1552" max="1552" width="14.7109375" style="31" customWidth="1"/>
    <col min="1553" max="1553" width="11" style="31" customWidth="1"/>
    <col min="1554" max="1554" width="14.140625" style="31" customWidth="1"/>
    <col min="1555" max="1558" width="11.42578125" style="31"/>
    <col min="1559" max="1569" width="10" style="31" customWidth="1"/>
    <col min="1570" max="1575" width="11.5703125" style="31" customWidth="1"/>
    <col min="1576" max="1578" width="15.5703125" style="31" customWidth="1"/>
    <col min="1579" max="1617" width="0" style="31" hidden="1" customWidth="1"/>
    <col min="1618" max="1625" width="14.85546875" style="31" customWidth="1"/>
    <col min="1626" max="1627" width="10.85546875" style="31" customWidth="1"/>
    <col min="1628" max="1639" width="11.42578125" style="31"/>
    <col min="1640" max="1642" width="11.85546875" style="31" customWidth="1"/>
    <col min="1643" max="1792" width="11.42578125" style="31"/>
    <col min="1793" max="1793" width="41" style="31" customWidth="1"/>
    <col min="1794" max="1794" width="14" style="31" customWidth="1"/>
    <col min="1795" max="1795" width="22.140625" style="31" customWidth="1"/>
    <col min="1796" max="1796" width="11" style="31" customWidth="1"/>
    <col min="1797" max="1797" width="12.5703125" style="31" customWidth="1"/>
    <col min="1798" max="1798" width="11" style="31" customWidth="1"/>
    <col min="1799" max="1799" width="12.5703125" style="31" customWidth="1"/>
    <col min="1800" max="1807" width="11" style="31" customWidth="1"/>
    <col min="1808" max="1808" width="14.7109375" style="31" customWidth="1"/>
    <col min="1809" max="1809" width="11" style="31" customWidth="1"/>
    <col min="1810" max="1810" width="14.140625" style="31" customWidth="1"/>
    <col min="1811" max="1814" width="11.42578125" style="31"/>
    <col min="1815" max="1825" width="10" style="31" customWidth="1"/>
    <col min="1826" max="1831" width="11.5703125" style="31" customWidth="1"/>
    <col min="1832" max="1834" width="15.5703125" style="31" customWidth="1"/>
    <col min="1835" max="1873" width="0" style="31" hidden="1" customWidth="1"/>
    <col min="1874" max="1881" width="14.85546875" style="31" customWidth="1"/>
    <col min="1882" max="1883" width="10.85546875" style="31" customWidth="1"/>
    <col min="1884" max="1895" width="11.42578125" style="31"/>
    <col min="1896" max="1898" width="11.85546875" style="31" customWidth="1"/>
    <col min="1899" max="2048" width="11.42578125" style="31"/>
    <col min="2049" max="2049" width="41" style="31" customWidth="1"/>
    <col min="2050" max="2050" width="14" style="31" customWidth="1"/>
    <col min="2051" max="2051" width="22.140625" style="31" customWidth="1"/>
    <col min="2052" max="2052" width="11" style="31" customWidth="1"/>
    <col min="2053" max="2053" width="12.5703125" style="31" customWidth="1"/>
    <col min="2054" max="2054" width="11" style="31" customWidth="1"/>
    <col min="2055" max="2055" width="12.5703125" style="31" customWidth="1"/>
    <col min="2056" max="2063" width="11" style="31" customWidth="1"/>
    <col min="2064" max="2064" width="14.7109375" style="31" customWidth="1"/>
    <col min="2065" max="2065" width="11" style="31" customWidth="1"/>
    <col min="2066" max="2066" width="14.140625" style="31" customWidth="1"/>
    <col min="2067" max="2070" width="11.42578125" style="31"/>
    <col min="2071" max="2081" width="10" style="31" customWidth="1"/>
    <col min="2082" max="2087" width="11.5703125" style="31" customWidth="1"/>
    <col min="2088" max="2090" width="15.5703125" style="31" customWidth="1"/>
    <col min="2091" max="2129" width="0" style="31" hidden="1" customWidth="1"/>
    <col min="2130" max="2137" width="14.85546875" style="31" customWidth="1"/>
    <col min="2138" max="2139" width="10.85546875" style="31" customWidth="1"/>
    <col min="2140" max="2151" width="11.42578125" style="31"/>
    <col min="2152" max="2154" width="11.85546875" style="31" customWidth="1"/>
    <col min="2155" max="2304" width="11.42578125" style="31"/>
    <col min="2305" max="2305" width="41" style="31" customWidth="1"/>
    <col min="2306" max="2306" width="14" style="31" customWidth="1"/>
    <col min="2307" max="2307" width="22.140625" style="31" customWidth="1"/>
    <col min="2308" max="2308" width="11" style="31" customWidth="1"/>
    <col min="2309" max="2309" width="12.5703125" style="31" customWidth="1"/>
    <col min="2310" max="2310" width="11" style="31" customWidth="1"/>
    <col min="2311" max="2311" width="12.5703125" style="31" customWidth="1"/>
    <col min="2312" max="2319" width="11" style="31" customWidth="1"/>
    <col min="2320" max="2320" width="14.7109375" style="31" customWidth="1"/>
    <col min="2321" max="2321" width="11" style="31" customWidth="1"/>
    <col min="2322" max="2322" width="14.140625" style="31" customWidth="1"/>
    <col min="2323" max="2326" width="11.42578125" style="31"/>
    <col min="2327" max="2337" width="10" style="31" customWidth="1"/>
    <col min="2338" max="2343" width="11.5703125" style="31" customWidth="1"/>
    <col min="2344" max="2346" width="15.5703125" style="31" customWidth="1"/>
    <col min="2347" max="2385" width="0" style="31" hidden="1" customWidth="1"/>
    <col min="2386" max="2393" width="14.85546875" style="31" customWidth="1"/>
    <col min="2394" max="2395" width="10.85546875" style="31" customWidth="1"/>
    <col min="2396" max="2407" width="11.42578125" style="31"/>
    <col min="2408" max="2410" width="11.85546875" style="31" customWidth="1"/>
    <col min="2411" max="2560" width="11.42578125" style="31"/>
    <col min="2561" max="2561" width="41" style="31" customWidth="1"/>
    <col min="2562" max="2562" width="14" style="31" customWidth="1"/>
    <col min="2563" max="2563" width="22.140625" style="31" customWidth="1"/>
    <col min="2564" max="2564" width="11" style="31" customWidth="1"/>
    <col min="2565" max="2565" width="12.5703125" style="31" customWidth="1"/>
    <col min="2566" max="2566" width="11" style="31" customWidth="1"/>
    <col min="2567" max="2567" width="12.5703125" style="31" customWidth="1"/>
    <col min="2568" max="2575" width="11" style="31" customWidth="1"/>
    <col min="2576" max="2576" width="14.7109375" style="31" customWidth="1"/>
    <col min="2577" max="2577" width="11" style="31" customWidth="1"/>
    <col min="2578" max="2578" width="14.140625" style="31" customWidth="1"/>
    <col min="2579" max="2582" width="11.42578125" style="31"/>
    <col min="2583" max="2593" width="10" style="31" customWidth="1"/>
    <col min="2594" max="2599" width="11.5703125" style="31" customWidth="1"/>
    <col min="2600" max="2602" width="15.5703125" style="31" customWidth="1"/>
    <col min="2603" max="2641" width="0" style="31" hidden="1" customWidth="1"/>
    <col min="2642" max="2649" width="14.85546875" style="31" customWidth="1"/>
    <col min="2650" max="2651" width="10.85546875" style="31" customWidth="1"/>
    <col min="2652" max="2663" width="11.42578125" style="31"/>
    <col min="2664" max="2666" width="11.85546875" style="31" customWidth="1"/>
    <col min="2667" max="2816" width="11.42578125" style="31"/>
    <col min="2817" max="2817" width="41" style="31" customWidth="1"/>
    <col min="2818" max="2818" width="14" style="31" customWidth="1"/>
    <col min="2819" max="2819" width="22.140625" style="31" customWidth="1"/>
    <col min="2820" max="2820" width="11" style="31" customWidth="1"/>
    <col min="2821" max="2821" width="12.5703125" style="31" customWidth="1"/>
    <col min="2822" max="2822" width="11" style="31" customWidth="1"/>
    <col min="2823" max="2823" width="12.5703125" style="31" customWidth="1"/>
    <col min="2824" max="2831" width="11" style="31" customWidth="1"/>
    <col min="2832" max="2832" width="14.7109375" style="31" customWidth="1"/>
    <col min="2833" max="2833" width="11" style="31" customWidth="1"/>
    <col min="2834" max="2834" width="14.140625" style="31" customWidth="1"/>
    <col min="2835" max="2838" width="11.42578125" style="31"/>
    <col min="2839" max="2849" width="10" style="31" customWidth="1"/>
    <col min="2850" max="2855" width="11.5703125" style="31" customWidth="1"/>
    <col min="2856" max="2858" width="15.5703125" style="31" customWidth="1"/>
    <col min="2859" max="2897" width="0" style="31" hidden="1" customWidth="1"/>
    <col min="2898" max="2905" width="14.85546875" style="31" customWidth="1"/>
    <col min="2906" max="2907" width="10.85546875" style="31" customWidth="1"/>
    <col min="2908" max="2919" width="11.42578125" style="31"/>
    <col min="2920" max="2922" width="11.85546875" style="31" customWidth="1"/>
    <col min="2923" max="3072" width="11.42578125" style="31"/>
    <col min="3073" max="3073" width="41" style="31" customWidth="1"/>
    <col min="3074" max="3074" width="14" style="31" customWidth="1"/>
    <col min="3075" max="3075" width="22.140625" style="31" customWidth="1"/>
    <col min="3076" max="3076" width="11" style="31" customWidth="1"/>
    <col min="3077" max="3077" width="12.5703125" style="31" customWidth="1"/>
    <col min="3078" max="3078" width="11" style="31" customWidth="1"/>
    <col min="3079" max="3079" width="12.5703125" style="31" customWidth="1"/>
    <col min="3080" max="3087" width="11" style="31" customWidth="1"/>
    <col min="3088" max="3088" width="14.7109375" style="31" customWidth="1"/>
    <col min="3089" max="3089" width="11" style="31" customWidth="1"/>
    <col min="3090" max="3090" width="14.140625" style="31" customWidth="1"/>
    <col min="3091" max="3094" width="11.42578125" style="31"/>
    <col min="3095" max="3105" width="10" style="31" customWidth="1"/>
    <col min="3106" max="3111" width="11.5703125" style="31" customWidth="1"/>
    <col min="3112" max="3114" width="15.5703125" style="31" customWidth="1"/>
    <col min="3115" max="3153" width="0" style="31" hidden="1" customWidth="1"/>
    <col min="3154" max="3161" width="14.85546875" style="31" customWidth="1"/>
    <col min="3162" max="3163" width="10.85546875" style="31" customWidth="1"/>
    <col min="3164" max="3175" width="11.42578125" style="31"/>
    <col min="3176" max="3178" width="11.85546875" style="31" customWidth="1"/>
    <col min="3179" max="3328" width="11.42578125" style="31"/>
    <col min="3329" max="3329" width="41" style="31" customWidth="1"/>
    <col min="3330" max="3330" width="14" style="31" customWidth="1"/>
    <col min="3331" max="3331" width="22.140625" style="31" customWidth="1"/>
    <col min="3332" max="3332" width="11" style="31" customWidth="1"/>
    <col min="3333" max="3333" width="12.5703125" style="31" customWidth="1"/>
    <col min="3334" max="3334" width="11" style="31" customWidth="1"/>
    <col min="3335" max="3335" width="12.5703125" style="31" customWidth="1"/>
    <col min="3336" max="3343" width="11" style="31" customWidth="1"/>
    <col min="3344" max="3344" width="14.7109375" style="31" customWidth="1"/>
    <col min="3345" max="3345" width="11" style="31" customWidth="1"/>
    <col min="3346" max="3346" width="14.140625" style="31" customWidth="1"/>
    <col min="3347" max="3350" width="11.42578125" style="31"/>
    <col min="3351" max="3361" width="10" style="31" customWidth="1"/>
    <col min="3362" max="3367" width="11.5703125" style="31" customWidth="1"/>
    <col min="3368" max="3370" width="15.5703125" style="31" customWidth="1"/>
    <col min="3371" max="3409" width="0" style="31" hidden="1" customWidth="1"/>
    <col min="3410" max="3417" width="14.85546875" style="31" customWidth="1"/>
    <col min="3418" max="3419" width="10.85546875" style="31" customWidth="1"/>
    <col min="3420" max="3431" width="11.42578125" style="31"/>
    <col min="3432" max="3434" width="11.85546875" style="31" customWidth="1"/>
    <col min="3435" max="3584" width="11.42578125" style="31"/>
    <col min="3585" max="3585" width="41" style="31" customWidth="1"/>
    <col min="3586" max="3586" width="14" style="31" customWidth="1"/>
    <col min="3587" max="3587" width="22.140625" style="31" customWidth="1"/>
    <col min="3588" max="3588" width="11" style="31" customWidth="1"/>
    <col min="3589" max="3589" width="12.5703125" style="31" customWidth="1"/>
    <col min="3590" max="3590" width="11" style="31" customWidth="1"/>
    <col min="3591" max="3591" width="12.5703125" style="31" customWidth="1"/>
    <col min="3592" max="3599" width="11" style="31" customWidth="1"/>
    <col min="3600" max="3600" width="14.7109375" style="31" customWidth="1"/>
    <col min="3601" max="3601" width="11" style="31" customWidth="1"/>
    <col min="3602" max="3602" width="14.140625" style="31" customWidth="1"/>
    <col min="3603" max="3606" width="11.42578125" style="31"/>
    <col min="3607" max="3617" width="10" style="31" customWidth="1"/>
    <col min="3618" max="3623" width="11.5703125" style="31" customWidth="1"/>
    <col min="3624" max="3626" width="15.5703125" style="31" customWidth="1"/>
    <col min="3627" max="3665" width="0" style="31" hidden="1" customWidth="1"/>
    <col min="3666" max="3673" width="14.85546875" style="31" customWidth="1"/>
    <col min="3674" max="3675" width="10.85546875" style="31" customWidth="1"/>
    <col min="3676" max="3687" width="11.42578125" style="31"/>
    <col min="3688" max="3690" width="11.85546875" style="31" customWidth="1"/>
    <col min="3691" max="3840" width="11.42578125" style="31"/>
    <col min="3841" max="3841" width="41" style="31" customWidth="1"/>
    <col min="3842" max="3842" width="14" style="31" customWidth="1"/>
    <col min="3843" max="3843" width="22.140625" style="31" customWidth="1"/>
    <col min="3844" max="3844" width="11" style="31" customWidth="1"/>
    <col min="3845" max="3845" width="12.5703125" style="31" customWidth="1"/>
    <col min="3846" max="3846" width="11" style="31" customWidth="1"/>
    <col min="3847" max="3847" width="12.5703125" style="31" customWidth="1"/>
    <col min="3848" max="3855" width="11" style="31" customWidth="1"/>
    <col min="3856" max="3856" width="14.7109375" style="31" customWidth="1"/>
    <col min="3857" max="3857" width="11" style="31" customWidth="1"/>
    <col min="3858" max="3858" width="14.140625" style="31" customWidth="1"/>
    <col min="3859" max="3862" width="11.42578125" style="31"/>
    <col min="3863" max="3873" width="10" style="31" customWidth="1"/>
    <col min="3874" max="3879" width="11.5703125" style="31" customWidth="1"/>
    <col min="3880" max="3882" width="15.5703125" style="31" customWidth="1"/>
    <col min="3883" max="3921" width="0" style="31" hidden="1" customWidth="1"/>
    <col min="3922" max="3929" width="14.85546875" style="31" customWidth="1"/>
    <col min="3930" max="3931" width="10.85546875" style="31" customWidth="1"/>
    <col min="3932" max="3943" width="11.42578125" style="31"/>
    <col min="3944" max="3946" width="11.85546875" style="31" customWidth="1"/>
    <col min="3947" max="4096" width="11.42578125" style="31"/>
    <col min="4097" max="4097" width="41" style="31" customWidth="1"/>
    <col min="4098" max="4098" width="14" style="31" customWidth="1"/>
    <col min="4099" max="4099" width="22.140625" style="31" customWidth="1"/>
    <col min="4100" max="4100" width="11" style="31" customWidth="1"/>
    <col min="4101" max="4101" width="12.5703125" style="31" customWidth="1"/>
    <col min="4102" max="4102" width="11" style="31" customWidth="1"/>
    <col min="4103" max="4103" width="12.5703125" style="31" customWidth="1"/>
    <col min="4104" max="4111" width="11" style="31" customWidth="1"/>
    <col min="4112" max="4112" width="14.7109375" style="31" customWidth="1"/>
    <col min="4113" max="4113" width="11" style="31" customWidth="1"/>
    <col min="4114" max="4114" width="14.140625" style="31" customWidth="1"/>
    <col min="4115" max="4118" width="11.42578125" style="31"/>
    <col min="4119" max="4129" width="10" style="31" customWidth="1"/>
    <col min="4130" max="4135" width="11.5703125" style="31" customWidth="1"/>
    <col min="4136" max="4138" width="15.5703125" style="31" customWidth="1"/>
    <col min="4139" max="4177" width="0" style="31" hidden="1" customWidth="1"/>
    <col min="4178" max="4185" width="14.85546875" style="31" customWidth="1"/>
    <col min="4186" max="4187" width="10.85546875" style="31" customWidth="1"/>
    <col min="4188" max="4199" width="11.42578125" style="31"/>
    <col min="4200" max="4202" width="11.85546875" style="31" customWidth="1"/>
    <col min="4203" max="4352" width="11.42578125" style="31"/>
    <col min="4353" max="4353" width="41" style="31" customWidth="1"/>
    <col min="4354" max="4354" width="14" style="31" customWidth="1"/>
    <col min="4355" max="4355" width="22.140625" style="31" customWidth="1"/>
    <col min="4356" max="4356" width="11" style="31" customWidth="1"/>
    <col min="4357" max="4357" width="12.5703125" style="31" customWidth="1"/>
    <col min="4358" max="4358" width="11" style="31" customWidth="1"/>
    <col min="4359" max="4359" width="12.5703125" style="31" customWidth="1"/>
    <col min="4360" max="4367" width="11" style="31" customWidth="1"/>
    <col min="4368" max="4368" width="14.7109375" style="31" customWidth="1"/>
    <col min="4369" max="4369" width="11" style="31" customWidth="1"/>
    <col min="4370" max="4370" width="14.140625" style="31" customWidth="1"/>
    <col min="4371" max="4374" width="11.42578125" style="31"/>
    <col min="4375" max="4385" width="10" style="31" customWidth="1"/>
    <col min="4386" max="4391" width="11.5703125" style="31" customWidth="1"/>
    <col min="4392" max="4394" width="15.5703125" style="31" customWidth="1"/>
    <col min="4395" max="4433" width="0" style="31" hidden="1" customWidth="1"/>
    <col min="4434" max="4441" width="14.85546875" style="31" customWidth="1"/>
    <col min="4442" max="4443" width="10.85546875" style="31" customWidth="1"/>
    <col min="4444" max="4455" width="11.42578125" style="31"/>
    <col min="4456" max="4458" width="11.85546875" style="31" customWidth="1"/>
    <col min="4459" max="4608" width="11.42578125" style="31"/>
    <col min="4609" max="4609" width="41" style="31" customWidth="1"/>
    <col min="4610" max="4610" width="14" style="31" customWidth="1"/>
    <col min="4611" max="4611" width="22.140625" style="31" customWidth="1"/>
    <col min="4612" max="4612" width="11" style="31" customWidth="1"/>
    <col min="4613" max="4613" width="12.5703125" style="31" customWidth="1"/>
    <col min="4614" max="4614" width="11" style="31" customWidth="1"/>
    <col min="4615" max="4615" width="12.5703125" style="31" customWidth="1"/>
    <col min="4616" max="4623" width="11" style="31" customWidth="1"/>
    <col min="4624" max="4624" width="14.7109375" style="31" customWidth="1"/>
    <col min="4625" max="4625" width="11" style="31" customWidth="1"/>
    <col min="4626" max="4626" width="14.140625" style="31" customWidth="1"/>
    <col min="4627" max="4630" width="11.42578125" style="31"/>
    <col min="4631" max="4641" width="10" style="31" customWidth="1"/>
    <col min="4642" max="4647" width="11.5703125" style="31" customWidth="1"/>
    <col min="4648" max="4650" width="15.5703125" style="31" customWidth="1"/>
    <col min="4651" max="4689" width="0" style="31" hidden="1" customWidth="1"/>
    <col min="4690" max="4697" width="14.85546875" style="31" customWidth="1"/>
    <col min="4698" max="4699" width="10.85546875" style="31" customWidth="1"/>
    <col min="4700" max="4711" width="11.42578125" style="31"/>
    <col min="4712" max="4714" width="11.85546875" style="31" customWidth="1"/>
    <col min="4715" max="4864" width="11.42578125" style="31"/>
    <col min="4865" max="4865" width="41" style="31" customWidth="1"/>
    <col min="4866" max="4866" width="14" style="31" customWidth="1"/>
    <col min="4867" max="4867" width="22.140625" style="31" customWidth="1"/>
    <col min="4868" max="4868" width="11" style="31" customWidth="1"/>
    <col min="4869" max="4869" width="12.5703125" style="31" customWidth="1"/>
    <col min="4870" max="4870" width="11" style="31" customWidth="1"/>
    <col min="4871" max="4871" width="12.5703125" style="31" customWidth="1"/>
    <col min="4872" max="4879" width="11" style="31" customWidth="1"/>
    <col min="4880" max="4880" width="14.7109375" style="31" customWidth="1"/>
    <col min="4881" max="4881" width="11" style="31" customWidth="1"/>
    <col min="4882" max="4882" width="14.140625" style="31" customWidth="1"/>
    <col min="4883" max="4886" width="11.42578125" style="31"/>
    <col min="4887" max="4897" width="10" style="31" customWidth="1"/>
    <col min="4898" max="4903" width="11.5703125" style="31" customWidth="1"/>
    <col min="4904" max="4906" width="15.5703125" style="31" customWidth="1"/>
    <col min="4907" max="4945" width="0" style="31" hidden="1" customWidth="1"/>
    <col min="4946" max="4953" width="14.85546875" style="31" customWidth="1"/>
    <col min="4954" max="4955" width="10.85546875" style="31" customWidth="1"/>
    <col min="4956" max="4967" width="11.42578125" style="31"/>
    <col min="4968" max="4970" width="11.85546875" style="31" customWidth="1"/>
    <col min="4971" max="5120" width="11.42578125" style="31"/>
    <col min="5121" max="5121" width="41" style="31" customWidth="1"/>
    <col min="5122" max="5122" width="14" style="31" customWidth="1"/>
    <col min="5123" max="5123" width="22.140625" style="31" customWidth="1"/>
    <col min="5124" max="5124" width="11" style="31" customWidth="1"/>
    <col min="5125" max="5125" width="12.5703125" style="31" customWidth="1"/>
    <col min="5126" max="5126" width="11" style="31" customWidth="1"/>
    <col min="5127" max="5127" width="12.5703125" style="31" customWidth="1"/>
    <col min="5128" max="5135" width="11" style="31" customWidth="1"/>
    <col min="5136" max="5136" width="14.7109375" style="31" customWidth="1"/>
    <col min="5137" max="5137" width="11" style="31" customWidth="1"/>
    <col min="5138" max="5138" width="14.140625" style="31" customWidth="1"/>
    <col min="5139" max="5142" width="11.42578125" style="31"/>
    <col min="5143" max="5153" width="10" style="31" customWidth="1"/>
    <col min="5154" max="5159" width="11.5703125" style="31" customWidth="1"/>
    <col min="5160" max="5162" width="15.5703125" style="31" customWidth="1"/>
    <col min="5163" max="5201" width="0" style="31" hidden="1" customWidth="1"/>
    <col min="5202" max="5209" width="14.85546875" style="31" customWidth="1"/>
    <col min="5210" max="5211" width="10.85546875" style="31" customWidth="1"/>
    <col min="5212" max="5223" width="11.42578125" style="31"/>
    <col min="5224" max="5226" width="11.85546875" style="31" customWidth="1"/>
    <col min="5227" max="5376" width="11.42578125" style="31"/>
    <col min="5377" max="5377" width="41" style="31" customWidth="1"/>
    <col min="5378" max="5378" width="14" style="31" customWidth="1"/>
    <col min="5379" max="5379" width="22.140625" style="31" customWidth="1"/>
    <col min="5380" max="5380" width="11" style="31" customWidth="1"/>
    <col min="5381" max="5381" width="12.5703125" style="31" customWidth="1"/>
    <col min="5382" max="5382" width="11" style="31" customWidth="1"/>
    <col min="5383" max="5383" width="12.5703125" style="31" customWidth="1"/>
    <col min="5384" max="5391" width="11" style="31" customWidth="1"/>
    <col min="5392" max="5392" width="14.7109375" style="31" customWidth="1"/>
    <col min="5393" max="5393" width="11" style="31" customWidth="1"/>
    <col min="5394" max="5394" width="14.140625" style="31" customWidth="1"/>
    <col min="5395" max="5398" width="11.42578125" style="31"/>
    <col min="5399" max="5409" width="10" style="31" customWidth="1"/>
    <col min="5410" max="5415" width="11.5703125" style="31" customWidth="1"/>
    <col min="5416" max="5418" width="15.5703125" style="31" customWidth="1"/>
    <col min="5419" max="5457" width="0" style="31" hidden="1" customWidth="1"/>
    <col min="5458" max="5465" width="14.85546875" style="31" customWidth="1"/>
    <col min="5466" max="5467" width="10.85546875" style="31" customWidth="1"/>
    <col min="5468" max="5479" width="11.42578125" style="31"/>
    <col min="5480" max="5482" width="11.85546875" style="31" customWidth="1"/>
    <col min="5483" max="5632" width="11.42578125" style="31"/>
    <col min="5633" max="5633" width="41" style="31" customWidth="1"/>
    <col min="5634" max="5634" width="14" style="31" customWidth="1"/>
    <col min="5635" max="5635" width="22.140625" style="31" customWidth="1"/>
    <col min="5636" max="5636" width="11" style="31" customWidth="1"/>
    <col min="5637" max="5637" width="12.5703125" style="31" customWidth="1"/>
    <col min="5638" max="5638" width="11" style="31" customWidth="1"/>
    <col min="5639" max="5639" width="12.5703125" style="31" customWidth="1"/>
    <col min="5640" max="5647" width="11" style="31" customWidth="1"/>
    <col min="5648" max="5648" width="14.7109375" style="31" customWidth="1"/>
    <col min="5649" max="5649" width="11" style="31" customWidth="1"/>
    <col min="5650" max="5650" width="14.140625" style="31" customWidth="1"/>
    <col min="5651" max="5654" width="11.42578125" style="31"/>
    <col min="5655" max="5665" width="10" style="31" customWidth="1"/>
    <col min="5666" max="5671" width="11.5703125" style="31" customWidth="1"/>
    <col min="5672" max="5674" width="15.5703125" style="31" customWidth="1"/>
    <col min="5675" max="5713" width="0" style="31" hidden="1" customWidth="1"/>
    <col min="5714" max="5721" width="14.85546875" style="31" customWidth="1"/>
    <col min="5722" max="5723" width="10.85546875" style="31" customWidth="1"/>
    <col min="5724" max="5735" width="11.42578125" style="31"/>
    <col min="5736" max="5738" width="11.85546875" style="31" customWidth="1"/>
    <col min="5739" max="5888" width="11.42578125" style="31"/>
    <col min="5889" max="5889" width="41" style="31" customWidth="1"/>
    <col min="5890" max="5890" width="14" style="31" customWidth="1"/>
    <col min="5891" max="5891" width="22.140625" style="31" customWidth="1"/>
    <col min="5892" max="5892" width="11" style="31" customWidth="1"/>
    <col min="5893" max="5893" width="12.5703125" style="31" customWidth="1"/>
    <col min="5894" max="5894" width="11" style="31" customWidth="1"/>
    <col min="5895" max="5895" width="12.5703125" style="31" customWidth="1"/>
    <col min="5896" max="5903" width="11" style="31" customWidth="1"/>
    <col min="5904" max="5904" width="14.7109375" style="31" customWidth="1"/>
    <col min="5905" max="5905" width="11" style="31" customWidth="1"/>
    <col min="5906" max="5906" width="14.140625" style="31" customWidth="1"/>
    <col min="5907" max="5910" width="11.42578125" style="31"/>
    <col min="5911" max="5921" width="10" style="31" customWidth="1"/>
    <col min="5922" max="5927" width="11.5703125" style="31" customWidth="1"/>
    <col min="5928" max="5930" width="15.5703125" style="31" customWidth="1"/>
    <col min="5931" max="5969" width="0" style="31" hidden="1" customWidth="1"/>
    <col min="5970" max="5977" width="14.85546875" style="31" customWidth="1"/>
    <col min="5978" max="5979" width="10.85546875" style="31" customWidth="1"/>
    <col min="5980" max="5991" width="11.42578125" style="31"/>
    <col min="5992" max="5994" width="11.85546875" style="31" customWidth="1"/>
    <col min="5995" max="6144" width="11.42578125" style="31"/>
    <col min="6145" max="6145" width="41" style="31" customWidth="1"/>
    <col min="6146" max="6146" width="14" style="31" customWidth="1"/>
    <col min="6147" max="6147" width="22.140625" style="31" customWidth="1"/>
    <col min="6148" max="6148" width="11" style="31" customWidth="1"/>
    <col min="6149" max="6149" width="12.5703125" style="31" customWidth="1"/>
    <col min="6150" max="6150" width="11" style="31" customWidth="1"/>
    <col min="6151" max="6151" width="12.5703125" style="31" customWidth="1"/>
    <col min="6152" max="6159" width="11" style="31" customWidth="1"/>
    <col min="6160" max="6160" width="14.7109375" style="31" customWidth="1"/>
    <col min="6161" max="6161" width="11" style="31" customWidth="1"/>
    <col min="6162" max="6162" width="14.140625" style="31" customWidth="1"/>
    <col min="6163" max="6166" width="11.42578125" style="31"/>
    <col min="6167" max="6177" width="10" style="31" customWidth="1"/>
    <col min="6178" max="6183" width="11.5703125" style="31" customWidth="1"/>
    <col min="6184" max="6186" width="15.5703125" style="31" customWidth="1"/>
    <col min="6187" max="6225" width="0" style="31" hidden="1" customWidth="1"/>
    <col min="6226" max="6233" width="14.85546875" style="31" customWidth="1"/>
    <col min="6234" max="6235" width="10.85546875" style="31" customWidth="1"/>
    <col min="6236" max="6247" width="11.42578125" style="31"/>
    <col min="6248" max="6250" width="11.85546875" style="31" customWidth="1"/>
    <col min="6251" max="6400" width="11.42578125" style="31"/>
    <col min="6401" max="6401" width="41" style="31" customWidth="1"/>
    <col min="6402" max="6402" width="14" style="31" customWidth="1"/>
    <col min="6403" max="6403" width="22.140625" style="31" customWidth="1"/>
    <col min="6404" max="6404" width="11" style="31" customWidth="1"/>
    <col min="6405" max="6405" width="12.5703125" style="31" customWidth="1"/>
    <col min="6406" max="6406" width="11" style="31" customWidth="1"/>
    <col min="6407" max="6407" width="12.5703125" style="31" customWidth="1"/>
    <col min="6408" max="6415" width="11" style="31" customWidth="1"/>
    <col min="6416" max="6416" width="14.7109375" style="31" customWidth="1"/>
    <col min="6417" max="6417" width="11" style="31" customWidth="1"/>
    <col min="6418" max="6418" width="14.140625" style="31" customWidth="1"/>
    <col min="6419" max="6422" width="11.42578125" style="31"/>
    <col min="6423" max="6433" width="10" style="31" customWidth="1"/>
    <col min="6434" max="6439" width="11.5703125" style="31" customWidth="1"/>
    <col min="6440" max="6442" width="15.5703125" style="31" customWidth="1"/>
    <col min="6443" max="6481" width="0" style="31" hidden="1" customWidth="1"/>
    <col min="6482" max="6489" width="14.85546875" style="31" customWidth="1"/>
    <col min="6490" max="6491" width="10.85546875" style="31" customWidth="1"/>
    <col min="6492" max="6503" width="11.42578125" style="31"/>
    <col min="6504" max="6506" width="11.85546875" style="31" customWidth="1"/>
    <col min="6507" max="6656" width="11.42578125" style="31"/>
    <col min="6657" max="6657" width="41" style="31" customWidth="1"/>
    <col min="6658" max="6658" width="14" style="31" customWidth="1"/>
    <col min="6659" max="6659" width="22.140625" style="31" customWidth="1"/>
    <col min="6660" max="6660" width="11" style="31" customWidth="1"/>
    <col min="6661" max="6661" width="12.5703125" style="31" customWidth="1"/>
    <col min="6662" max="6662" width="11" style="31" customWidth="1"/>
    <col min="6663" max="6663" width="12.5703125" style="31" customWidth="1"/>
    <col min="6664" max="6671" width="11" style="31" customWidth="1"/>
    <col min="6672" max="6672" width="14.7109375" style="31" customWidth="1"/>
    <col min="6673" max="6673" width="11" style="31" customWidth="1"/>
    <col min="6674" max="6674" width="14.140625" style="31" customWidth="1"/>
    <col min="6675" max="6678" width="11.42578125" style="31"/>
    <col min="6679" max="6689" width="10" style="31" customWidth="1"/>
    <col min="6690" max="6695" width="11.5703125" style="31" customWidth="1"/>
    <col min="6696" max="6698" width="15.5703125" style="31" customWidth="1"/>
    <col min="6699" max="6737" width="0" style="31" hidden="1" customWidth="1"/>
    <col min="6738" max="6745" width="14.85546875" style="31" customWidth="1"/>
    <col min="6746" max="6747" width="10.85546875" style="31" customWidth="1"/>
    <col min="6748" max="6759" width="11.42578125" style="31"/>
    <col min="6760" max="6762" width="11.85546875" style="31" customWidth="1"/>
    <col min="6763" max="6912" width="11.42578125" style="31"/>
    <col min="6913" max="6913" width="41" style="31" customWidth="1"/>
    <col min="6914" max="6914" width="14" style="31" customWidth="1"/>
    <col min="6915" max="6915" width="22.140625" style="31" customWidth="1"/>
    <col min="6916" max="6916" width="11" style="31" customWidth="1"/>
    <col min="6917" max="6917" width="12.5703125" style="31" customWidth="1"/>
    <col min="6918" max="6918" width="11" style="31" customWidth="1"/>
    <col min="6919" max="6919" width="12.5703125" style="31" customWidth="1"/>
    <col min="6920" max="6927" width="11" style="31" customWidth="1"/>
    <col min="6928" max="6928" width="14.7109375" style="31" customWidth="1"/>
    <col min="6929" max="6929" width="11" style="31" customWidth="1"/>
    <col min="6930" max="6930" width="14.140625" style="31" customWidth="1"/>
    <col min="6931" max="6934" width="11.42578125" style="31"/>
    <col min="6935" max="6945" width="10" style="31" customWidth="1"/>
    <col min="6946" max="6951" width="11.5703125" style="31" customWidth="1"/>
    <col min="6952" max="6954" width="15.5703125" style="31" customWidth="1"/>
    <col min="6955" max="6993" width="0" style="31" hidden="1" customWidth="1"/>
    <col min="6994" max="7001" width="14.85546875" style="31" customWidth="1"/>
    <col min="7002" max="7003" width="10.85546875" style="31" customWidth="1"/>
    <col min="7004" max="7015" width="11.42578125" style="31"/>
    <col min="7016" max="7018" width="11.85546875" style="31" customWidth="1"/>
    <col min="7019" max="7168" width="11.42578125" style="31"/>
    <col min="7169" max="7169" width="41" style="31" customWidth="1"/>
    <col min="7170" max="7170" width="14" style="31" customWidth="1"/>
    <col min="7171" max="7171" width="22.140625" style="31" customWidth="1"/>
    <col min="7172" max="7172" width="11" style="31" customWidth="1"/>
    <col min="7173" max="7173" width="12.5703125" style="31" customWidth="1"/>
    <col min="7174" max="7174" width="11" style="31" customWidth="1"/>
    <col min="7175" max="7175" width="12.5703125" style="31" customWidth="1"/>
    <col min="7176" max="7183" width="11" style="31" customWidth="1"/>
    <col min="7184" max="7184" width="14.7109375" style="31" customWidth="1"/>
    <col min="7185" max="7185" width="11" style="31" customWidth="1"/>
    <col min="7186" max="7186" width="14.140625" style="31" customWidth="1"/>
    <col min="7187" max="7190" width="11.42578125" style="31"/>
    <col min="7191" max="7201" width="10" style="31" customWidth="1"/>
    <col min="7202" max="7207" width="11.5703125" style="31" customWidth="1"/>
    <col min="7208" max="7210" width="15.5703125" style="31" customWidth="1"/>
    <col min="7211" max="7249" width="0" style="31" hidden="1" customWidth="1"/>
    <col min="7250" max="7257" width="14.85546875" style="31" customWidth="1"/>
    <col min="7258" max="7259" width="10.85546875" style="31" customWidth="1"/>
    <col min="7260" max="7271" width="11.42578125" style="31"/>
    <col min="7272" max="7274" width="11.85546875" style="31" customWidth="1"/>
    <col min="7275" max="7424" width="11.42578125" style="31"/>
    <col min="7425" max="7425" width="41" style="31" customWidth="1"/>
    <col min="7426" max="7426" width="14" style="31" customWidth="1"/>
    <col min="7427" max="7427" width="22.140625" style="31" customWidth="1"/>
    <col min="7428" max="7428" width="11" style="31" customWidth="1"/>
    <col min="7429" max="7429" width="12.5703125" style="31" customWidth="1"/>
    <col min="7430" max="7430" width="11" style="31" customWidth="1"/>
    <col min="7431" max="7431" width="12.5703125" style="31" customWidth="1"/>
    <col min="7432" max="7439" width="11" style="31" customWidth="1"/>
    <col min="7440" max="7440" width="14.7109375" style="31" customWidth="1"/>
    <col min="7441" max="7441" width="11" style="31" customWidth="1"/>
    <col min="7442" max="7442" width="14.140625" style="31" customWidth="1"/>
    <col min="7443" max="7446" width="11.42578125" style="31"/>
    <col min="7447" max="7457" width="10" style="31" customWidth="1"/>
    <col min="7458" max="7463" width="11.5703125" style="31" customWidth="1"/>
    <col min="7464" max="7466" width="15.5703125" style="31" customWidth="1"/>
    <col min="7467" max="7505" width="0" style="31" hidden="1" customWidth="1"/>
    <col min="7506" max="7513" width="14.85546875" style="31" customWidth="1"/>
    <col min="7514" max="7515" width="10.85546875" style="31" customWidth="1"/>
    <col min="7516" max="7527" width="11.42578125" style="31"/>
    <col min="7528" max="7530" width="11.85546875" style="31" customWidth="1"/>
    <col min="7531" max="7680" width="11.42578125" style="31"/>
    <col min="7681" max="7681" width="41" style="31" customWidth="1"/>
    <col min="7682" max="7682" width="14" style="31" customWidth="1"/>
    <col min="7683" max="7683" width="22.140625" style="31" customWidth="1"/>
    <col min="7684" max="7684" width="11" style="31" customWidth="1"/>
    <col min="7685" max="7685" width="12.5703125" style="31" customWidth="1"/>
    <col min="7686" max="7686" width="11" style="31" customWidth="1"/>
    <col min="7687" max="7687" width="12.5703125" style="31" customWidth="1"/>
    <col min="7688" max="7695" width="11" style="31" customWidth="1"/>
    <col min="7696" max="7696" width="14.7109375" style="31" customWidth="1"/>
    <col min="7697" max="7697" width="11" style="31" customWidth="1"/>
    <col min="7698" max="7698" width="14.140625" style="31" customWidth="1"/>
    <col min="7699" max="7702" width="11.42578125" style="31"/>
    <col min="7703" max="7713" width="10" style="31" customWidth="1"/>
    <col min="7714" max="7719" width="11.5703125" style="31" customWidth="1"/>
    <col min="7720" max="7722" width="15.5703125" style="31" customWidth="1"/>
    <col min="7723" max="7761" width="0" style="31" hidden="1" customWidth="1"/>
    <col min="7762" max="7769" width="14.85546875" style="31" customWidth="1"/>
    <col min="7770" max="7771" width="10.85546875" style="31" customWidth="1"/>
    <col min="7772" max="7783" width="11.42578125" style="31"/>
    <col min="7784" max="7786" width="11.85546875" style="31" customWidth="1"/>
    <col min="7787" max="7936" width="11.42578125" style="31"/>
    <col min="7937" max="7937" width="41" style="31" customWidth="1"/>
    <col min="7938" max="7938" width="14" style="31" customWidth="1"/>
    <col min="7939" max="7939" width="22.140625" style="31" customWidth="1"/>
    <col min="7940" max="7940" width="11" style="31" customWidth="1"/>
    <col min="7941" max="7941" width="12.5703125" style="31" customWidth="1"/>
    <col min="7942" max="7942" width="11" style="31" customWidth="1"/>
    <col min="7943" max="7943" width="12.5703125" style="31" customWidth="1"/>
    <col min="7944" max="7951" width="11" style="31" customWidth="1"/>
    <col min="7952" max="7952" width="14.7109375" style="31" customWidth="1"/>
    <col min="7953" max="7953" width="11" style="31" customWidth="1"/>
    <col min="7954" max="7954" width="14.140625" style="31" customWidth="1"/>
    <col min="7955" max="7958" width="11.42578125" style="31"/>
    <col min="7959" max="7969" width="10" style="31" customWidth="1"/>
    <col min="7970" max="7975" width="11.5703125" style="31" customWidth="1"/>
    <col min="7976" max="7978" width="15.5703125" style="31" customWidth="1"/>
    <col min="7979" max="8017" width="0" style="31" hidden="1" customWidth="1"/>
    <col min="8018" max="8025" width="14.85546875" style="31" customWidth="1"/>
    <col min="8026" max="8027" width="10.85546875" style="31" customWidth="1"/>
    <col min="8028" max="8039" width="11.42578125" style="31"/>
    <col min="8040" max="8042" width="11.85546875" style="31" customWidth="1"/>
    <col min="8043" max="8192" width="11.42578125" style="31"/>
    <col min="8193" max="8193" width="41" style="31" customWidth="1"/>
    <col min="8194" max="8194" width="14" style="31" customWidth="1"/>
    <col min="8195" max="8195" width="22.140625" style="31" customWidth="1"/>
    <col min="8196" max="8196" width="11" style="31" customWidth="1"/>
    <col min="8197" max="8197" width="12.5703125" style="31" customWidth="1"/>
    <col min="8198" max="8198" width="11" style="31" customWidth="1"/>
    <col min="8199" max="8199" width="12.5703125" style="31" customWidth="1"/>
    <col min="8200" max="8207" width="11" style="31" customWidth="1"/>
    <col min="8208" max="8208" width="14.7109375" style="31" customWidth="1"/>
    <col min="8209" max="8209" width="11" style="31" customWidth="1"/>
    <col min="8210" max="8210" width="14.140625" style="31" customWidth="1"/>
    <col min="8211" max="8214" width="11.42578125" style="31"/>
    <col min="8215" max="8225" width="10" style="31" customWidth="1"/>
    <col min="8226" max="8231" width="11.5703125" style="31" customWidth="1"/>
    <col min="8232" max="8234" width="15.5703125" style="31" customWidth="1"/>
    <col min="8235" max="8273" width="0" style="31" hidden="1" customWidth="1"/>
    <col min="8274" max="8281" width="14.85546875" style="31" customWidth="1"/>
    <col min="8282" max="8283" width="10.85546875" style="31" customWidth="1"/>
    <col min="8284" max="8295" width="11.42578125" style="31"/>
    <col min="8296" max="8298" width="11.85546875" style="31" customWidth="1"/>
    <col min="8299" max="8448" width="11.42578125" style="31"/>
    <col min="8449" max="8449" width="41" style="31" customWidth="1"/>
    <col min="8450" max="8450" width="14" style="31" customWidth="1"/>
    <col min="8451" max="8451" width="22.140625" style="31" customWidth="1"/>
    <col min="8452" max="8452" width="11" style="31" customWidth="1"/>
    <col min="8453" max="8453" width="12.5703125" style="31" customWidth="1"/>
    <col min="8454" max="8454" width="11" style="31" customWidth="1"/>
    <col min="8455" max="8455" width="12.5703125" style="31" customWidth="1"/>
    <col min="8456" max="8463" width="11" style="31" customWidth="1"/>
    <col min="8464" max="8464" width="14.7109375" style="31" customWidth="1"/>
    <col min="8465" max="8465" width="11" style="31" customWidth="1"/>
    <col min="8466" max="8466" width="14.140625" style="31" customWidth="1"/>
    <col min="8467" max="8470" width="11.42578125" style="31"/>
    <col min="8471" max="8481" width="10" style="31" customWidth="1"/>
    <col min="8482" max="8487" width="11.5703125" style="31" customWidth="1"/>
    <col min="8488" max="8490" width="15.5703125" style="31" customWidth="1"/>
    <col min="8491" max="8529" width="0" style="31" hidden="1" customWidth="1"/>
    <col min="8530" max="8537" width="14.85546875" style="31" customWidth="1"/>
    <col min="8538" max="8539" width="10.85546875" style="31" customWidth="1"/>
    <col min="8540" max="8551" width="11.42578125" style="31"/>
    <col min="8552" max="8554" width="11.85546875" style="31" customWidth="1"/>
    <col min="8555" max="8704" width="11.42578125" style="31"/>
    <col min="8705" max="8705" width="41" style="31" customWidth="1"/>
    <col min="8706" max="8706" width="14" style="31" customWidth="1"/>
    <col min="8707" max="8707" width="22.140625" style="31" customWidth="1"/>
    <col min="8708" max="8708" width="11" style="31" customWidth="1"/>
    <col min="8709" max="8709" width="12.5703125" style="31" customWidth="1"/>
    <col min="8710" max="8710" width="11" style="31" customWidth="1"/>
    <col min="8711" max="8711" width="12.5703125" style="31" customWidth="1"/>
    <col min="8712" max="8719" width="11" style="31" customWidth="1"/>
    <col min="8720" max="8720" width="14.7109375" style="31" customWidth="1"/>
    <col min="8721" max="8721" width="11" style="31" customWidth="1"/>
    <col min="8722" max="8722" width="14.140625" style="31" customWidth="1"/>
    <col min="8723" max="8726" width="11.42578125" style="31"/>
    <col min="8727" max="8737" width="10" style="31" customWidth="1"/>
    <col min="8738" max="8743" width="11.5703125" style="31" customWidth="1"/>
    <col min="8744" max="8746" width="15.5703125" style="31" customWidth="1"/>
    <col min="8747" max="8785" width="0" style="31" hidden="1" customWidth="1"/>
    <col min="8786" max="8793" width="14.85546875" style="31" customWidth="1"/>
    <col min="8794" max="8795" width="10.85546875" style="31" customWidth="1"/>
    <col min="8796" max="8807" width="11.42578125" style="31"/>
    <col min="8808" max="8810" width="11.85546875" style="31" customWidth="1"/>
    <col min="8811" max="8960" width="11.42578125" style="31"/>
    <col min="8961" max="8961" width="41" style="31" customWidth="1"/>
    <col min="8962" max="8962" width="14" style="31" customWidth="1"/>
    <col min="8963" max="8963" width="22.140625" style="31" customWidth="1"/>
    <col min="8964" max="8964" width="11" style="31" customWidth="1"/>
    <col min="8965" max="8965" width="12.5703125" style="31" customWidth="1"/>
    <col min="8966" max="8966" width="11" style="31" customWidth="1"/>
    <col min="8967" max="8967" width="12.5703125" style="31" customWidth="1"/>
    <col min="8968" max="8975" width="11" style="31" customWidth="1"/>
    <col min="8976" max="8976" width="14.7109375" style="31" customWidth="1"/>
    <col min="8977" max="8977" width="11" style="31" customWidth="1"/>
    <col min="8978" max="8978" width="14.140625" style="31" customWidth="1"/>
    <col min="8979" max="8982" width="11.42578125" style="31"/>
    <col min="8983" max="8993" width="10" style="31" customWidth="1"/>
    <col min="8994" max="8999" width="11.5703125" style="31" customWidth="1"/>
    <col min="9000" max="9002" width="15.5703125" style="31" customWidth="1"/>
    <col min="9003" max="9041" width="0" style="31" hidden="1" customWidth="1"/>
    <col min="9042" max="9049" width="14.85546875" style="31" customWidth="1"/>
    <col min="9050" max="9051" width="10.85546875" style="31" customWidth="1"/>
    <col min="9052" max="9063" width="11.42578125" style="31"/>
    <col min="9064" max="9066" width="11.85546875" style="31" customWidth="1"/>
    <col min="9067" max="9216" width="11.42578125" style="31"/>
    <col min="9217" max="9217" width="41" style="31" customWidth="1"/>
    <col min="9218" max="9218" width="14" style="31" customWidth="1"/>
    <col min="9219" max="9219" width="22.140625" style="31" customWidth="1"/>
    <col min="9220" max="9220" width="11" style="31" customWidth="1"/>
    <col min="9221" max="9221" width="12.5703125" style="31" customWidth="1"/>
    <col min="9222" max="9222" width="11" style="31" customWidth="1"/>
    <col min="9223" max="9223" width="12.5703125" style="31" customWidth="1"/>
    <col min="9224" max="9231" width="11" style="31" customWidth="1"/>
    <col min="9232" max="9232" width="14.7109375" style="31" customWidth="1"/>
    <col min="9233" max="9233" width="11" style="31" customWidth="1"/>
    <col min="9234" max="9234" width="14.140625" style="31" customWidth="1"/>
    <col min="9235" max="9238" width="11.42578125" style="31"/>
    <col min="9239" max="9249" width="10" style="31" customWidth="1"/>
    <col min="9250" max="9255" width="11.5703125" style="31" customWidth="1"/>
    <col min="9256" max="9258" width="15.5703125" style="31" customWidth="1"/>
    <col min="9259" max="9297" width="0" style="31" hidden="1" customWidth="1"/>
    <col min="9298" max="9305" width="14.85546875" style="31" customWidth="1"/>
    <col min="9306" max="9307" width="10.85546875" style="31" customWidth="1"/>
    <col min="9308" max="9319" width="11.42578125" style="31"/>
    <col min="9320" max="9322" width="11.85546875" style="31" customWidth="1"/>
    <col min="9323" max="9472" width="11.42578125" style="31"/>
    <col min="9473" max="9473" width="41" style="31" customWidth="1"/>
    <col min="9474" max="9474" width="14" style="31" customWidth="1"/>
    <col min="9475" max="9475" width="22.140625" style="31" customWidth="1"/>
    <col min="9476" max="9476" width="11" style="31" customWidth="1"/>
    <col min="9477" max="9477" width="12.5703125" style="31" customWidth="1"/>
    <col min="9478" max="9478" width="11" style="31" customWidth="1"/>
    <col min="9479" max="9479" width="12.5703125" style="31" customWidth="1"/>
    <col min="9480" max="9487" width="11" style="31" customWidth="1"/>
    <col min="9488" max="9488" width="14.7109375" style="31" customWidth="1"/>
    <col min="9489" max="9489" width="11" style="31" customWidth="1"/>
    <col min="9490" max="9490" width="14.140625" style="31" customWidth="1"/>
    <col min="9491" max="9494" width="11.42578125" style="31"/>
    <col min="9495" max="9505" width="10" style="31" customWidth="1"/>
    <col min="9506" max="9511" width="11.5703125" style="31" customWidth="1"/>
    <col min="9512" max="9514" width="15.5703125" style="31" customWidth="1"/>
    <col min="9515" max="9553" width="0" style="31" hidden="1" customWidth="1"/>
    <col min="9554" max="9561" width="14.85546875" style="31" customWidth="1"/>
    <col min="9562" max="9563" width="10.85546875" style="31" customWidth="1"/>
    <col min="9564" max="9575" width="11.42578125" style="31"/>
    <col min="9576" max="9578" width="11.85546875" style="31" customWidth="1"/>
    <col min="9579" max="9728" width="11.42578125" style="31"/>
    <col min="9729" max="9729" width="41" style="31" customWidth="1"/>
    <col min="9730" max="9730" width="14" style="31" customWidth="1"/>
    <col min="9731" max="9731" width="22.140625" style="31" customWidth="1"/>
    <col min="9732" max="9732" width="11" style="31" customWidth="1"/>
    <col min="9733" max="9733" width="12.5703125" style="31" customWidth="1"/>
    <col min="9734" max="9734" width="11" style="31" customWidth="1"/>
    <col min="9735" max="9735" width="12.5703125" style="31" customWidth="1"/>
    <col min="9736" max="9743" width="11" style="31" customWidth="1"/>
    <col min="9744" max="9744" width="14.7109375" style="31" customWidth="1"/>
    <col min="9745" max="9745" width="11" style="31" customWidth="1"/>
    <col min="9746" max="9746" width="14.140625" style="31" customWidth="1"/>
    <col min="9747" max="9750" width="11.42578125" style="31"/>
    <col min="9751" max="9761" width="10" style="31" customWidth="1"/>
    <col min="9762" max="9767" width="11.5703125" style="31" customWidth="1"/>
    <col min="9768" max="9770" width="15.5703125" style="31" customWidth="1"/>
    <col min="9771" max="9809" width="0" style="31" hidden="1" customWidth="1"/>
    <col min="9810" max="9817" width="14.85546875" style="31" customWidth="1"/>
    <col min="9818" max="9819" width="10.85546875" style="31" customWidth="1"/>
    <col min="9820" max="9831" width="11.42578125" style="31"/>
    <col min="9832" max="9834" width="11.85546875" style="31" customWidth="1"/>
    <col min="9835" max="9984" width="11.42578125" style="31"/>
    <col min="9985" max="9985" width="41" style="31" customWidth="1"/>
    <col min="9986" max="9986" width="14" style="31" customWidth="1"/>
    <col min="9987" max="9987" width="22.140625" style="31" customWidth="1"/>
    <col min="9988" max="9988" width="11" style="31" customWidth="1"/>
    <col min="9989" max="9989" width="12.5703125" style="31" customWidth="1"/>
    <col min="9990" max="9990" width="11" style="31" customWidth="1"/>
    <col min="9991" max="9991" width="12.5703125" style="31" customWidth="1"/>
    <col min="9992" max="9999" width="11" style="31" customWidth="1"/>
    <col min="10000" max="10000" width="14.7109375" style="31" customWidth="1"/>
    <col min="10001" max="10001" width="11" style="31" customWidth="1"/>
    <col min="10002" max="10002" width="14.140625" style="31" customWidth="1"/>
    <col min="10003" max="10006" width="11.42578125" style="31"/>
    <col min="10007" max="10017" width="10" style="31" customWidth="1"/>
    <col min="10018" max="10023" width="11.5703125" style="31" customWidth="1"/>
    <col min="10024" max="10026" width="15.5703125" style="31" customWidth="1"/>
    <col min="10027" max="10065" width="0" style="31" hidden="1" customWidth="1"/>
    <col min="10066" max="10073" width="14.85546875" style="31" customWidth="1"/>
    <col min="10074" max="10075" width="10.85546875" style="31" customWidth="1"/>
    <col min="10076" max="10087" width="11.42578125" style="31"/>
    <col min="10088" max="10090" width="11.85546875" style="31" customWidth="1"/>
    <col min="10091" max="10240" width="11.42578125" style="31"/>
    <col min="10241" max="10241" width="41" style="31" customWidth="1"/>
    <col min="10242" max="10242" width="14" style="31" customWidth="1"/>
    <col min="10243" max="10243" width="22.140625" style="31" customWidth="1"/>
    <col min="10244" max="10244" width="11" style="31" customWidth="1"/>
    <col min="10245" max="10245" width="12.5703125" style="31" customWidth="1"/>
    <col min="10246" max="10246" width="11" style="31" customWidth="1"/>
    <col min="10247" max="10247" width="12.5703125" style="31" customWidth="1"/>
    <col min="10248" max="10255" width="11" style="31" customWidth="1"/>
    <col min="10256" max="10256" width="14.7109375" style="31" customWidth="1"/>
    <col min="10257" max="10257" width="11" style="31" customWidth="1"/>
    <col min="10258" max="10258" width="14.140625" style="31" customWidth="1"/>
    <col min="10259" max="10262" width="11.42578125" style="31"/>
    <col min="10263" max="10273" width="10" style="31" customWidth="1"/>
    <col min="10274" max="10279" width="11.5703125" style="31" customWidth="1"/>
    <col min="10280" max="10282" width="15.5703125" style="31" customWidth="1"/>
    <col min="10283" max="10321" width="0" style="31" hidden="1" customWidth="1"/>
    <col min="10322" max="10329" width="14.85546875" style="31" customWidth="1"/>
    <col min="10330" max="10331" width="10.85546875" style="31" customWidth="1"/>
    <col min="10332" max="10343" width="11.42578125" style="31"/>
    <col min="10344" max="10346" width="11.85546875" style="31" customWidth="1"/>
    <col min="10347" max="10496" width="11.42578125" style="31"/>
    <col min="10497" max="10497" width="41" style="31" customWidth="1"/>
    <col min="10498" max="10498" width="14" style="31" customWidth="1"/>
    <col min="10499" max="10499" width="22.140625" style="31" customWidth="1"/>
    <col min="10500" max="10500" width="11" style="31" customWidth="1"/>
    <col min="10501" max="10501" width="12.5703125" style="31" customWidth="1"/>
    <col min="10502" max="10502" width="11" style="31" customWidth="1"/>
    <col min="10503" max="10503" width="12.5703125" style="31" customWidth="1"/>
    <col min="10504" max="10511" width="11" style="31" customWidth="1"/>
    <col min="10512" max="10512" width="14.7109375" style="31" customWidth="1"/>
    <col min="10513" max="10513" width="11" style="31" customWidth="1"/>
    <col min="10514" max="10514" width="14.140625" style="31" customWidth="1"/>
    <col min="10515" max="10518" width="11.42578125" style="31"/>
    <col min="10519" max="10529" width="10" style="31" customWidth="1"/>
    <col min="10530" max="10535" width="11.5703125" style="31" customWidth="1"/>
    <col min="10536" max="10538" width="15.5703125" style="31" customWidth="1"/>
    <col min="10539" max="10577" width="0" style="31" hidden="1" customWidth="1"/>
    <col min="10578" max="10585" width="14.85546875" style="31" customWidth="1"/>
    <col min="10586" max="10587" width="10.85546875" style="31" customWidth="1"/>
    <col min="10588" max="10599" width="11.42578125" style="31"/>
    <col min="10600" max="10602" width="11.85546875" style="31" customWidth="1"/>
    <col min="10603" max="10752" width="11.42578125" style="31"/>
    <col min="10753" max="10753" width="41" style="31" customWidth="1"/>
    <col min="10754" max="10754" width="14" style="31" customWidth="1"/>
    <col min="10755" max="10755" width="22.140625" style="31" customWidth="1"/>
    <col min="10756" max="10756" width="11" style="31" customWidth="1"/>
    <col min="10757" max="10757" width="12.5703125" style="31" customWidth="1"/>
    <col min="10758" max="10758" width="11" style="31" customWidth="1"/>
    <col min="10759" max="10759" width="12.5703125" style="31" customWidth="1"/>
    <col min="10760" max="10767" width="11" style="31" customWidth="1"/>
    <col min="10768" max="10768" width="14.7109375" style="31" customWidth="1"/>
    <col min="10769" max="10769" width="11" style="31" customWidth="1"/>
    <col min="10770" max="10770" width="14.140625" style="31" customWidth="1"/>
    <col min="10771" max="10774" width="11.42578125" style="31"/>
    <col min="10775" max="10785" width="10" style="31" customWidth="1"/>
    <col min="10786" max="10791" width="11.5703125" style="31" customWidth="1"/>
    <col min="10792" max="10794" width="15.5703125" style="31" customWidth="1"/>
    <col min="10795" max="10833" width="0" style="31" hidden="1" customWidth="1"/>
    <col min="10834" max="10841" width="14.85546875" style="31" customWidth="1"/>
    <col min="10842" max="10843" width="10.85546875" style="31" customWidth="1"/>
    <col min="10844" max="10855" width="11.42578125" style="31"/>
    <col min="10856" max="10858" width="11.85546875" style="31" customWidth="1"/>
    <col min="10859" max="11008" width="11.42578125" style="31"/>
    <col min="11009" max="11009" width="41" style="31" customWidth="1"/>
    <col min="11010" max="11010" width="14" style="31" customWidth="1"/>
    <col min="11011" max="11011" width="22.140625" style="31" customWidth="1"/>
    <col min="11012" max="11012" width="11" style="31" customWidth="1"/>
    <col min="11013" max="11013" width="12.5703125" style="31" customWidth="1"/>
    <col min="11014" max="11014" width="11" style="31" customWidth="1"/>
    <col min="11015" max="11015" width="12.5703125" style="31" customWidth="1"/>
    <col min="11016" max="11023" width="11" style="31" customWidth="1"/>
    <col min="11024" max="11024" width="14.7109375" style="31" customWidth="1"/>
    <col min="11025" max="11025" width="11" style="31" customWidth="1"/>
    <col min="11026" max="11026" width="14.140625" style="31" customWidth="1"/>
    <col min="11027" max="11030" width="11.42578125" style="31"/>
    <col min="11031" max="11041" width="10" style="31" customWidth="1"/>
    <col min="11042" max="11047" width="11.5703125" style="31" customWidth="1"/>
    <col min="11048" max="11050" width="15.5703125" style="31" customWidth="1"/>
    <col min="11051" max="11089" width="0" style="31" hidden="1" customWidth="1"/>
    <col min="11090" max="11097" width="14.85546875" style="31" customWidth="1"/>
    <col min="11098" max="11099" width="10.85546875" style="31" customWidth="1"/>
    <col min="11100" max="11111" width="11.42578125" style="31"/>
    <col min="11112" max="11114" width="11.85546875" style="31" customWidth="1"/>
    <col min="11115" max="11264" width="11.42578125" style="31"/>
    <col min="11265" max="11265" width="41" style="31" customWidth="1"/>
    <col min="11266" max="11266" width="14" style="31" customWidth="1"/>
    <col min="11267" max="11267" width="22.140625" style="31" customWidth="1"/>
    <col min="11268" max="11268" width="11" style="31" customWidth="1"/>
    <col min="11269" max="11269" width="12.5703125" style="31" customWidth="1"/>
    <col min="11270" max="11270" width="11" style="31" customWidth="1"/>
    <col min="11271" max="11271" width="12.5703125" style="31" customWidth="1"/>
    <col min="11272" max="11279" width="11" style="31" customWidth="1"/>
    <col min="11280" max="11280" width="14.7109375" style="31" customWidth="1"/>
    <col min="11281" max="11281" width="11" style="31" customWidth="1"/>
    <col min="11282" max="11282" width="14.140625" style="31" customWidth="1"/>
    <col min="11283" max="11286" width="11.42578125" style="31"/>
    <col min="11287" max="11297" width="10" style="31" customWidth="1"/>
    <col min="11298" max="11303" width="11.5703125" style="31" customWidth="1"/>
    <col min="11304" max="11306" width="15.5703125" style="31" customWidth="1"/>
    <col min="11307" max="11345" width="0" style="31" hidden="1" customWidth="1"/>
    <col min="11346" max="11353" width="14.85546875" style="31" customWidth="1"/>
    <col min="11354" max="11355" width="10.85546875" style="31" customWidth="1"/>
    <col min="11356" max="11367" width="11.42578125" style="31"/>
    <col min="11368" max="11370" width="11.85546875" style="31" customWidth="1"/>
    <col min="11371" max="11520" width="11.42578125" style="31"/>
    <col min="11521" max="11521" width="41" style="31" customWidth="1"/>
    <col min="11522" max="11522" width="14" style="31" customWidth="1"/>
    <col min="11523" max="11523" width="22.140625" style="31" customWidth="1"/>
    <col min="11524" max="11524" width="11" style="31" customWidth="1"/>
    <col min="11525" max="11525" width="12.5703125" style="31" customWidth="1"/>
    <col min="11526" max="11526" width="11" style="31" customWidth="1"/>
    <col min="11527" max="11527" width="12.5703125" style="31" customWidth="1"/>
    <col min="11528" max="11535" width="11" style="31" customWidth="1"/>
    <col min="11536" max="11536" width="14.7109375" style="31" customWidth="1"/>
    <col min="11537" max="11537" width="11" style="31" customWidth="1"/>
    <col min="11538" max="11538" width="14.140625" style="31" customWidth="1"/>
    <col min="11539" max="11542" width="11.42578125" style="31"/>
    <col min="11543" max="11553" width="10" style="31" customWidth="1"/>
    <col min="11554" max="11559" width="11.5703125" style="31" customWidth="1"/>
    <col min="11560" max="11562" width="15.5703125" style="31" customWidth="1"/>
    <col min="11563" max="11601" width="0" style="31" hidden="1" customWidth="1"/>
    <col min="11602" max="11609" width="14.85546875" style="31" customWidth="1"/>
    <col min="11610" max="11611" width="10.85546875" style="31" customWidth="1"/>
    <col min="11612" max="11623" width="11.42578125" style="31"/>
    <col min="11624" max="11626" width="11.85546875" style="31" customWidth="1"/>
    <col min="11627" max="11776" width="11.42578125" style="31"/>
    <col min="11777" max="11777" width="41" style="31" customWidth="1"/>
    <col min="11778" max="11778" width="14" style="31" customWidth="1"/>
    <col min="11779" max="11779" width="22.140625" style="31" customWidth="1"/>
    <col min="11780" max="11780" width="11" style="31" customWidth="1"/>
    <col min="11781" max="11781" width="12.5703125" style="31" customWidth="1"/>
    <col min="11782" max="11782" width="11" style="31" customWidth="1"/>
    <col min="11783" max="11783" width="12.5703125" style="31" customWidth="1"/>
    <col min="11784" max="11791" width="11" style="31" customWidth="1"/>
    <col min="11792" max="11792" width="14.7109375" style="31" customWidth="1"/>
    <col min="11793" max="11793" width="11" style="31" customWidth="1"/>
    <col min="11794" max="11794" width="14.140625" style="31" customWidth="1"/>
    <col min="11795" max="11798" width="11.42578125" style="31"/>
    <col min="11799" max="11809" width="10" style="31" customWidth="1"/>
    <col min="11810" max="11815" width="11.5703125" style="31" customWidth="1"/>
    <col min="11816" max="11818" width="15.5703125" style="31" customWidth="1"/>
    <col min="11819" max="11857" width="0" style="31" hidden="1" customWidth="1"/>
    <col min="11858" max="11865" width="14.85546875" style="31" customWidth="1"/>
    <col min="11866" max="11867" width="10.85546875" style="31" customWidth="1"/>
    <col min="11868" max="11879" width="11.42578125" style="31"/>
    <col min="11880" max="11882" width="11.85546875" style="31" customWidth="1"/>
    <col min="11883" max="12032" width="11.42578125" style="31"/>
    <col min="12033" max="12033" width="41" style="31" customWidth="1"/>
    <col min="12034" max="12034" width="14" style="31" customWidth="1"/>
    <col min="12035" max="12035" width="22.140625" style="31" customWidth="1"/>
    <col min="12036" max="12036" width="11" style="31" customWidth="1"/>
    <col min="12037" max="12037" width="12.5703125" style="31" customWidth="1"/>
    <col min="12038" max="12038" width="11" style="31" customWidth="1"/>
    <col min="12039" max="12039" width="12.5703125" style="31" customWidth="1"/>
    <col min="12040" max="12047" width="11" style="31" customWidth="1"/>
    <col min="12048" max="12048" width="14.7109375" style="31" customWidth="1"/>
    <col min="12049" max="12049" width="11" style="31" customWidth="1"/>
    <col min="12050" max="12050" width="14.140625" style="31" customWidth="1"/>
    <col min="12051" max="12054" width="11.42578125" style="31"/>
    <col min="12055" max="12065" width="10" style="31" customWidth="1"/>
    <col min="12066" max="12071" width="11.5703125" style="31" customWidth="1"/>
    <col min="12072" max="12074" width="15.5703125" style="31" customWidth="1"/>
    <col min="12075" max="12113" width="0" style="31" hidden="1" customWidth="1"/>
    <col min="12114" max="12121" width="14.85546875" style="31" customWidth="1"/>
    <col min="12122" max="12123" width="10.85546875" style="31" customWidth="1"/>
    <col min="12124" max="12135" width="11.42578125" style="31"/>
    <col min="12136" max="12138" width="11.85546875" style="31" customWidth="1"/>
    <col min="12139" max="12288" width="11.42578125" style="31"/>
    <col min="12289" max="12289" width="41" style="31" customWidth="1"/>
    <col min="12290" max="12290" width="14" style="31" customWidth="1"/>
    <col min="12291" max="12291" width="22.140625" style="31" customWidth="1"/>
    <col min="12292" max="12292" width="11" style="31" customWidth="1"/>
    <col min="12293" max="12293" width="12.5703125" style="31" customWidth="1"/>
    <col min="12294" max="12294" width="11" style="31" customWidth="1"/>
    <col min="12295" max="12295" width="12.5703125" style="31" customWidth="1"/>
    <col min="12296" max="12303" width="11" style="31" customWidth="1"/>
    <col min="12304" max="12304" width="14.7109375" style="31" customWidth="1"/>
    <col min="12305" max="12305" width="11" style="31" customWidth="1"/>
    <col min="12306" max="12306" width="14.140625" style="31" customWidth="1"/>
    <col min="12307" max="12310" width="11.42578125" style="31"/>
    <col min="12311" max="12321" width="10" style="31" customWidth="1"/>
    <col min="12322" max="12327" width="11.5703125" style="31" customWidth="1"/>
    <col min="12328" max="12330" width="15.5703125" style="31" customWidth="1"/>
    <col min="12331" max="12369" width="0" style="31" hidden="1" customWidth="1"/>
    <col min="12370" max="12377" width="14.85546875" style="31" customWidth="1"/>
    <col min="12378" max="12379" width="10.85546875" style="31" customWidth="1"/>
    <col min="12380" max="12391" width="11.42578125" style="31"/>
    <col min="12392" max="12394" width="11.85546875" style="31" customWidth="1"/>
    <col min="12395" max="12544" width="11.42578125" style="31"/>
    <col min="12545" max="12545" width="41" style="31" customWidth="1"/>
    <col min="12546" max="12546" width="14" style="31" customWidth="1"/>
    <col min="12547" max="12547" width="22.140625" style="31" customWidth="1"/>
    <col min="12548" max="12548" width="11" style="31" customWidth="1"/>
    <col min="12549" max="12549" width="12.5703125" style="31" customWidth="1"/>
    <col min="12550" max="12550" width="11" style="31" customWidth="1"/>
    <col min="12551" max="12551" width="12.5703125" style="31" customWidth="1"/>
    <col min="12552" max="12559" width="11" style="31" customWidth="1"/>
    <col min="12560" max="12560" width="14.7109375" style="31" customWidth="1"/>
    <col min="12561" max="12561" width="11" style="31" customWidth="1"/>
    <col min="12562" max="12562" width="14.140625" style="31" customWidth="1"/>
    <col min="12563" max="12566" width="11.42578125" style="31"/>
    <col min="12567" max="12577" width="10" style="31" customWidth="1"/>
    <col min="12578" max="12583" width="11.5703125" style="31" customWidth="1"/>
    <col min="12584" max="12586" width="15.5703125" style="31" customWidth="1"/>
    <col min="12587" max="12625" width="0" style="31" hidden="1" customWidth="1"/>
    <col min="12626" max="12633" width="14.85546875" style="31" customWidth="1"/>
    <col min="12634" max="12635" width="10.85546875" style="31" customWidth="1"/>
    <col min="12636" max="12647" width="11.42578125" style="31"/>
    <col min="12648" max="12650" width="11.85546875" style="31" customWidth="1"/>
    <col min="12651" max="12800" width="11.42578125" style="31"/>
    <col min="12801" max="12801" width="41" style="31" customWidth="1"/>
    <col min="12802" max="12802" width="14" style="31" customWidth="1"/>
    <col min="12803" max="12803" width="22.140625" style="31" customWidth="1"/>
    <col min="12804" max="12804" width="11" style="31" customWidth="1"/>
    <col min="12805" max="12805" width="12.5703125" style="31" customWidth="1"/>
    <col min="12806" max="12806" width="11" style="31" customWidth="1"/>
    <col min="12807" max="12807" width="12.5703125" style="31" customWidth="1"/>
    <col min="12808" max="12815" width="11" style="31" customWidth="1"/>
    <col min="12816" max="12816" width="14.7109375" style="31" customWidth="1"/>
    <col min="12817" max="12817" width="11" style="31" customWidth="1"/>
    <col min="12818" max="12818" width="14.140625" style="31" customWidth="1"/>
    <col min="12819" max="12822" width="11.42578125" style="31"/>
    <col min="12823" max="12833" width="10" style="31" customWidth="1"/>
    <col min="12834" max="12839" width="11.5703125" style="31" customWidth="1"/>
    <col min="12840" max="12842" width="15.5703125" style="31" customWidth="1"/>
    <col min="12843" max="12881" width="0" style="31" hidden="1" customWidth="1"/>
    <col min="12882" max="12889" width="14.85546875" style="31" customWidth="1"/>
    <col min="12890" max="12891" width="10.85546875" style="31" customWidth="1"/>
    <col min="12892" max="12903" width="11.42578125" style="31"/>
    <col min="12904" max="12906" width="11.85546875" style="31" customWidth="1"/>
    <col min="12907" max="13056" width="11.42578125" style="31"/>
    <col min="13057" max="13057" width="41" style="31" customWidth="1"/>
    <col min="13058" max="13058" width="14" style="31" customWidth="1"/>
    <col min="13059" max="13059" width="22.140625" style="31" customWidth="1"/>
    <col min="13060" max="13060" width="11" style="31" customWidth="1"/>
    <col min="13061" max="13061" width="12.5703125" style="31" customWidth="1"/>
    <col min="13062" max="13062" width="11" style="31" customWidth="1"/>
    <col min="13063" max="13063" width="12.5703125" style="31" customWidth="1"/>
    <col min="13064" max="13071" width="11" style="31" customWidth="1"/>
    <col min="13072" max="13072" width="14.7109375" style="31" customWidth="1"/>
    <col min="13073" max="13073" width="11" style="31" customWidth="1"/>
    <col min="13074" max="13074" width="14.140625" style="31" customWidth="1"/>
    <col min="13075" max="13078" width="11.42578125" style="31"/>
    <col min="13079" max="13089" width="10" style="31" customWidth="1"/>
    <col min="13090" max="13095" width="11.5703125" style="31" customWidth="1"/>
    <col min="13096" max="13098" width="15.5703125" style="31" customWidth="1"/>
    <col min="13099" max="13137" width="0" style="31" hidden="1" customWidth="1"/>
    <col min="13138" max="13145" width="14.85546875" style="31" customWidth="1"/>
    <col min="13146" max="13147" width="10.85546875" style="31" customWidth="1"/>
    <col min="13148" max="13159" width="11.42578125" style="31"/>
    <col min="13160" max="13162" width="11.85546875" style="31" customWidth="1"/>
    <col min="13163" max="13312" width="11.42578125" style="31"/>
    <col min="13313" max="13313" width="41" style="31" customWidth="1"/>
    <col min="13314" max="13314" width="14" style="31" customWidth="1"/>
    <col min="13315" max="13315" width="22.140625" style="31" customWidth="1"/>
    <col min="13316" max="13316" width="11" style="31" customWidth="1"/>
    <col min="13317" max="13317" width="12.5703125" style="31" customWidth="1"/>
    <col min="13318" max="13318" width="11" style="31" customWidth="1"/>
    <col min="13319" max="13319" width="12.5703125" style="31" customWidth="1"/>
    <col min="13320" max="13327" width="11" style="31" customWidth="1"/>
    <col min="13328" max="13328" width="14.7109375" style="31" customWidth="1"/>
    <col min="13329" max="13329" width="11" style="31" customWidth="1"/>
    <col min="13330" max="13330" width="14.140625" style="31" customWidth="1"/>
    <col min="13331" max="13334" width="11.42578125" style="31"/>
    <col min="13335" max="13345" width="10" style="31" customWidth="1"/>
    <col min="13346" max="13351" width="11.5703125" style="31" customWidth="1"/>
    <col min="13352" max="13354" width="15.5703125" style="31" customWidth="1"/>
    <col min="13355" max="13393" width="0" style="31" hidden="1" customWidth="1"/>
    <col min="13394" max="13401" width="14.85546875" style="31" customWidth="1"/>
    <col min="13402" max="13403" width="10.85546875" style="31" customWidth="1"/>
    <col min="13404" max="13415" width="11.42578125" style="31"/>
    <col min="13416" max="13418" width="11.85546875" style="31" customWidth="1"/>
    <col min="13419" max="13568" width="11.42578125" style="31"/>
    <col min="13569" max="13569" width="41" style="31" customWidth="1"/>
    <col min="13570" max="13570" width="14" style="31" customWidth="1"/>
    <col min="13571" max="13571" width="22.140625" style="31" customWidth="1"/>
    <col min="13572" max="13572" width="11" style="31" customWidth="1"/>
    <col min="13573" max="13573" width="12.5703125" style="31" customWidth="1"/>
    <col min="13574" max="13574" width="11" style="31" customWidth="1"/>
    <col min="13575" max="13575" width="12.5703125" style="31" customWidth="1"/>
    <col min="13576" max="13583" width="11" style="31" customWidth="1"/>
    <col min="13584" max="13584" width="14.7109375" style="31" customWidth="1"/>
    <col min="13585" max="13585" width="11" style="31" customWidth="1"/>
    <col min="13586" max="13586" width="14.140625" style="31" customWidth="1"/>
    <col min="13587" max="13590" width="11.42578125" style="31"/>
    <col min="13591" max="13601" width="10" style="31" customWidth="1"/>
    <col min="13602" max="13607" width="11.5703125" style="31" customWidth="1"/>
    <col min="13608" max="13610" width="15.5703125" style="31" customWidth="1"/>
    <col min="13611" max="13649" width="0" style="31" hidden="1" customWidth="1"/>
    <col min="13650" max="13657" width="14.85546875" style="31" customWidth="1"/>
    <col min="13658" max="13659" width="10.85546875" style="31" customWidth="1"/>
    <col min="13660" max="13671" width="11.42578125" style="31"/>
    <col min="13672" max="13674" width="11.85546875" style="31" customWidth="1"/>
    <col min="13675" max="13824" width="11.42578125" style="31"/>
    <col min="13825" max="13825" width="41" style="31" customWidth="1"/>
    <col min="13826" max="13826" width="14" style="31" customWidth="1"/>
    <col min="13827" max="13827" width="22.140625" style="31" customWidth="1"/>
    <col min="13828" max="13828" width="11" style="31" customWidth="1"/>
    <col min="13829" max="13829" width="12.5703125" style="31" customWidth="1"/>
    <col min="13830" max="13830" width="11" style="31" customWidth="1"/>
    <col min="13831" max="13831" width="12.5703125" style="31" customWidth="1"/>
    <col min="13832" max="13839" width="11" style="31" customWidth="1"/>
    <col min="13840" max="13840" width="14.7109375" style="31" customWidth="1"/>
    <col min="13841" max="13841" width="11" style="31" customWidth="1"/>
    <col min="13842" max="13842" width="14.140625" style="31" customWidth="1"/>
    <col min="13843" max="13846" width="11.42578125" style="31"/>
    <col min="13847" max="13857" width="10" style="31" customWidth="1"/>
    <col min="13858" max="13863" width="11.5703125" style="31" customWidth="1"/>
    <col min="13864" max="13866" width="15.5703125" style="31" customWidth="1"/>
    <col min="13867" max="13905" width="0" style="31" hidden="1" customWidth="1"/>
    <col min="13906" max="13913" width="14.85546875" style="31" customWidth="1"/>
    <col min="13914" max="13915" width="10.85546875" style="31" customWidth="1"/>
    <col min="13916" max="13927" width="11.42578125" style="31"/>
    <col min="13928" max="13930" width="11.85546875" style="31" customWidth="1"/>
    <col min="13931" max="14080" width="11.42578125" style="31"/>
    <col min="14081" max="14081" width="41" style="31" customWidth="1"/>
    <col min="14082" max="14082" width="14" style="31" customWidth="1"/>
    <col min="14083" max="14083" width="22.140625" style="31" customWidth="1"/>
    <col min="14084" max="14084" width="11" style="31" customWidth="1"/>
    <col min="14085" max="14085" width="12.5703125" style="31" customWidth="1"/>
    <col min="14086" max="14086" width="11" style="31" customWidth="1"/>
    <col min="14087" max="14087" width="12.5703125" style="31" customWidth="1"/>
    <col min="14088" max="14095" width="11" style="31" customWidth="1"/>
    <col min="14096" max="14096" width="14.7109375" style="31" customWidth="1"/>
    <col min="14097" max="14097" width="11" style="31" customWidth="1"/>
    <col min="14098" max="14098" width="14.140625" style="31" customWidth="1"/>
    <col min="14099" max="14102" width="11.42578125" style="31"/>
    <col min="14103" max="14113" width="10" style="31" customWidth="1"/>
    <col min="14114" max="14119" width="11.5703125" style="31" customWidth="1"/>
    <col min="14120" max="14122" width="15.5703125" style="31" customWidth="1"/>
    <col min="14123" max="14161" width="0" style="31" hidden="1" customWidth="1"/>
    <col min="14162" max="14169" width="14.85546875" style="31" customWidth="1"/>
    <col min="14170" max="14171" width="10.85546875" style="31" customWidth="1"/>
    <col min="14172" max="14183" width="11.42578125" style="31"/>
    <col min="14184" max="14186" width="11.85546875" style="31" customWidth="1"/>
    <col min="14187" max="14336" width="11.42578125" style="31"/>
    <col min="14337" max="14337" width="41" style="31" customWidth="1"/>
    <col min="14338" max="14338" width="14" style="31" customWidth="1"/>
    <col min="14339" max="14339" width="22.140625" style="31" customWidth="1"/>
    <col min="14340" max="14340" width="11" style="31" customWidth="1"/>
    <col min="14341" max="14341" width="12.5703125" style="31" customWidth="1"/>
    <col min="14342" max="14342" width="11" style="31" customWidth="1"/>
    <col min="14343" max="14343" width="12.5703125" style="31" customWidth="1"/>
    <col min="14344" max="14351" width="11" style="31" customWidth="1"/>
    <col min="14352" max="14352" width="14.7109375" style="31" customWidth="1"/>
    <col min="14353" max="14353" width="11" style="31" customWidth="1"/>
    <col min="14354" max="14354" width="14.140625" style="31" customWidth="1"/>
    <col min="14355" max="14358" width="11.42578125" style="31"/>
    <col min="14359" max="14369" width="10" style="31" customWidth="1"/>
    <col min="14370" max="14375" width="11.5703125" style="31" customWidth="1"/>
    <col min="14376" max="14378" width="15.5703125" style="31" customWidth="1"/>
    <col min="14379" max="14417" width="0" style="31" hidden="1" customWidth="1"/>
    <col min="14418" max="14425" width="14.85546875" style="31" customWidth="1"/>
    <col min="14426" max="14427" width="10.85546875" style="31" customWidth="1"/>
    <col min="14428" max="14439" width="11.42578125" style="31"/>
    <col min="14440" max="14442" width="11.85546875" style="31" customWidth="1"/>
    <col min="14443" max="14592" width="11.42578125" style="31"/>
    <col min="14593" max="14593" width="41" style="31" customWidth="1"/>
    <col min="14594" max="14594" width="14" style="31" customWidth="1"/>
    <col min="14595" max="14595" width="22.140625" style="31" customWidth="1"/>
    <col min="14596" max="14596" width="11" style="31" customWidth="1"/>
    <col min="14597" max="14597" width="12.5703125" style="31" customWidth="1"/>
    <col min="14598" max="14598" width="11" style="31" customWidth="1"/>
    <col min="14599" max="14599" width="12.5703125" style="31" customWidth="1"/>
    <col min="14600" max="14607" width="11" style="31" customWidth="1"/>
    <col min="14608" max="14608" width="14.7109375" style="31" customWidth="1"/>
    <col min="14609" max="14609" width="11" style="31" customWidth="1"/>
    <col min="14610" max="14610" width="14.140625" style="31" customWidth="1"/>
    <col min="14611" max="14614" width="11.42578125" style="31"/>
    <col min="14615" max="14625" width="10" style="31" customWidth="1"/>
    <col min="14626" max="14631" width="11.5703125" style="31" customWidth="1"/>
    <col min="14632" max="14634" width="15.5703125" style="31" customWidth="1"/>
    <col min="14635" max="14673" width="0" style="31" hidden="1" customWidth="1"/>
    <col min="14674" max="14681" width="14.85546875" style="31" customWidth="1"/>
    <col min="14682" max="14683" width="10.85546875" style="31" customWidth="1"/>
    <col min="14684" max="14695" width="11.42578125" style="31"/>
    <col min="14696" max="14698" width="11.85546875" style="31" customWidth="1"/>
    <col min="14699" max="14848" width="11.42578125" style="31"/>
    <col min="14849" max="14849" width="41" style="31" customWidth="1"/>
    <col min="14850" max="14850" width="14" style="31" customWidth="1"/>
    <col min="14851" max="14851" width="22.140625" style="31" customWidth="1"/>
    <col min="14852" max="14852" width="11" style="31" customWidth="1"/>
    <col min="14853" max="14853" width="12.5703125" style="31" customWidth="1"/>
    <col min="14854" max="14854" width="11" style="31" customWidth="1"/>
    <col min="14855" max="14855" width="12.5703125" style="31" customWidth="1"/>
    <col min="14856" max="14863" width="11" style="31" customWidth="1"/>
    <col min="14864" max="14864" width="14.7109375" style="31" customWidth="1"/>
    <col min="14865" max="14865" width="11" style="31" customWidth="1"/>
    <col min="14866" max="14866" width="14.140625" style="31" customWidth="1"/>
    <col min="14867" max="14870" width="11.42578125" style="31"/>
    <col min="14871" max="14881" width="10" style="31" customWidth="1"/>
    <col min="14882" max="14887" width="11.5703125" style="31" customWidth="1"/>
    <col min="14888" max="14890" width="15.5703125" style="31" customWidth="1"/>
    <col min="14891" max="14929" width="0" style="31" hidden="1" customWidth="1"/>
    <col min="14930" max="14937" width="14.85546875" style="31" customWidth="1"/>
    <col min="14938" max="14939" width="10.85546875" style="31" customWidth="1"/>
    <col min="14940" max="14951" width="11.42578125" style="31"/>
    <col min="14952" max="14954" width="11.85546875" style="31" customWidth="1"/>
    <col min="14955" max="15104" width="11.42578125" style="31"/>
    <col min="15105" max="15105" width="41" style="31" customWidth="1"/>
    <col min="15106" max="15106" width="14" style="31" customWidth="1"/>
    <col min="15107" max="15107" width="22.140625" style="31" customWidth="1"/>
    <col min="15108" max="15108" width="11" style="31" customWidth="1"/>
    <col min="15109" max="15109" width="12.5703125" style="31" customWidth="1"/>
    <col min="15110" max="15110" width="11" style="31" customWidth="1"/>
    <col min="15111" max="15111" width="12.5703125" style="31" customWidth="1"/>
    <col min="15112" max="15119" width="11" style="31" customWidth="1"/>
    <col min="15120" max="15120" width="14.7109375" style="31" customWidth="1"/>
    <col min="15121" max="15121" width="11" style="31" customWidth="1"/>
    <col min="15122" max="15122" width="14.140625" style="31" customWidth="1"/>
    <col min="15123" max="15126" width="11.42578125" style="31"/>
    <col min="15127" max="15137" width="10" style="31" customWidth="1"/>
    <col min="15138" max="15143" width="11.5703125" style="31" customWidth="1"/>
    <col min="15144" max="15146" width="15.5703125" style="31" customWidth="1"/>
    <col min="15147" max="15185" width="0" style="31" hidden="1" customWidth="1"/>
    <col min="15186" max="15193" width="14.85546875" style="31" customWidth="1"/>
    <col min="15194" max="15195" width="10.85546875" style="31" customWidth="1"/>
    <col min="15196" max="15207" width="11.42578125" style="31"/>
    <col min="15208" max="15210" width="11.85546875" style="31" customWidth="1"/>
    <col min="15211" max="15360" width="11.42578125" style="31"/>
    <col min="15361" max="15361" width="41" style="31" customWidth="1"/>
    <col min="15362" max="15362" width="14" style="31" customWidth="1"/>
    <col min="15363" max="15363" width="22.140625" style="31" customWidth="1"/>
    <col min="15364" max="15364" width="11" style="31" customWidth="1"/>
    <col min="15365" max="15365" width="12.5703125" style="31" customWidth="1"/>
    <col min="15366" max="15366" width="11" style="31" customWidth="1"/>
    <col min="15367" max="15367" width="12.5703125" style="31" customWidth="1"/>
    <col min="15368" max="15375" width="11" style="31" customWidth="1"/>
    <col min="15376" max="15376" width="14.7109375" style="31" customWidth="1"/>
    <col min="15377" max="15377" width="11" style="31" customWidth="1"/>
    <col min="15378" max="15378" width="14.140625" style="31" customWidth="1"/>
    <col min="15379" max="15382" width="11.42578125" style="31"/>
    <col min="15383" max="15393" width="10" style="31" customWidth="1"/>
    <col min="15394" max="15399" width="11.5703125" style="31" customWidth="1"/>
    <col min="15400" max="15402" width="15.5703125" style="31" customWidth="1"/>
    <col min="15403" max="15441" width="0" style="31" hidden="1" customWidth="1"/>
    <col min="15442" max="15449" width="14.85546875" style="31" customWidth="1"/>
    <col min="15450" max="15451" width="10.85546875" style="31" customWidth="1"/>
    <col min="15452" max="15463" width="11.42578125" style="31"/>
    <col min="15464" max="15466" width="11.85546875" style="31" customWidth="1"/>
    <col min="15467" max="15616" width="11.42578125" style="31"/>
    <col min="15617" max="15617" width="41" style="31" customWidth="1"/>
    <col min="15618" max="15618" width="14" style="31" customWidth="1"/>
    <col min="15619" max="15619" width="22.140625" style="31" customWidth="1"/>
    <col min="15620" max="15620" width="11" style="31" customWidth="1"/>
    <col min="15621" max="15621" width="12.5703125" style="31" customWidth="1"/>
    <col min="15622" max="15622" width="11" style="31" customWidth="1"/>
    <col min="15623" max="15623" width="12.5703125" style="31" customWidth="1"/>
    <col min="15624" max="15631" width="11" style="31" customWidth="1"/>
    <col min="15632" max="15632" width="14.7109375" style="31" customWidth="1"/>
    <col min="15633" max="15633" width="11" style="31" customWidth="1"/>
    <col min="15634" max="15634" width="14.140625" style="31" customWidth="1"/>
    <col min="15635" max="15638" width="11.42578125" style="31"/>
    <col min="15639" max="15649" width="10" style="31" customWidth="1"/>
    <col min="15650" max="15655" width="11.5703125" style="31" customWidth="1"/>
    <col min="15656" max="15658" width="15.5703125" style="31" customWidth="1"/>
    <col min="15659" max="15697" width="0" style="31" hidden="1" customWidth="1"/>
    <col min="15698" max="15705" width="14.85546875" style="31" customWidth="1"/>
    <col min="15706" max="15707" width="10.85546875" style="31" customWidth="1"/>
    <col min="15708" max="15719" width="11.42578125" style="31"/>
    <col min="15720" max="15722" width="11.85546875" style="31" customWidth="1"/>
    <col min="15723" max="15872" width="11.42578125" style="31"/>
    <col min="15873" max="15873" width="41" style="31" customWidth="1"/>
    <col min="15874" max="15874" width="14" style="31" customWidth="1"/>
    <col min="15875" max="15875" width="22.140625" style="31" customWidth="1"/>
    <col min="15876" max="15876" width="11" style="31" customWidth="1"/>
    <col min="15877" max="15877" width="12.5703125" style="31" customWidth="1"/>
    <col min="15878" max="15878" width="11" style="31" customWidth="1"/>
    <col min="15879" max="15879" width="12.5703125" style="31" customWidth="1"/>
    <col min="15880" max="15887" width="11" style="31" customWidth="1"/>
    <col min="15888" max="15888" width="14.7109375" style="31" customWidth="1"/>
    <col min="15889" max="15889" width="11" style="31" customWidth="1"/>
    <col min="15890" max="15890" width="14.140625" style="31" customWidth="1"/>
    <col min="15891" max="15894" width="11.42578125" style="31"/>
    <col min="15895" max="15905" width="10" style="31" customWidth="1"/>
    <col min="15906" max="15911" width="11.5703125" style="31" customWidth="1"/>
    <col min="15912" max="15914" width="15.5703125" style="31" customWidth="1"/>
    <col min="15915" max="15953" width="0" style="31" hidden="1" customWidth="1"/>
    <col min="15954" max="15961" width="14.85546875" style="31" customWidth="1"/>
    <col min="15962" max="15963" width="10.85546875" style="31" customWidth="1"/>
    <col min="15964" max="15975" width="11.42578125" style="31"/>
    <col min="15976" max="15978" width="11.85546875" style="31" customWidth="1"/>
    <col min="15979" max="16128" width="11.42578125" style="31"/>
    <col min="16129" max="16129" width="41" style="31" customWidth="1"/>
    <col min="16130" max="16130" width="14" style="31" customWidth="1"/>
    <col min="16131" max="16131" width="22.140625" style="31" customWidth="1"/>
    <col min="16132" max="16132" width="11" style="31" customWidth="1"/>
    <col min="16133" max="16133" width="12.5703125" style="31" customWidth="1"/>
    <col min="16134" max="16134" width="11" style="31" customWidth="1"/>
    <col min="16135" max="16135" width="12.5703125" style="31" customWidth="1"/>
    <col min="16136" max="16143" width="11" style="31" customWidth="1"/>
    <col min="16144" max="16144" width="14.7109375" style="31" customWidth="1"/>
    <col min="16145" max="16145" width="11" style="31" customWidth="1"/>
    <col min="16146" max="16146" width="14.140625" style="31" customWidth="1"/>
    <col min="16147" max="16150" width="11.42578125" style="31"/>
    <col min="16151" max="16161" width="10" style="31" customWidth="1"/>
    <col min="16162" max="16167" width="11.5703125" style="31" customWidth="1"/>
    <col min="16168" max="16170" width="15.5703125" style="31" customWidth="1"/>
    <col min="16171" max="16209" width="0" style="31" hidden="1" customWidth="1"/>
    <col min="16210" max="16217" width="14.85546875" style="31" customWidth="1"/>
    <col min="16218" max="16219" width="10.85546875" style="31" customWidth="1"/>
    <col min="16220" max="16231" width="11.42578125" style="31"/>
    <col min="16232" max="16234" width="11.85546875" style="31" customWidth="1"/>
    <col min="16235" max="16384" width="11.42578125" style="31"/>
  </cols>
  <sheetData>
    <row r="1" spans="1:58" ht="12.75" customHeight="1" x14ac:dyDescent="0.15">
      <c r="A1" s="23" t="s">
        <v>0</v>
      </c>
      <c r="BA1" s="5"/>
      <c r="BB1" s="5"/>
      <c r="BC1" s="5"/>
      <c r="BD1" s="5"/>
      <c r="BE1" s="5"/>
      <c r="BF1" s="5"/>
    </row>
    <row r="2" spans="1:58" ht="12.75" customHeight="1" x14ac:dyDescent="0.15">
      <c r="A2" s="23" t="str">
        <f>CONCATENATE("COMUNA: ",[4]NOMBRE!B2," - ","( ",[4]NOMBRE!C2,[4]NOMBRE!D2,[4]NOMBRE!E2,[4]NOMBRE!F2,[4]NOMBRE!G2," )")</f>
        <v>COMUNA: LINARES - ( 07401 )</v>
      </c>
      <c r="BA2" s="5"/>
      <c r="BB2" s="5"/>
      <c r="BC2" s="5"/>
      <c r="BD2" s="5"/>
      <c r="BE2" s="5"/>
      <c r="BF2" s="5"/>
    </row>
    <row r="3" spans="1:58" ht="12.75" customHeight="1" x14ac:dyDescent="0.15">
      <c r="A3" s="23" t="str">
        <f>CONCATENATE("ESTABLECIMIENTO/ESTRATEGIA: ",[4]NOMBRE!B3," - ","( ",[4]NOMBRE!C3,[4]NOMBRE!D3,[4]NOMBRE!E3,[4]NOMBRE!F3,[4]NOMBRE!G3,[4]NOMBRE!H3," )")</f>
        <v>ESTABLECIMIENTO/ESTRATEGIA: LINARES  - ( 116108 )</v>
      </c>
      <c r="BA3" s="5"/>
      <c r="BB3" s="5"/>
      <c r="BC3" s="5"/>
      <c r="BD3" s="5"/>
      <c r="BE3" s="5"/>
      <c r="BF3" s="5"/>
    </row>
    <row r="4" spans="1:58" ht="12.75" customHeight="1" x14ac:dyDescent="0.15">
      <c r="A4" s="23" t="str">
        <f>CONCATENATE("MES: ",[4]NOMBRE!B6," - ","( ",[4]NOMBRE!C6,[4]NOMBRE!D6," )")</f>
        <v>MES: MARZO - ( 03 )</v>
      </c>
      <c r="BA4" s="5"/>
      <c r="BB4" s="5"/>
      <c r="BC4" s="5"/>
      <c r="BD4" s="5"/>
      <c r="BE4" s="5"/>
      <c r="BF4" s="5"/>
    </row>
    <row r="5" spans="1:58" ht="12.75" customHeight="1" x14ac:dyDescent="0.15">
      <c r="A5" s="4" t="str">
        <f>CONCATENATE("AÑO: ",[4]NOMBRE!B7)</f>
        <v>AÑO: 2014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BA5" s="5"/>
      <c r="BB5" s="5"/>
      <c r="BC5" s="5"/>
      <c r="BD5" s="5"/>
      <c r="BE5" s="5"/>
      <c r="BF5" s="5"/>
    </row>
    <row r="6" spans="1:58" ht="39.75" customHeight="1" x14ac:dyDescent="0.15">
      <c r="A6" s="436" t="s">
        <v>155</v>
      </c>
      <c r="B6" s="436"/>
      <c r="C6" s="436"/>
      <c r="D6" s="436"/>
      <c r="E6" s="436"/>
      <c r="F6" s="436"/>
      <c r="G6" s="436"/>
      <c r="H6" s="436"/>
      <c r="I6" s="436"/>
      <c r="J6" s="436"/>
      <c r="K6" s="436"/>
      <c r="L6" s="436"/>
      <c r="M6" s="436"/>
      <c r="N6" s="436"/>
      <c r="O6" s="436"/>
      <c r="P6" s="436"/>
      <c r="Q6" s="32"/>
      <c r="BA6" s="2"/>
      <c r="BB6" s="2"/>
      <c r="BC6" s="2"/>
      <c r="BD6" s="2"/>
      <c r="BE6" s="2"/>
      <c r="BF6" s="2"/>
    </row>
    <row r="7" spans="1:58" ht="30" customHeight="1" x14ac:dyDescent="0.2">
      <c r="A7" s="13" t="s">
        <v>5</v>
      </c>
      <c r="B7" s="33"/>
      <c r="C7" s="33"/>
      <c r="D7" s="34"/>
      <c r="E7" s="34"/>
      <c r="F7" s="34"/>
      <c r="G7" s="35"/>
      <c r="H7" s="34"/>
      <c r="I7" s="34"/>
      <c r="J7" s="34"/>
      <c r="K7" s="34"/>
      <c r="L7" s="34"/>
      <c r="M7" s="34"/>
      <c r="N7" s="34"/>
      <c r="O7" s="34"/>
      <c r="P7" s="36"/>
      <c r="BA7" s="2"/>
      <c r="BB7" s="2"/>
      <c r="BC7" s="2"/>
      <c r="BD7" s="2"/>
      <c r="BE7" s="2"/>
      <c r="BF7" s="2"/>
    </row>
    <row r="8" spans="1:58" ht="23.25" customHeight="1" x14ac:dyDescent="0.15">
      <c r="A8" s="295" t="s">
        <v>6</v>
      </c>
      <c r="B8" s="296"/>
      <c r="C8" s="297"/>
      <c r="D8" s="301" t="s">
        <v>4</v>
      </c>
      <c r="E8" s="303" t="s">
        <v>7</v>
      </c>
      <c r="F8" s="304"/>
      <c r="G8" s="304"/>
      <c r="H8" s="304"/>
      <c r="I8" s="304"/>
      <c r="J8" s="304"/>
      <c r="K8" s="304"/>
      <c r="L8" s="304"/>
      <c r="M8" s="304"/>
      <c r="N8" s="304"/>
      <c r="O8" s="305"/>
      <c r="P8" s="303" t="s">
        <v>8</v>
      </c>
      <c r="Q8" s="305"/>
      <c r="R8" s="435" t="s">
        <v>9</v>
      </c>
      <c r="BA8" s="3"/>
      <c r="BB8" s="3"/>
      <c r="BC8" s="3"/>
      <c r="BD8" s="3"/>
      <c r="BE8" s="3"/>
      <c r="BF8" s="3"/>
    </row>
    <row r="9" spans="1:58" ht="22.5" x14ac:dyDescent="0.15">
      <c r="A9" s="298"/>
      <c r="B9" s="299"/>
      <c r="C9" s="300"/>
      <c r="D9" s="329"/>
      <c r="E9" s="256" t="s">
        <v>10</v>
      </c>
      <c r="F9" s="38" t="s">
        <v>11</v>
      </c>
      <c r="G9" s="38" t="s">
        <v>12</v>
      </c>
      <c r="H9" s="38" t="s">
        <v>13</v>
      </c>
      <c r="I9" s="38" t="s">
        <v>14</v>
      </c>
      <c r="J9" s="38" t="s">
        <v>15</v>
      </c>
      <c r="K9" s="38" t="s">
        <v>16</v>
      </c>
      <c r="L9" s="38" t="s">
        <v>17</v>
      </c>
      <c r="M9" s="38" t="s">
        <v>18</v>
      </c>
      <c r="N9" s="38" t="s">
        <v>19</v>
      </c>
      <c r="O9" s="39" t="s">
        <v>20</v>
      </c>
      <c r="P9" s="40" t="s">
        <v>1</v>
      </c>
      <c r="Q9" s="257" t="s">
        <v>2</v>
      </c>
      <c r="R9" s="435"/>
      <c r="BA9" s="3"/>
      <c r="BB9" s="3"/>
      <c r="BC9" s="3"/>
      <c r="BD9" s="3"/>
      <c r="BE9" s="3"/>
      <c r="BF9" s="3"/>
    </row>
    <row r="10" spans="1:58" ht="20.25" customHeight="1" x14ac:dyDescent="0.2">
      <c r="A10" s="13" t="s">
        <v>21</v>
      </c>
      <c r="B10" s="42"/>
      <c r="C10" s="42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BA10" s="2"/>
      <c r="BB10" s="2"/>
      <c r="BC10" s="2"/>
      <c r="BD10" s="2"/>
      <c r="BE10" s="2"/>
      <c r="BF10" s="2"/>
    </row>
    <row r="11" spans="1:58" ht="15.75" customHeight="1" x14ac:dyDescent="0.2">
      <c r="A11" s="437" t="s">
        <v>22</v>
      </c>
      <c r="B11" s="415" t="s">
        <v>23</v>
      </c>
      <c r="C11" s="417"/>
      <c r="D11" s="44">
        <f>SUM(E11:O11)</f>
        <v>0</v>
      </c>
      <c r="E11" s="45"/>
      <c r="F11" s="46"/>
      <c r="G11" s="46"/>
      <c r="H11" s="47"/>
      <c r="I11" s="47"/>
      <c r="J11" s="47"/>
      <c r="K11" s="47"/>
      <c r="L11" s="47"/>
      <c r="M11" s="47"/>
      <c r="N11" s="48"/>
      <c r="O11" s="49"/>
      <c r="P11" s="46"/>
      <c r="Q11" s="49"/>
      <c r="R11" s="50"/>
      <c r="S11" s="51" t="str">
        <f>+BA11&amp;BB11</f>
        <v/>
      </c>
      <c r="BA11" s="17" t="str">
        <f>IF($D11&lt;&gt;($P11+$Q11)," El número consultas según sexo NO puede ser diferente al Total.","")</f>
        <v/>
      </c>
      <c r="BB11" s="17" t="str">
        <f>IF($M11&lt;$R11," Las consultas de 60 años NO puede ser mayor que el de 20-64 años.","")</f>
        <v/>
      </c>
      <c r="BC11" s="3"/>
      <c r="BD11" s="25">
        <f>IF($D11&lt;&gt;($P11+$Q11),1,0)</f>
        <v>0</v>
      </c>
      <c r="BE11" s="25">
        <f>IF($M11&lt;$R11,1,0)</f>
        <v>0</v>
      </c>
      <c r="BF11" s="3"/>
    </row>
    <row r="12" spans="1:58" ht="15.75" customHeight="1" x14ac:dyDescent="0.2">
      <c r="A12" s="438"/>
      <c r="B12" s="366" t="s">
        <v>27</v>
      </c>
      <c r="C12" s="368"/>
      <c r="D12" s="52">
        <f>SUM(E12:O12)</f>
        <v>0</v>
      </c>
      <c r="E12" s="53"/>
      <c r="F12" s="54"/>
      <c r="G12" s="54"/>
      <c r="H12" s="55"/>
      <c r="I12" s="55"/>
      <c r="J12" s="55"/>
      <c r="K12" s="55"/>
      <c r="L12" s="55"/>
      <c r="M12" s="55"/>
      <c r="N12" s="56"/>
      <c r="O12" s="57"/>
      <c r="P12" s="54"/>
      <c r="Q12" s="57"/>
      <c r="R12" s="58"/>
      <c r="S12" s="51" t="str">
        <f>+BA12&amp;BB12</f>
        <v/>
      </c>
      <c r="BA12" s="17" t="str">
        <f>IF($D12&lt;&gt;($P12+$Q12)," El número consultas según sexo NO puede ser diferente al Total.","")</f>
        <v/>
      </c>
      <c r="BB12" s="17" t="str">
        <f>IF($M12&lt;$R12," Las consultas de 60 años NO puede ser mayor que el de 20-64 años.","")</f>
        <v/>
      </c>
      <c r="BC12" s="3"/>
      <c r="BD12" s="25">
        <f>IF($D12&lt;&gt;($P12+$Q12),1,0)</f>
        <v>0</v>
      </c>
      <c r="BE12" s="25">
        <f>IF($M12&lt;$R12,1,0)</f>
        <v>0</v>
      </c>
      <c r="BF12" s="3"/>
    </row>
    <row r="13" spans="1:58" ht="21" customHeight="1" x14ac:dyDescent="0.2">
      <c r="A13" s="14" t="s">
        <v>28</v>
      </c>
      <c r="B13" s="59"/>
      <c r="C13" s="59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BA13" s="2"/>
      <c r="BB13" s="2"/>
      <c r="BC13" s="2"/>
      <c r="BD13" s="2"/>
      <c r="BE13" s="2"/>
      <c r="BF13" s="2"/>
    </row>
    <row r="14" spans="1:58" ht="32.25" customHeight="1" x14ac:dyDescent="0.15">
      <c r="A14" s="363" t="s">
        <v>6</v>
      </c>
      <c r="B14" s="439"/>
      <c r="C14" s="439"/>
      <c r="D14" s="61" t="s">
        <v>4</v>
      </c>
      <c r="E14" s="256" t="s">
        <v>10</v>
      </c>
      <c r="F14" s="38" t="s">
        <v>12</v>
      </c>
      <c r="G14" s="38" t="s">
        <v>14</v>
      </c>
      <c r="H14" s="38" t="s">
        <v>15</v>
      </c>
      <c r="I14" s="38" t="s">
        <v>16</v>
      </c>
      <c r="J14" s="38" t="s">
        <v>17</v>
      </c>
      <c r="K14" s="38" t="s">
        <v>18</v>
      </c>
      <c r="L14" s="38" t="s">
        <v>19</v>
      </c>
      <c r="M14" s="39" t="s">
        <v>20</v>
      </c>
      <c r="N14" s="40" t="s">
        <v>1</v>
      </c>
      <c r="O14" s="257" t="s">
        <v>2</v>
      </c>
      <c r="BA14" s="2"/>
      <c r="BB14" s="2"/>
      <c r="BC14" s="3"/>
      <c r="BD14" s="2"/>
      <c r="BE14" s="2"/>
      <c r="BF14" s="3"/>
    </row>
    <row r="15" spans="1:58" ht="18.75" customHeight="1" x14ac:dyDescent="0.2">
      <c r="A15" s="440" t="s">
        <v>156</v>
      </c>
      <c r="B15" s="441"/>
      <c r="C15" s="442"/>
      <c r="D15" s="52">
        <f>SUM(E15:M15)</f>
        <v>38</v>
      </c>
      <c r="E15" s="62"/>
      <c r="F15" s="63">
        <v>2</v>
      </c>
      <c r="G15" s="63">
        <v>7</v>
      </c>
      <c r="H15" s="63"/>
      <c r="I15" s="63">
        <v>15</v>
      </c>
      <c r="J15" s="63">
        <v>4</v>
      </c>
      <c r="K15" s="63">
        <v>9</v>
      </c>
      <c r="L15" s="63"/>
      <c r="M15" s="64">
        <v>1</v>
      </c>
      <c r="N15" s="62">
        <v>18</v>
      </c>
      <c r="O15" s="64">
        <v>20</v>
      </c>
      <c r="P15" s="51" t="str">
        <f>+BA15</f>
        <v/>
      </c>
      <c r="BA15" s="17" t="str">
        <f>IF($D15&lt;&gt;($N15+$O15)," El número consultas según sexo NO puede ser diferente al Total.","")</f>
        <v/>
      </c>
      <c r="BB15" s="3"/>
      <c r="BC15" s="3"/>
      <c r="BD15" s="25">
        <f>IF($D15&lt;&gt;($N15+$O15),1,0)</f>
        <v>0</v>
      </c>
      <c r="BE15" s="2"/>
      <c r="BF15" s="3"/>
    </row>
    <row r="16" spans="1:58" ht="14.25" customHeight="1" x14ac:dyDescent="0.2">
      <c r="A16" s="440" t="s">
        <v>29</v>
      </c>
      <c r="B16" s="441"/>
      <c r="C16" s="442"/>
      <c r="D16" s="52">
        <f>SUM(E16:M16)</f>
        <v>35</v>
      </c>
      <c r="E16" s="53"/>
      <c r="F16" s="55"/>
      <c r="G16" s="55"/>
      <c r="H16" s="55"/>
      <c r="I16" s="55">
        <v>9</v>
      </c>
      <c r="J16" s="55">
        <v>2</v>
      </c>
      <c r="K16" s="55">
        <v>19</v>
      </c>
      <c r="L16" s="55">
        <v>5</v>
      </c>
      <c r="M16" s="57"/>
      <c r="N16" s="54">
        <v>10</v>
      </c>
      <c r="O16" s="57">
        <v>25</v>
      </c>
      <c r="P16" s="51" t="str">
        <f>+BA16</f>
        <v/>
      </c>
      <c r="BA16" s="17" t="str">
        <f>IF($D16&lt;&gt;($N16+$O16)," El número consultas según sexo NO puede ser diferente al Total.","")</f>
        <v/>
      </c>
      <c r="BB16" s="3"/>
      <c r="BC16" s="3"/>
      <c r="BD16" s="25">
        <f>IF($D16&lt;&gt;($N16+$O16),1,0)</f>
        <v>0</v>
      </c>
      <c r="BE16" s="2"/>
      <c r="BF16" s="3"/>
    </row>
    <row r="17" spans="1:58" ht="36.75" customHeight="1" x14ac:dyDescent="0.2">
      <c r="A17" s="14" t="s">
        <v>30</v>
      </c>
      <c r="B17" s="65"/>
      <c r="C17" s="65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BA17" s="2"/>
      <c r="BB17" s="2"/>
      <c r="BC17" s="2"/>
      <c r="BD17" s="2"/>
      <c r="BE17" s="2"/>
      <c r="BF17" s="2"/>
    </row>
    <row r="18" spans="1:58" x14ac:dyDescent="0.15">
      <c r="A18" s="295" t="s">
        <v>31</v>
      </c>
      <c r="B18" s="296"/>
      <c r="C18" s="297"/>
      <c r="D18" s="443" t="s">
        <v>32</v>
      </c>
      <c r="E18" s="303" t="s">
        <v>7</v>
      </c>
      <c r="F18" s="304"/>
      <c r="G18" s="304"/>
      <c r="H18" s="304"/>
      <c r="I18" s="304"/>
      <c r="J18" s="304"/>
      <c r="K18" s="304"/>
      <c r="L18" s="304"/>
      <c r="M18" s="304"/>
      <c r="N18" s="304"/>
      <c r="O18" s="305"/>
      <c r="P18" s="301" t="s">
        <v>33</v>
      </c>
      <c r="Q18" s="306" t="s">
        <v>9</v>
      </c>
      <c r="R18" s="306" t="s">
        <v>34</v>
      </c>
      <c r="BA18" s="2"/>
      <c r="BB18" s="2"/>
      <c r="BC18" s="2"/>
      <c r="BD18" s="3"/>
      <c r="BE18" s="3"/>
      <c r="BF18" s="3"/>
    </row>
    <row r="19" spans="1:58" ht="22.5" x14ac:dyDescent="0.15">
      <c r="A19" s="298"/>
      <c r="B19" s="299"/>
      <c r="C19" s="300"/>
      <c r="D19" s="444"/>
      <c r="E19" s="256" t="s">
        <v>10</v>
      </c>
      <c r="F19" s="38" t="s">
        <v>11</v>
      </c>
      <c r="G19" s="38" t="s">
        <v>12</v>
      </c>
      <c r="H19" s="38" t="s">
        <v>13</v>
      </c>
      <c r="I19" s="38" t="s">
        <v>14</v>
      </c>
      <c r="J19" s="38" t="s">
        <v>15</v>
      </c>
      <c r="K19" s="38" t="s">
        <v>16</v>
      </c>
      <c r="L19" s="38" t="s">
        <v>17</v>
      </c>
      <c r="M19" s="38" t="s">
        <v>18</v>
      </c>
      <c r="N19" s="38" t="s">
        <v>19</v>
      </c>
      <c r="O19" s="39" t="s">
        <v>20</v>
      </c>
      <c r="P19" s="329"/>
      <c r="Q19" s="307"/>
      <c r="R19" s="307"/>
      <c r="BE19" s="3"/>
      <c r="BF19" s="3"/>
    </row>
    <row r="20" spans="1:58" ht="13.5" customHeight="1" x14ac:dyDescent="0.15">
      <c r="A20" s="67" t="s">
        <v>35</v>
      </c>
      <c r="B20" s="68"/>
      <c r="C20" s="68"/>
      <c r="D20" s="69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69"/>
      <c r="Q20" s="70"/>
      <c r="R20" s="70"/>
      <c r="BE20" s="3"/>
      <c r="BF20" s="3"/>
    </row>
    <row r="21" spans="1:58" ht="18.75" customHeight="1" x14ac:dyDescent="0.15">
      <c r="A21" s="445" t="s">
        <v>36</v>
      </c>
      <c r="B21" s="446"/>
      <c r="C21" s="447"/>
      <c r="D21" s="44">
        <f>SUM(E21:O21)</f>
        <v>0</v>
      </c>
      <c r="E21" s="71"/>
      <c r="F21" s="71"/>
      <c r="G21" s="71"/>
      <c r="H21" s="63"/>
      <c r="I21" s="63"/>
      <c r="J21" s="63"/>
      <c r="K21" s="63"/>
      <c r="L21" s="63"/>
      <c r="M21" s="63"/>
      <c r="N21" s="63"/>
      <c r="O21" s="72"/>
      <c r="P21" s="73"/>
      <c r="Q21" s="72"/>
      <c r="R21" s="74"/>
      <c r="S21" s="75" t="str">
        <f>+BA21</f>
        <v/>
      </c>
      <c r="BA21" s="17" t="str">
        <f>IF($M21&lt;$Q21," Las actividades de 60 años NO puede ser mayor que el de 20-64 años.","")</f>
        <v/>
      </c>
      <c r="BB21" s="3"/>
      <c r="BC21" s="3"/>
      <c r="BD21" s="26">
        <f>IF($M21&lt;$Q21,1,0)</f>
        <v>0</v>
      </c>
      <c r="BE21" s="2"/>
      <c r="BF21" s="3"/>
    </row>
    <row r="22" spans="1:58" ht="16.5" customHeight="1" x14ac:dyDescent="0.15">
      <c r="A22" s="445" t="s">
        <v>37</v>
      </c>
      <c r="B22" s="446"/>
      <c r="C22" s="447"/>
      <c r="D22" s="76">
        <f>SUM(J22:O22)</f>
        <v>0</v>
      </c>
      <c r="E22" s="77"/>
      <c r="F22" s="78"/>
      <c r="G22" s="78"/>
      <c r="H22" s="79"/>
      <c r="I22" s="79"/>
      <c r="J22" s="80"/>
      <c r="K22" s="80"/>
      <c r="L22" s="80"/>
      <c r="M22" s="80"/>
      <c r="N22" s="80"/>
      <c r="O22" s="81"/>
      <c r="P22" s="82"/>
      <c r="Q22" s="81"/>
      <c r="R22" s="83"/>
      <c r="S22" s="75" t="str">
        <f>+BA22</f>
        <v/>
      </c>
      <c r="BA22" s="17" t="str">
        <f>IF($M22&lt;$Q22," Las actividades de 60 años NO puede ser mayor que el de 20-64 años.","")</f>
        <v/>
      </c>
      <c r="BB22" s="3"/>
      <c r="BC22" s="3"/>
      <c r="BD22" s="26">
        <f>IF($M22&lt;$Q22,1,0)</f>
        <v>0</v>
      </c>
      <c r="BE22" s="2"/>
      <c r="BF22" s="3"/>
    </row>
    <row r="23" spans="1:58" ht="18" customHeight="1" x14ac:dyDescent="0.15">
      <c r="A23" s="448" t="s">
        <v>38</v>
      </c>
      <c r="B23" s="449"/>
      <c r="C23" s="450"/>
      <c r="D23" s="84">
        <f>SUM(E23:O23)</f>
        <v>0</v>
      </c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5"/>
      <c r="Q23" s="86"/>
      <c r="R23" s="87"/>
      <c r="S23" s="75" t="str">
        <f>+BA23</f>
        <v/>
      </c>
      <c r="BA23" s="17" t="str">
        <f>IF($M23&lt;$Q23," Las actividades de 60 años NO puede ser mayor que el de 20-64 años.","")</f>
        <v/>
      </c>
      <c r="BB23" s="3"/>
      <c r="BC23" s="3"/>
      <c r="BD23" s="26">
        <f>IF($M23&lt;$Q23,1,0)</f>
        <v>0</v>
      </c>
      <c r="BE23" s="2"/>
      <c r="BF23" s="3"/>
    </row>
    <row r="24" spans="1:58" ht="13.5" customHeight="1" x14ac:dyDescent="0.15">
      <c r="A24" s="303" t="s">
        <v>39</v>
      </c>
      <c r="B24" s="304"/>
      <c r="C24" s="304"/>
      <c r="D24" s="88">
        <f>SUM(E24:O24)</f>
        <v>0</v>
      </c>
      <c r="E24" s="89">
        <f>SUM(E21,E23)</f>
        <v>0</v>
      </c>
      <c r="F24" s="89">
        <f>SUM(F21,F23)</f>
        <v>0</v>
      </c>
      <c r="G24" s="89">
        <f>SUM(G21,G23)</f>
        <v>0</v>
      </c>
      <c r="H24" s="90">
        <f>SUM(H21,H23)</f>
        <v>0</v>
      </c>
      <c r="I24" s="90">
        <f>SUM(I21,I23)</f>
        <v>0</v>
      </c>
      <c r="J24" s="90">
        <f t="shared" ref="J24:O24" si="0">SUM(J21:J23)</f>
        <v>0</v>
      </c>
      <c r="K24" s="90">
        <f t="shared" si="0"/>
        <v>0</v>
      </c>
      <c r="L24" s="90">
        <f t="shared" si="0"/>
        <v>0</v>
      </c>
      <c r="M24" s="90">
        <f t="shared" si="0"/>
        <v>0</v>
      </c>
      <c r="N24" s="91">
        <f t="shared" si="0"/>
        <v>0</v>
      </c>
      <c r="O24" s="91">
        <f t="shared" si="0"/>
        <v>0</v>
      </c>
      <c r="P24" s="92"/>
      <c r="Q24" s="93">
        <f>SUM(Q21:Q23)</f>
        <v>0</v>
      </c>
      <c r="R24" s="88">
        <f>SUM(R21:R23)</f>
        <v>0</v>
      </c>
      <c r="S24" s="75" t="str">
        <f>+BA24</f>
        <v/>
      </c>
      <c r="BA24" s="17" t="str">
        <f>IF($M24&lt;$Q24," Las actividades de 60 años NO puede ser mayor que el de 20-64 años.","")</f>
        <v/>
      </c>
      <c r="BB24" s="3"/>
      <c r="BC24" s="3"/>
      <c r="BD24" s="26">
        <f>IF($M24&lt;$Q24,1,0)</f>
        <v>0</v>
      </c>
      <c r="BE24" s="2"/>
      <c r="BF24" s="3"/>
    </row>
    <row r="25" spans="1:58" ht="23.25" customHeight="1" x14ac:dyDescent="0.15">
      <c r="A25" s="67" t="s">
        <v>40</v>
      </c>
      <c r="B25" s="94"/>
      <c r="C25" s="94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60"/>
      <c r="BA25" s="2"/>
      <c r="BB25" s="2"/>
      <c r="BC25" s="2"/>
      <c r="BD25" s="2"/>
      <c r="BE25" s="2"/>
      <c r="BF25" s="3"/>
    </row>
    <row r="26" spans="1:58" ht="16.5" customHeight="1" x14ac:dyDescent="0.15">
      <c r="A26" s="308" t="s">
        <v>157</v>
      </c>
      <c r="B26" s="309"/>
      <c r="C26" s="310"/>
      <c r="D26" s="44">
        <f>SUM(E26:O26)</f>
        <v>0</v>
      </c>
      <c r="E26" s="62"/>
      <c r="F26" s="71"/>
      <c r="G26" s="71"/>
      <c r="H26" s="71"/>
      <c r="I26" s="71"/>
      <c r="J26" s="71"/>
      <c r="K26" s="63"/>
      <c r="L26" s="71"/>
      <c r="M26" s="63"/>
      <c r="N26" s="72"/>
      <c r="O26" s="64"/>
      <c r="P26" s="74"/>
      <c r="Q26" s="74"/>
      <c r="R26" s="74"/>
      <c r="S26" s="75" t="str">
        <f>+BA26&amp;BB26&amp;BC26</f>
        <v/>
      </c>
      <c r="BA26" s="11" t="str">
        <f>IF($D26=0,"",IF($P26="",IF($D26="",""," No olvide escribir la columna Beneficiarios."),""))</f>
        <v/>
      </c>
      <c r="BB26" s="11" t="str">
        <f>IF($D26&lt;$P26," El número de Beneficiarios NO puede ser mayor que el Total.","")</f>
        <v/>
      </c>
      <c r="BC26" s="17" t="str">
        <f>IF($M26&lt;$Q26," Las actividades de 60 años NO puede ser mayor que el de 20-64 años.","")</f>
        <v/>
      </c>
      <c r="BD26" s="26">
        <f>IF($M26&lt;$Q26,1,0)</f>
        <v>0</v>
      </c>
      <c r="BE26" s="26">
        <f>IF($D26&lt;$P26,1,0)</f>
        <v>0</v>
      </c>
      <c r="BF26" s="26" t="str">
        <f>IF($D26=0,"",IF($P26="",IF($D26="","",1),0))</f>
        <v/>
      </c>
    </row>
    <row r="27" spans="1:58" ht="14.25" customHeight="1" x14ac:dyDescent="0.15">
      <c r="A27" s="387" t="s">
        <v>158</v>
      </c>
      <c r="B27" s="388"/>
      <c r="C27" s="389"/>
      <c r="D27" s="76">
        <f t="shared" ref="D27:D37" si="1">SUM(E27:O27)</f>
        <v>5</v>
      </c>
      <c r="E27" s="96"/>
      <c r="F27" s="97"/>
      <c r="G27" s="97"/>
      <c r="H27" s="97">
        <v>1</v>
      </c>
      <c r="I27" s="97"/>
      <c r="J27" s="97">
        <v>2</v>
      </c>
      <c r="K27" s="80">
        <v>2</v>
      </c>
      <c r="L27" s="80"/>
      <c r="M27" s="80"/>
      <c r="N27" s="80"/>
      <c r="O27" s="98"/>
      <c r="P27" s="83">
        <v>5</v>
      </c>
      <c r="Q27" s="82"/>
      <c r="R27" s="83"/>
      <c r="S27" s="75" t="str">
        <f t="shared" ref="S27:S37" si="2">+BA27&amp;BB27&amp;BC27</f>
        <v/>
      </c>
      <c r="BA27" s="11" t="str">
        <f t="shared" ref="BA27:BA37" si="3">IF($D27=0,"",IF($P27="",IF($D27="",""," No olvide escribir la columna Beneficiarios."),""))</f>
        <v/>
      </c>
      <c r="BB27" s="11" t="str">
        <f t="shared" ref="BB27:BB37" si="4">IF($D27&lt;$P27," El número de Beneficiarios NO puede ser mayor que el Total.","")</f>
        <v/>
      </c>
      <c r="BC27" s="8"/>
      <c r="BD27" s="8"/>
      <c r="BE27" s="26">
        <f t="shared" ref="BE27:BE37" si="5">IF($D27&lt;$P27,1,0)</f>
        <v>0</v>
      </c>
      <c r="BF27" s="26">
        <f t="shared" ref="BF27:BF37" si="6">IF($D27=0,"",IF($P27="",IF($D27="","",1),0))</f>
        <v>0</v>
      </c>
    </row>
    <row r="28" spans="1:58" ht="18" customHeight="1" x14ac:dyDescent="0.15">
      <c r="A28" s="311" t="s">
        <v>41</v>
      </c>
      <c r="B28" s="312"/>
      <c r="C28" s="313"/>
      <c r="D28" s="76">
        <f t="shared" si="1"/>
        <v>0</v>
      </c>
      <c r="E28" s="96"/>
      <c r="F28" s="97"/>
      <c r="G28" s="97"/>
      <c r="H28" s="97"/>
      <c r="I28" s="97"/>
      <c r="J28" s="97"/>
      <c r="K28" s="80"/>
      <c r="L28" s="97"/>
      <c r="M28" s="80"/>
      <c r="N28" s="81"/>
      <c r="O28" s="98"/>
      <c r="P28" s="83"/>
      <c r="Q28" s="83"/>
      <c r="R28" s="83"/>
      <c r="S28" s="75" t="str">
        <f t="shared" si="2"/>
        <v/>
      </c>
      <c r="BA28" s="11" t="str">
        <f t="shared" si="3"/>
        <v/>
      </c>
      <c r="BB28" s="11" t="str">
        <f t="shared" si="4"/>
        <v/>
      </c>
      <c r="BC28" s="17" t="str">
        <f>IF($M28&lt;$Q28," Las actividades de 60 años NO puede ser mayor que el de 20-64 años.","")</f>
        <v/>
      </c>
      <c r="BD28" s="26">
        <f>IF($M28&lt;$Q28,1,0)</f>
        <v>0</v>
      </c>
      <c r="BE28" s="26">
        <f t="shared" si="5"/>
        <v>0</v>
      </c>
      <c r="BF28" s="26" t="str">
        <f t="shared" si="6"/>
        <v/>
      </c>
    </row>
    <row r="29" spans="1:58" ht="14.25" customHeight="1" x14ac:dyDescent="0.15">
      <c r="A29" s="311" t="s">
        <v>42</v>
      </c>
      <c r="B29" s="312"/>
      <c r="C29" s="313"/>
      <c r="D29" s="76">
        <f>SUM(E29:H29)</f>
        <v>0</v>
      </c>
      <c r="E29" s="96"/>
      <c r="F29" s="97"/>
      <c r="G29" s="97"/>
      <c r="H29" s="97"/>
      <c r="I29" s="79"/>
      <c r="J29" s="79"/>
      <c r="K29" s="79"/>
      <c r="L29" s="79"/>
      <c r="M29" s="79"/>
      <c r="N29" s="79"/>
      <c r="O29" s="99"/>
      <c r="P29" s="83"/>
      <c r="Q29" s="82"/>
      <c r="R29" s="83"/>
      <c r="S29" s="75" t="str">
        <f t="shared" si="2"/>
        <v/>
      </c>
      <c r="BA29" s="11" t="str">
        <f t="shared" si="3"/>
        <v/>
      </c>
      <c r="BB29" s="11" t="str">
        <f t="shared" si="4"/>
        <v/>
      </c>
      <c r="BC29" s="8"/>
      <c r="BD29" s="8"/>
      <c r="BE29" s="26">
        <f t="shared" si="5"/>
        <v>0</v>
      </c>
      <c r="BF29" s="26" t="str">
        <f t="shared" si="6"/>
        <v/>
      </c>
    </row>
    <row r="30" spans="1:58" ht="15.75" customHeight="1" x14ac:dyDescent="0.15">
      <c r="A30" s="387" t="s">
        <v>159</v>
      </c>
      <c r="B30" s="388"/>
      <c r="C30" s="389"/>
      <c r="D30" s="76">
        <f t="shared" si="1"/>
        <v>9</v>
      </c>
      <c r="E30" s="96"/>
      <c r="F30" s="97"/>
      <c r="G30" s="97"/>
      <c r="H30" s="97"/>
      <c r="I30" s="97"/>
      <c r="J30" s="97"/>
      <c r="K30" s="80">
        <v>1</v>
      </c>
      <c r="L30" s="97"/>
      <c r="M30" s="80">
        <v>8</v>
      </c>
      <c r="N30" s="81"/>
      <c r="O30" s="98"/>
      <c r="P30" s="83">
        <v>9</v>
      </c>
      <c r="Q30" s="83"/>
      <c r="R30" s="83"/>
      <c r="S30" s="75" t="str">
        <f t="shared" si="2"/>
        <v/>
      </c>
      <c r="BA30" s="11" t="str">
        <f t="shared" si="3"/>
        <v/>
      </c>
      <c r="BB30" s="11" t="str">
        <f t="shared" si="4"/>
        <v/>
      </c>
      <c r="BC30" s="17" t="str">
        <f>IF($M30&lt;$Q30," Las actividades de 60 años NO puede ser mayor que el de 20-64 años.","")</f>
        <v/>
      </c>
      <c r="BD30" s="26">
        <f>IF($M30&lt;$Q30,1,0)</f>
        <v>0</v>
      </c>
      <c r="BE30" s="26">
        <f t="shared" si="5"/>
        <v>0</v>
      </c>
      <c r="BF30" s="26">
        <f t="shared" si="6"/>
        <v>0</v>
      </c>
    </row>
    <row r="31" spans="1:58" ht="15.75" customHeight="1" x14ac:dyDescent="0.15">
      <c r="A31" s="387" t="s">
        <v>160</v>
      </c>
      <c r="B31" s="388"/>
      <c r="C31" s="389"/>
      <c r="D31" s="76">
        <f t="shared" si="1"/>
        <v>0</v>
      </c>
      <c r="E31" s="96"/>
      <c r="F31" s="97"/>
      <c r="G31" s="97"/>
      <c r="H31" s="97"/>
      <c r="I31" s="97"/>
      <c r="J31" s="97"/>
      <c r="K31" s="80"/>
      <c r="L31" s="97"/>
      <c r="M31" s="80"/>
      <c r="N31" s="81"/>
      <c r="O31" s="98"/>
      <c r="P31" s="83"/>
      <c r="Q31" s="83"/>
      <c r="R31" s="83"/>
      <c r="S31" s="75" t="str">
        <f t="shared" si="2"/>
        <v/>
      </c>
      <c r="BA31" s="11" t="str">
        <f t="shared" si="3"/>
        <v/>
      </c>
      <c r="BB31" s="11" t="str">
        <f t="shared" si="4"/>
        <v/>
      </c>
      <c r="BC31" s="17" t="str">
        <f>IF($M31&lt;$Q31," Las actividades de 60 años NO puede ser mayor que el de 20-64 años.","")</f>
        <v/>
      </c>
      <c r="BD31" s="26">
        <f>IF($M31&lt;$Q31,1,0)</f>
        <v>0</v>
      </c>
      <c r="BE31" s="26">
        <f t="shared" si="5"/>
        <v>0</v>
      </c>
      <c r="BF31" s="26" t="str">
        <f t="shared" si="6"/>
        <v/>
      </c>
    </row>
    <row r="32" spans="1:58" ht="15.75" customHeight="1" x14ac:dyDescent="0.15">
      <c r="A32" s="421" t="s">
        <v>43</v>
      </c>
      <c r="B32" s="422"/>
      <c r="C32" s="423"/>
      <c r="D32" s="76">
        <f>SUM(E32:K32)</f>
        <v>0</v>
      </c>
      <c r="E32" s="96"/>
      <c r="F32" s="97"/>
      <c r="G32" s="97"/>
      <c r="H32" s="97"/>
      <c r="I32" s="97"/>
      <c r="J32" s="97"/>
      <c r="K32" s="80"/>
      <c r="L32" s="78"/>
      <c r="M32" s="79"/>
      <c r="N32" s="79"/>
      <c r="O32" s="99"/>
      <c r="P32" s="83"/>
      <c r="Q32" s="82"/>
      <c r="R32" s="83"/>
      <c r="S32" s="75" t="str">
        <f t="shared" si="2"/>
        <v/>
      </c>
      <c r="BA32" s="11" t="str">
        <f t="shared" si="3"/>
        <v/>
      </c>
      <c r="BB32" s="11" t="str">
        <f t="shared" si="4"/>
        <v/>
      </c>
      <c r="BC32" s="8"/>
      <c r="BD32" s="8"/>
      <c r="BE32" s="26">
        <f t="shared" si="5"/>
        <v>0</v>
      </c>
      <c r="BF32" s="26" t="str">
        <f t="shared" si="6"/>
        <v/>
      </c>
    </row>
    <row r="33" spans="1:58" ht="15" customHeight="1" x14ac:dyDescent="0.15">
      <c r="A33" s="344" t="s">
        <v>161</v>
      </c>
      <c r="B33" s="429" t="s">
        <v>162</v>
      </c>
      <c r="C33" s="430"/>
      <c r="D33" s="76">
        <f>SUM(E33:K33)</f>
        <v>0</v>
      </c>
      <c r="E33" s="97"/>
      <c r="F33" s="97"/>
      <c r="G33" s="97"/>
      <c r="H33" s="97"/>
      <c r="I33" s="97"/>
      <c r="J33" s="97"/>
      <c r="K33" s="80"/>
      <c r="L33" s="78"/>
      <c r="M33" s="79"/>
      <c r="N33" s="79"/>
      <c r="O33" s="99"/>
      <c r="P33" s="83"/>
      <c r="Q33" s="82"/>
      <c r="R33" s="83"/>
      <c r="S33" s="75" t="str">
        <f t="shared" si="2"/>
        <v/>
      </c>
      <c r="BA33" s="11" t="str">
        <f t="shared" si="3"/>
        <v/>
      </c>
      <c r="BB33" s="11" t="str">
        <f t="shared" si="4"/>
        <v/>
      </c>
      <c r="BC33" s="8"/>
      <c r="BD33" s="8"/>
      <c r="BE33" s="26">
        <f t="shared" si="5"/>
        <v>0</v>
      </c>
      <c r="BF33" s="26" t="str">
        <f t="shared" si="6"/>
        <v/>
      </c>
    </row>
    <row r="34" spans="1:58" ht="15.75" customHeight="1" x14ac:dyDescent="0.15">
      <c r="A34" s="345"/>
      <c r="B34" s="431" t="s">
        <v>163</v>
      </c>
      <c r="C34" s="432"/>
      <c r="D34" s="76">
        <f>SUM(E34:K34)</f>
        <v>0</v>
      </c>
      <c r="E34" s="96"/>
      <c r="F34" s="80"/>
      <c r="G34" s="80"/>
      <c r="H34" s="80"/>
      <c r="I34" s="80"/>
      <c r="J34" s="80"/>
      <c r="K34" s="80"/>
      <c r="L34" s="79"/>
      <c r="M34" s="79"/>
      <c r="N34" s="79"/>
      <c r="O34" s="99"/>
      <c r="P34" s="83"/>
      <c r="Q34" s="82"/>
      <c r="R34" s="83"/>
      <c r="S34" s="75" t="str">
        <f t="shared" si="2"/>
        <v/>
      </c>
      <c r="BA34" s="11" t="str">
        <f t="shared" si="3"/>
        <v/>
      </c>
      <c r="BB34" s="11" t="str">
        <f t="shared" si="4"/>
        <v/>
      </c>
      <c r="BC34" s="8"/>
      <c r="BD34" s="8"/>
      <c r="BE34" s="26">
        <f t="shared" si="5"/>
        <v>0</v>
      </c>
      <c r="BF34" s="26" t="str">
        <f t="shared" si="6"/>
        <v/>
      </c>
    </row>
    <row r="35" spans="1:58" ht="15.75" customHeight="1" x14ac:dyDescent="0.15">
      <c r="A35" s="345"/>
      <c r="B35" s="431" t="s">
        <v>164</v>
      </c>
      <c r="C35" s="432"/>
      <c r="D35" s="76">
        <f>SUM(E35:K35)</f>
        <v>0</v>
      </c>
      <c r="E35" s="96"/>
      <c r="F35" s="80"/>
      <c r="G35" s="80"/>
      <c r="H35" s="80"/>
      <c r="I35" s="80"/>
      <c r="J35" s="80"/>
      <c r="K35" s="80"/>
      <c r="L35" s="79"/>
      <c r="M35" s="79"/>
      <c r="N35" s="79"/>
      <c r="O35" s="99"/>
      <c r="P35" s="83"/>
      <c r="Q35" s="82"/>
      <c r="R35" s="83"/>
      <c r="S35" s="75" t="str">
        <f t="shared" si="2"/>
        <v/>
      </c>
      <c r="BA35" s="11" t="str">
        <f>IF($D35=0,"",IF($P35="",IF($D35="",""," No olvide escribir la columna Beneficiarios."),""))</f>
        <v/>
      </c>
      <c r="BB35" s="11" t="str">
        <f t="shared" si="4"/>
        <v/>
      </c>
      <c r="BC35" s="8"/>
      <c r="BD35" s="8"/>
      <c r="BE35" s="26">
        <f t="shared" si="5"/>
        <v>0</v>
      </c>
      <c r="BF35" s="26" t="str">
        <f t="shared" si="6"/>
        <v/>
      </c>
    </row>
    <row r="36" spans="1:58" ht="17.25" customHeight="1" x14ac:dyDescent="0.15">
      <c r="A36" s="346"/>
      <c r="B36" s="433" t="s">
        <v>165</v>
      </c>
      <c r="C36" s="434"/>
      <c r="D36" s="76">
        <f>SUM(E36:K36)</f>
        <v>0</v>
      </c>
      <c r="E36" s="100"/>
      <c r="F36" s="100"/>
      <c r="G36" s="100"/>
      <c r="H36" s="100"/>
      <c r="I36" s="100"/>
      <c r="J36" s="100"/>
      <c r="K36" s="101"/>
      <c r="L36" s="102"/>
      <c r="M36" s="103"/>
      <c r="N36" s="103"/>
      <c r="O36" s="104"/>
      <c r="P36" s="105"/>
      <c r="Q36" s="106"/>
      <c r="R36" s="105"/>
      <c r="S36" s="75" t="str">
        <f t="shared" si="2"/>
        <v/>
      </c>
      <c r="BA36" s="11" t="str">
        <f t="shared" si="3"/>
        <v/>
      </c>
      <c r="BB36" s="11" t="str">
        <f t="shared" si="4"/>
        <v/>
      </c>
      <c r="BE36" s="26">
        <f t="shared" si="5"/>
        <v>0</v>
      </c>
      <c r="BF36" s="26" t="str">
        <f t="shared" si="6"/>
        <v/>
      </c>
    </row>
    <row r="37" spans="1:58" ht="15.75" customHeight="1" x14ac:dyDescent="0.15">
      <c r="A37" s="384" t="s">
        <v>44</v>
      </c>
      <c r="B37" s="424"/>
      <c r="C37" s="425"/>
      <c r="D37" s="93">
        <f t="shared" si="1"/>
        <v>14</v>
      </c>
      <c r="E37" s="107">
        <f>SUM(E26:E36)</f>
        <v>0</v>
      </c>
      <c r="F37" s="89">
        <f>SUM(F26:F36)</f>
        <v>0</v>
      </c>
      <c r="G37" s="89">
        <f>SUM(G26:G36)</f>
        <v>0</v>
      </c>
      <c r="H37" s="90">
        <f>SUM(H26:H36)</f>
        <v>1</v>
      </c>
      <c r="I37" s="90">
        <f>SUM(I26:I28,I30:I36)</f>
        <v>0</v>
      </c>
      <c r="J37" s="90">
        <f>SUM(J26:J28,J30:J36)</f>
        <v>2</v>
      </c>
      <c r="K37" s="90">
        <f>SUM(K26:K28,K30:K36)</f>
        <v>3</v>
      </c>
      <c r="L37" s="89">
        <f>SUM(L26:L28,L30:L31)</f>
        <v>0</v>
      </c>
      <c r="M37" s="90">
        <f>SUM(M26:M28,M30:M31)</f>
        <v>8</v>
      </c>
      <c r="N37" s="90">
        <f>SUM(N26:N28,N30:N31)</f>
        <v>0</v>
      </c>
      <c r="O37" s="91">
        <f>SUM(O26:O28,O30:O31)</f>
        <v>0</v>
      </c>
      <c r="P37" s="88">
        <f>SUM(P26:P36)</f>
        <v>14</v>
      </c>
      <c r="Q37" s="108">
        <f>SUM(Q26,Q28,Q30:Q31)</f>
        <v>0</v>
      </c>
      <c r="R37" s="88">
        <f>SUM(R26:R36)</f>
        <v>0</v>
      </c>
      <c r="S37" s="75" t="str">
        <f t="shared" si="2"/>
        <v/>
      </c>
      <c r="BA37" s="11" t="str">
        <f t="shared" si="3"/>
        <v/>
      </c>
      <c r="BB37" s="11" t="str">
        <f t="shared" si="4"/>
        <v/>
      </c>
      <c r="BE37" s="26">
        <f t="shared" si="5"/>
        <v>0</v>
      </c>
      <c r="BF37" s="26">
        <f t="shared" si="6"/>
        <v>0</v>
      </c>
    </row>
    <row r="38" spans="1:58" ht="15" customHeight="1" x14ac:dyDescent="0.15">
      <c r="A38" s="109" t="s">
        <v>45</v>
      </c>
      <c r="B38" s="59"/>
      <c r="C38" s="59"/>
      <c r="D38" s="377"/>
      <c r="E38" s="379"/>
      <c r="F38" s="379"/>
      <c r="G38" s="379"/>
      <c r="H38" s="379"/>
      <c r="I38" s="379"/>
      <c r="J38" s="379"/>
      <c r="K38" s="379"/>
      <c r="L38" s="379"/>
      <c r="M38" s="379"/>
      <c r="N38" s="379"/>
      <c r="O38" s="379"/>
      <c r="P38" s="377"/>
      <c r="Q38" s="379"/>
      <c r="R38" s="380"/>
      <c r="BA38" s="2"/>
    </row>
    <row r="39" spans="1:58" ht="16.5" customHeight="1" x14ac:dyDescent="0.15">
      <c r="A39" s="42" t="s">
        <v>46</v>
      </c>
      <c r="B39" s="59"/>
      <c r="C39" s="59"/>
      <c r="D39" s="378"/>
      <c r="E39" s="259"/>
      <c r="F39" s="259"/>
      <c r="G39" s="259"/>
      <c r="H39" s="259"/>
      <c r="I39" s="259"/>
      <c r="J39" s="259"/>
      <c r="K39" s="259"/>
      <c r="L39" s="259"/>
      <c r="M39" s="259"/>
      <c r="N39" s="259"/>
      <c r="O39" s="259"/>
      <c r="P39" s="378"/>
      <c r="Q39" s="379"/>
      <c r="R39" s="380"/>
      <c r="BA39" s="2"/>
      <c r="BB39" s="2"/>
      <c r="BC39" s="2"/>
      <c r="BD39" s="2"/>
      <c r="BE39" s="2"/>
      <c r="BF39" s="2"/>
    </row>
    <row r="40" spans="1:58" ht="18.75" customHeight="1" x14ac:dyDescent="0.15">
      <c r="A40" s="381" t="s">
        <v>166</v>
      </c>
      <c r="B40" s="382"/>
      <c r="C40" s="383"/>
      <c r="D40" s="111">
        <f>SUM(E40:O40)</f>
        <v>13</v>
      </c>
      <c r="E40" s="62"/>
      <c r="F40" s="63"/>
      <c r="G40" s="63"/>
      <c r="H40" s="63"/>
      <c r="I40" s="63">
        <v>3</v>
      </c>
      <c r="J40" s="63"/>
      <c r="K40" s="63">
        <v>10</v>
      </c>
      <c r="L40" s="63"/>
      <c r="M40" s="63"/>
      <c r="N40" s="72"/>
      <c r="O40" s="72"/>
      <c r="P40" s="74">
        <v>13</v>
      </c>
      <c r="Q40" s="112"/>
      <c r="R40" s="112"/>
      <c r="S40" s="75" t="str">
        <f>+BA40&amp;BB40&amp;BC40</f>
        <v/>
      </c>
      <c r="BA40" s="11" t="str">
        <f>IF($D40=0,"",IF($P40="",IF($D40="",""," No olvide escribir la columna Beneficiarios."),""))</f>
        <v/>
      </c>
      <c r="BB40" s="11" t="str">
        <f>IF($D40&lt;$P40," El número de Beneficiarios NO puede ser mayor que el Total.","")</f>
        <v/>
      </c>
      <c r="BC40" s="17" t="str">
        <f>IF($M40&lt;$Q40," Las actividades de 60 años NO puede ser mayor que el de 20-64 años.","")</f>
        <v/>
      </c>
      <c r="BD40" s="26">
        <f>IF($M40&lt;$Q40,1,0)</f>
        <v>0</v>
      </c>
      <c r="BE40" s="26">
        <f t="shared" ref="BE40:BE68" si="7">IF($D40&lt;$P40,1,0)</f>
        <v>0</v>
      </c>
      <c r="BF40" s="26">
        <f>IF($D40=0,"",IF($P40="",IF($D40="","",1),0))</f>
        <v>0</v>
      </c>
    </row>
    <row r="41" spans="1:58" ht="19.5" customHeight="1" x14ac:dyDescent="0.15">
      <c r="A41" s="426" t="s">
        <v>167</v>
      </c>
      <c r="B41" s="427"/>
      <c r="C41" s="428"/>
      <c r="D41" s="113">
        <f t="shared" ref="D41:D64" si="8">SUM(E41:O41)</f>
        <v>26</v>
      </c>
      <c r="E41" s="114"/>
      <c r="F41" s="115"/>
      <c r="G41" s="115"/>
      <c r="H41" s="115"/>
      <c r="I41" s="115">
        <v>4</v>
      </c>
      <c r="J41" s="115"/>
      <c r="K41" s="115"/>
      <c r="L41" s="115">
        <v>2</v>
      </c>
      <c r="M41" s="115">
        <v>20</v>
      </c>
      <c r="N41" s="116"/>
      <c r="O41" s="116"/>
      <c r="P41" s="117">
        <v>26</v>
      </c>
      <c r="Q41" s="118"/>
      <c r="R41" s="118"/>
      <c r="S41" s="75" t="str">
        <f t="shared" ref="S41:S68" si="9">+BA41&amp;BB41&amp;BC41</f>
        <v/>
      </c>
      <c r="BA41" s="11" t="str">
        <f t="shared" ref="BA41:BA63" si="10">IF($D41=0,"",IF($P41="",IF($D41="",""," No olvide escribir la columna Beneficiarios."),""))</f>
        <v/>
      </c>
      <c r="BB41" s="11" t="str">
        <f t="shared" ref="BB41:BB68" si="11">IF($D41&lt;$P41," El número de Beneficiarios NO puede ser mayor que el Total.","")</f>
        <v/>
      </c>
      <c r="BC41" s="17" t="str">
        <f t="shared" ref="BC41:BC68" si="12">IF($M41&lt;$Q41," Las actividades de 60 años NO puede ser mayor que el de 20-64 años.","")</f>
        <v/>
      </c>
      <c r="BD41" s="26">
        <f t="shared" ref="BD41:BD68" si="13">IF($M41&lt;$Q41,1,0)</f>
        <v>0</v>
      </c>
      <c r="BE41" s="26">
        <f t="shared" si="7"/>
        <v>0</v>
      </c>
      <c r="BF41" s="26">
        <f t="shared" ref="BF41:BF68" si="14">IF($D41=0,"",IF($P41="",IF($D41="","",1),0))</f>
        <v>0</v>
      </c>
    </row>
    <row r="42" spans="1:58" ht="15.75" customHeight="1" x14ac:dyDescent="0.15">
      <c r="A42" s="387" t="s">
        <v>168</v>
      </c>
      <c r="B42" s="388"/>
      <c r="C42" s="389"/>
      <c r="D42" s="113">
        <f t="shared" si="8"/>
        <v>0</v>
      </c>
      <c r="E42" s="114"/>
      <c r="F42" s="115"/>
      <c r="G42" s="115"/>
      <c r="H42" s="115"/>
      <c r="I42" s="115"/>
      <c r="J42" s="115"/>
      <c r="K42" s="115"/>
      <c r="L42" s="115"/>
      <c r="M42" s="115"/>
      <c r="N42" s="116"/>
      <c r="O42" s="116"/>
      <c r="P42" s="117"/>
      <c r="Q42" s="118"/>
      <c r="R42" s="118"/>
      <c r="S42" s="75" t="str">
        <f t="shared" si="9"/>
        <v/>
      </c>
      <c r="BA42" s="11" t="str">
        <f t="shared" si="10"/>
        <v/>
      </c>
      <c r="BB42" s="11" t="str">
        <f t="shared" si="11"/>
        <v/>
      </c>
      <c r="BC42" s="17" t="str">
        <f t="shared" si="12"/>
        <v/>
      </c>
      <c r="BD42" s="26">
        <f t="shared" si="13"/>
        <v>0</v>
      </c>
      <c r="BE42" s="26">
        <f t="shared" si="7"/>
        <v>0</v>
      </c>
      <c r="BF42" s="26" t="str">
        <f t="shared" si="14"/>
        <v/>
      </c>
    </row>
    <row r="43" spans="1:58" ht="15.75" customHeight="1" x14ac:dyDescent="0.15">
      <c r="A43" s="387" t="s">
        <v>47</v>
      </c>
      <c r="B43" s="388"/>
      <c r="C43" s="389"/>
      <c r="D43" s="76">
        <f t="shared" si="8"/>
        <v>0</v>
      </c>
      <c r="E43" s="96"/>
      <c r="F43" s="80"/>
      <c r="G43" s="80"/>
      <c r="H43" s="80"/>
      <c r="I43" s="80"/>
      <c r="J43" s="80"/>
      <c r="K43" s="80"/>
      <c r="L43" s="80"/>
      <c r="M43" s="80"/>
      <c r="N43" s="81"/>
      <c r="O43" s="81"/>
      <c r="P43" s="83"/>
      <c r="Q43" s="119"/>
      <c r="R43" s="119"/>
      <c r="S43" s="75" t="str">
        <f t="shared" si="9"/>
        <v/>
      </c>
      <c r="BA43" s="11" t="str">
        <f t="shared" si="10"/>
        <v/>
      </c>
      <c r="BB43" s="11" t="str">
        <f t="shared" si="11"/>
        <v/>
      </c>
      <c r="BC43" s="17" t="str">
        <f t="shared" si="12"/>
        <v/>
      </c>
      <c r="BD43" s="26">
        <f t="shared" si="13"/>
        <v>0</v>
      </c>
      <c r="BE43" s="26">
        <f t="shared" si="7"/>
        <v>0</v>
      </c>
      <c r="BF43" s="26" t="str">
        <f t="shared" si="14"/>
        <v/>
      </c>
    </row>
    <row r="44" spans="1:58" ht="15.75" customHeight="1" x14ac:dyDescent="0.15">
      <c r="A44" s="387" t="s">
        <v>48</v>
      </c>
      <c r="B44" s="388"/>
      <c r="C44" s="389"/>
      <c r="D44" s="76">
        <f t="shared" si="8"/>
        <v>0</v>
      </c>
      <c r="E44" s="96"/>
      <c r="F44" s="80"/>
      <c r="G44" s="80"/>
      <c r="H44" s="80"/>
      <c r="I44" s="80"/>
      <c r="J44" s="80"/>
      <c r="K44" s="80"/>
      <c r="L44" s="80"/>
      <c r="M44" s="80"/>
      <c r="N44" s="81"/>
      <c r="O44" s="81"/>
      <c r="P44" s="83"/>
      <c r="Q44" s="119"/>
      <c r="R44" s="119"/>
      <c r="S44" s="75" t="str">
        <f t="shared" si="9"/>
        <v/>
      </c>
      <c r="BA44" s="11" t="str">
        <f t="shared" si="10"/>
        <v/>
      </c>
      <c r="BB44" s="11" t="str">
        <f t="shared" si="11"/>
        <v/>
      </c>
      <c r="BC44" s="17" t="str">
        <f t="shared" si="12"/>
        <v/>
      </c>
      <c r="BD44" s="26">
        <f t="shared" si="13"/>
        <v>0</v>
      </c>
      <c r="BE44" s="26">
        <f t="shared" si="7"/>
        <v>0</v>
      </c>
      <c r="BF44" s="26" t="str">
        <f t="shared" si="14"/>
        <v/>
      </c>
    </row>
    <row r="45" spans="1:58" ht="15.75" customHeight="1" x14ac:dyDescent="0.15">
      <c r="A45" s="387" t="s">
        <v>49</v>
      </c>
      <c r="B45" s="388"/>
      <c r="C45" s="389"/>
      <c r="D45" s="76">
        <f t="shared" si="8"/>
        <v>0</v>
      </c>
      <c r="E45" s="96"/>
      <c r="F45" s="80"/>
      <c r="G45" s="80"/>
      <c r="H45" s="80"/>
      <c r="I45" s="80"/>
      <c r="J45" s="80"/>
      <c r="K45" s="80"/>
      <c r="L45" s="80"/>
      <c r="M45" s="80"/>
      <c r="N45" s="81"/>
      <c r="O45" s="81"/>
      <c r="P45" s="83"/>
      <c r="Q45" s="119"/>
      <c r="R45" s="119"/>
      <c r="S45" s="75" t="str">
        <f t="shared" si="9"/>
        <v/>
      </c>
      <c r="BA45" s="11" t="str">
        <f t="shared" si="10"/>
        <v/>
      </c>
      <c r="BB45" s="11" t="str">
        <f t="shared" si="11"/>
        <v/>
      </c>
      <c r="BC45" s="17" t="str">
        <f t="shared" si="12"/>
        <v/>
      </c>
      <c r="BD45" s="26">
        <f t="shared" si="13"/>
        <v>0</v>
      </c>
      <c r="BE45" s="26">
        <f t="shared" si="7"/>
        <v>0</v>
      </c>
      <c r="BF45" s="26" t="str">
        <f t="shared" si="14"/>
        <v/>
      </c>
    </row>
    <row r="46" spans="1:58" ht="15.75" customHeight="1" x14ac:dyDescent="0.15">
      <c r="A46" s="387" t="s">
        <v>50</v>
      </c>
      <c r="B46" s="388"/>
      <c r="C46" s="389"/>
      <c r="D46" s="76">
        <f t="shared" si="8"/>
        <v>0</v>
      </c>
      <c r="E46" s="96"/>
      <c r="F46" s="80"/>
      <c r="G46" s="80"/>
      <c r="H46" s="80"/>
      <c r="I46" s="80"/>
      <c r="J46" s="80"/>
      <c r="K46" s="80"/>
      <c r="L46" s="80"/>
      <c r="M46" s="80"/>
      <c r="N46" s="81"/>
      <c r="O46" s="81"/>
      <c r="P46" s="83"/>
      <c r="Q46" s="119"/>
      <c r="R46" s="119"/>
      <c r="S46" s="75" t="str">
        <f t="shared" si="9"/>
        <v/>
      </c>
      <c r="BA46" s="11" t="str">
        <f t="shared" si="10"/>
        <v/>
      </c>
      <c r="BB46" s="11" t="str">
        <f t="shared" si="11"/>
        <v/>
      </c>
      <c r="BC46" s="17" t="str">
        <f t="shared" si="12"/>
        <v/>
      </c>
      <c r="BD46" s="26">
        <f t="shared" si="13"/>
        <v>0</v>
      </c>
      <c r="BE46" s="26">
        <f t="shared" si="7"/>
        <v>0</v>
      </c>
      <c r="BF46" s="26" t="str">
        <f t="shared" si="14"/>
        <v/>
      </c>
    </row>
    <row r="47" spans="1:58" ht="15" customHeight="1" x14ac:dyDescent="0.15">
      <c r="A47" s="387" t="s">
        <v>169</v>
      </c>
      <c r="B47" s="388"/>
      <c r="C47" s="389"/>
      <c r="D47" s="76">
        <f>SUM(E47:K47)</f>
        <v>0</v>
      </c>
      <c r="E47" s="96"/>
      <c r="F47" s="80"/>
      <c r="G47" s="80"/>
      <c r="H47" s="80"/>
      <c r="I47" s="80"/>
      <c r="J47" s="80"/>
      <c r="K47" s="80"/>
      <c r="L47" s="79"/>
      <c r="M47" s="79"/>
      <c r="N47" s="79"/>
      <c r="O47" s="120"/>
      <c r="P47" s="83"/>
      <c r="Q47" s="121"/>
      <c r="R47" s="119"/>
      <c r="S47" s="75" t="str">
        <f t="shared" si="9"/>
        <v/>
      </c>
      <c r="BA47" s="11" t="str">
        <f t="shared" si="10"/>
        <v/>
      </c>
      <c r="BB47" s="11" t="str">
        <f t="shared" si="11"/>
        <v/>
      </c>
      <c r="BC47" s="8"/>
      <c r="BD47" s="8"/>
      <c r="BE47" s="26">
        <f t="shared" si="7"/>
        <v>0</v>
      </c>
      <c r="BF47" s="26" t="str">
        <f t="shared" si="14"/>
        <v/>
      </c>
    </row>
    <row r="48" spans="1:58" ht="19.5" customHeight="1" x14ac:dyDescent="0.15">
      <c r="A48" s="387" t="s">
        <v>170</v>
      </c>
      <c r="B48" s="388"/>
      <c r="C48" s="389"/>
      <c r="D48" s="76">
        <f>SUM(J48:O48)</f>
        <v>0</v>
      </c>
      <c r="E48" s="79"/>
      <c r="F48" s="79"/>
      <c r="G48" s="79"/>
      <c r="H48" s="79"/>
      <c r="I48" s="79"/>
      <c r="J48" s="80"/>
      <c r="K48" s="80"/>
      <c r="L48" s="80"/>
      <c r="M48" s="80"/>
      <c r="N48" s="81"/>
      <c r="O48" s="81"/>
      <c r="P48" s="83"/>
      <c r="Q48" s="119"/>
      <c r="R48" s="119"/>
      <c r="S48" s="75" t="str">
        <f t="shared" si="9"/>
        <v/>
      </c>
      <c r="BA48" s="11" t="str">
        <f t="shared" si="10"/>
        <v/>
      </c>
      <c r="BB48" s="11" t="str">
        <f t="shared" si="11"/>
        <v/>
      </c>
      <c r="BC48" s="17" t="str">
        <f t="shared" si="12"/>
        <v/>
      </c>
      <c r="BD48" s="26">
        <f t="shared" si="13"/>
        <v>0</v>
      </c>
      <c r="BE48" s="26">
        <f t="shared" si="7"/>
        <v>0</v>
      </c>
      <c r="BF48" s="26" t="str">
        <f t="shared" si="14"/>
        <v/>
      </c>
    </row>
    <row r="49" spans="1:60" ht="15.75" customHeight="1" x14ac:dyDescent="0.15">
      <c r="A49" s="387" t="s">
        <v>51</v>
      </c>
      <c r="B49" s="388"/>
      <c r="C49" s="389"/>
      <c r="D49" s="76">
        <f t="shared" si="8"/>
        <v>0</v>
      </c>
      <c r="E49" s="96"/>
      <c r="F49" s="80"/>
      <c r="G49" s="80"/>
      <c r="H49" s="80"/>
      <c r="I49" s="80"/>
      <c r="J49" s="80"/>
      <c r="K49" s="80"/>
      <c r="L49" s="80"/>
      <c r="M49" s="80"/>
      <c r="N49" s="81"/>
      <c r="O49" s="81"/>
      <c r="P49" s="83"/>
      <c r="Q49" s="119"/>
      <c r="R49" s="119"/>
      <c r="S49" s="75" t="str">
        <f t="shared" si="9"/>
        <v/>
      </c>
      <c r="BA49" s="11" t="str">
        <f t="shared" si="10"/>
        <v/>
      </c>
      <c r="BB49" s="11" t="str">
        <f t="shared" si="11"/>
        <v/>
      </c>
      <c r="BC49" s="17" t="str">
        <f t="shared" si="12"/>
        <v/>
      </c>
      <c r="BD49" s="26">
        <f t="shared" si="13"/>
        <v>0</v>
      </c>
      <c r="BE49" s="26">
        <f t="shared" si="7"/>
        <v>0</v>
      </c>
      <c r="BF49" s="26" t="str">
        <f t="shared" si="14"/>
        <v/>
      </c>
    </row>
    <row r="50" spans="1:60" ht="16.5" customHeight="1" x14ac:dyDescent="0.15">
      <c r="A50" s="387" t="s">
        <v>53</v>
      </c>
      <c r="B50" s="388"/>
      <c r="C50" s="389"/>
      <c r="D50" s="76">
        <f>SUM(I50:O50)</f>
        <v>0</v>
      </c>
      <c r="E50" s="79"/>
      <c r="F50" s="79"/>
      <c r="G50" s="79"/>
      <c r="H50" s="79"/>
      <c r="I50" s="80"/>
      <c r="J50" s="80"/>
      <c r="K50" s="80"/>
      <c r="L50" s="80"/>
      <c r="M50" s="80"/>
      <c r="N50" s="81"/>
      <c r="O50" s="81"/>
      <c r="P50" s="83"/>
      <c r="Q50" s="119"/>
      <c r="R50" s="119"/>
      <c r="S50" s="75" t="str">
        <f t="shared" si="9"/>
        <v/>
      </c>
      <c r="BA50" s="11" t="str">
        <f t="shared" si="10"/>
        <v/>
      </c>
      <c r="BB50" s="11" t="str">
        <f t="shared" si="11"/>
        <v/>
      </c>
      <c r="BC50" s="17" t="str">
        <f t="shared" si="12"/>
        <v/>
      </c>
      <c r="BD50" s="26">
        <f t="shared" si="13"/>
        <v>0</v>
      </c>
      <c r="BE50" s="26">
        <f t="shared" si="7"/>
        <v>0</v>
      </c>
      <c r="BF50" s="26" t="str">
        <f t="shared" si="14"/>
        <v/>
      </c>
    </row>
    <row r="51" spans="1:60" ht="17.25" customHeight="1" x14ac:dyDescent="0.15">
      <c r="A51" s="387" t="s">
        <v>171</v>
      </c>
      <c r="B51" s="388"/>
      <c r="C51" s="389"/>
      <c r="D51" s="76">
        <f t="shared" si="8"/>
        <v>0</v>
      </c>
      <c r="E51" s="80"/>
      <c r="F51" s="80"/>
      <c r="G51" s="80"/>
      <c r="H51" s="80"/>
      <c r="I51" s="80"/>
      <c r="J51" s="80"/>
      <c r="K51" s="80"/>
      <c r="L51" s="80"/>
      <c r="M51" s="80"/>
      <c r="N51" s="81"/>
      <c r="O51" s="81"/>
      <c r="P51" s="83"/>
      <c r="Q51" s="119"/>
      <c r="R51" s="119"/>
      <c r="S51" s="75" t="str">
        <f t="shared" si="9"/>
        <v/>
      </c>
      <c r="BA51" s="11" t="str">
        <f t="shared" si="10"/>
        <v/>
      </c>
      <c r="BB51" s="11" t="str">
        <f t="shared" si="11"/>
        <v/>
      </c>
      <c r="BC51" s="17" t="str">
        <f t="shared" si="12"/>
        <v/>
      </c>
      <c r="BD51" s="26">
        <f t="shared" si="13"/>
        <v>0</v>
      </c>
      <c r="BE51" s="26">
        <f t="shared" si="7"/>
        <v>0</v>
      </c>
      <c r="BF51" s="26" t="str">
        <f t="shared" si="14"/>
        <v/>
      </c>
    </row>
    <row r="52" spans="1:60" ht="15.75" customHeight="1" x14ac:dyDescent="0.15">
      <c r="A52" s="387" t="s">
        <v>54</v>
      </c>
      <c r="B52" s="388"/>
      <c r="C52" s="389"/>
      <c r="D52" s="76">
        <f>SUM(H52:O52)</f>
        <v>1</v>
      </c>
      <c r="E52" s="79"/>
      <c r="F52" s="79"/>
      <c r="G52" s="79"/>
      <c r="H52" s="80"/>
      <c r="I52" s="80"/>
      <c r="J52" s="80"/>
      <c r="K52" s="80"/>
      <c r="L52" s="80"/>
      <c r="M52" s="80">
        <v>1</v>
      </c>
      <c r="N52" s="81"/>
      <c r="O52" s="81"/>
      <c r="P52" s="83">
        <v>1</v>
      </c>
      <c r="Q52" s="119"/>
      <c r="R52" s="119"/>
      <c r="S52" s="75" t="str">
        <f t="shared" si="9"/>
        <v/>
      </c>
      <c r="BA52" s="11" t="str">
        <f t="shared" si="10"/>
        <v/>
      </c>
      <c r="BB52" s="11" t="str">
        <f t="shared" si="11"/>
        <v/>
      </c>
      <c r="BC52" s="17" t="str">
        <f t="shared" si="12"/>
        <v/>
      </c>
      <c r="BD52" s="26">
        <f t="shared" si="13"/>
        <v>0</v>
      </c>
      <c r="BE52" s="26">
        <f t="shared" si="7"/>
        <v>0</v>
      </c>
      <c r="BF52" s="26">
        <f t="shared" si="14"/>
        <v>0</v>
      </c>
    </row>
    <row r="53" spans="1:60" ht="17.25" customHeight="1" x14ac:dyDescent="0.15">
      <c r="A53" s="387" t="s">
        <v>55</v>
      </c>
      <c r="B53" s="388"/>
      <c r="C53" s="389"/>
      <c r="D53" s="76">
        <f>SUM(E53:O53)</f>
        <v>2</v>
      </c>
      <c r="E53" s="80"/>
      <c r="F53" s="80"/>
      <c r="G53" s="80"/>
      <c r="H53" s="80"/>
      <c r="I53" s="80"/>
      <c r="J53" s="80"/>
      <c r="K53" s="80"/>
      <c r="L53" s="80"/>
      <c r="M53" s="80">
        <v>1</v>
      </c>
      <c r="N53" s="81"/>
      <c r="O53" s="81">
        <v>1</v>
      </c>
      <c r="P53" s="83">
        <v>2</v>
      </c>
      <c r="Q53" s="119"/>
      <c r="R53" s="119"/>
      <c r="S53" s="75" t="str">
        <f>+BA53&amp;BB53&amp;BC53</f>
        <v/>
      </c>
      <c r="BA53" s="11" t="str">
        <f t="shared" si="10"/>
        <v/>
      </c>
      <c r="BB53" s="11" t="str">
        <f t="shared" si="11"/>
        <v/>
      </c>
      <c r="BC53" s="17" t="str">
        <f t="shared" si="12"/>
        <v/>
      </c>
      <c r="BD53" s="26">
        <f t="shared" si="13"/>
        <v>0</v>
      </c>
      <c r="BE53" s="26">
        <f t="shared" si="7"/>
        <v>0</v>
      </c>
      <c r="BF53" s="26">
        <f t="shared" si="14"/>
        <v>0</v>
      </c>
    </row>
    <row r="54" spans="1:60" ht="15" customHeight="1" x14ac:dyDescent="0.15">
      <c r="A54" s="387" t="s">
        <v>172</v>
      </c>
      <c r="B54" s="388"/>
      <c r="C54" s="389"/>
      <c r="D54" s="76">
        <f t="shared" si="8"/>
        <v>0</v>
      </c>
      <c r="E54" s="96"/>
      <c r="F54" s="80"/>
      <c r="G54" s="80"/>
      <c r="H54" s="80"/>
      <c r="I54" s="80"/>
      <c r="J54" s="80"/>
      <c r="K54" s="80"/>
      <c r="L54" s="80"/>
      <c r="M54" s="80"/>
      <c r="N54" s="81"/>
      <c r="O54" s="81"/>
      <c r="P54" s="83"/>
      <c r="Q54" s="119"/>
      <c r="R54" s="119"/>
      <c r="S54" s="75" t="str">
        <f t="shared" si="9"/>
        <v/>
      </c>
      <c r="BA54" s="11" t="str">
        <f t="shared" si="10"/>
        <v/>
      </c>
      <c r="BB54" s="11" t="str">
        <f t="shared" si="11"/>
        <v/>
      </c>
      <c r="BC54" s="17" t="str">
        <f t="shared" si="12"/>
        <v/>
      </c>
      <c r="BD54" s="26">
        <f t="shared" si="13"/>
        <v>0</v>
      </c>
      <c r="BE54" s="26">
        <f t="shared" si="7"/>
        <v>0</v>
      </c>
      <c r="BF54" s="26" t="str">
        <f t="shared" si="14"/>
        <v/>
      </c>
    </row>
    <row r="55" spans="1:60" ht="15.75" customHeight="1" x14ac:dyDescent="0.15">
      <c r="A55" s="387" t="s">
        <v>173</v>
      </c>
      <c r="B55" s="388"/>
      <c r="C55" s="389"/>
      <c r="D55" s="76">
        <f t="shared" si="8"/>
        <v>0</v>
      </c>
      <c r="E55" s="96"/>
      <c r="F55" s="80"/>
      <c r="G55" s="80"/>
      <c r="H55" s="80"/>
      <c r="I55" s="80"/>
      <c r="J55" s="80"/>
      <c r="K55" s="80"/>
      <c r="L55" s="80"/>
      <c r="M55" s="80"/>
      <c r="N55" s="81"/>
      <c r="O55" s="81"/>
      <c r="P55" s="83"/>
      <c r="Q55" s="119"/>
      <c r="R55" s="119"/>
      <c r="S55" s="75" t="str">
        <f t="shared" si="9"/>
        <v/>
      </c>
      <c r="BA55" s="11" t="str">
        <f t="shared" si="10"/>
        <v/>
      </c>
      <c r="BB55" s="11" t="str">
        <f t="shared" si="11"/>
        <v/>
      </c>
      <c r="BC55" s="17" t="str">
        <f t="shared" si="12"/>
        <v/>
      </c>
      <c r="BD55" s="26">
        <f t="shared" si="13"/>
        <v>0</v>
      </c>
      <c r="BE55" s="26">
        <f t="shared" si="7"/>
        <v>0</v>
      </c>
      <c r="BF55" s="26" t="str">
        <f t="shared" si="14"/>
        <v/>
      </c>
    </row>
    <row r="56" spans="1:60" ht="17.25" customHeight="1" x14ac:dyDescent="0.15">
      <c r="A56" s="387" t="s">
        <v>56</v>
      </c>
      <c r="B56" s="388"/>
      <c r="C56" s="389"/>
      <c r="D56" s="76">
        <f t="shared" si="8"/>
        <v>24</v>
      </c>
      <c r="E56" s="80"/>
      <c r="F56" s="80"/>
      <c r="G56" s="80">
        <v>2</v>
      </c>
      <c r="H56" s="80">
        <v>5</v>
      </c>
      <c r="I56" s="80">
        <v>7</v>
      </c>
      <c r="J56" s="80"/>
      <c r="K56" s="80">
        <v>9</v>
      </c>
      <c r="L56" s="80">
        <v>1</v>
      </c>
      <c r="M56" s="80"/>
      <c r="N56" s="81"/>
      <c r="O56" s="81"/>
      <c r="P56" s="83">
        <v>24</v>
      </c>
      <c r="Q56" s="119"/>
      <c r="R56" s="119"/>
      <c r="S56" s="75" t="str">
        <f t="shared" si="9"/>
        <v/>
      </c>
      <c r="BA56" s="11" t="str">
        <f t="shared" si="10"/>
        <v/>
      </c>
      <c r="BB56" s="11" t="str">
        <f t="shared" si="11"/>
        <v/>
      </c>
      <c r="BC56" s="17" t="str">
        <f t="shared" si="12"/>
        <v/>
      </c>
      <c r="BD56" s="26">
        <f t="shared" si="13"/>
        <v>0</v>
      </c>
      <c r="BE56" s="26">
        <f t="shared" si="7"/>
        <v>0</v>
      </c>
      <c r="BF56" s="26">
        <f t="shared" si="14"/>
        <v>0</v>
      </c>
    </row>
    <row r="57" spans="1:60" s="123" customFormat="1" ht="15" x14ac:dyDescent="0.25">
      <c r="A57" s="387" t="s">
        <v>174</v>
      </c>
      <c r="B57" s="388"/>
      <c r="C57" s="389"/>
      <c r="D57" s="76">
        <f t="shared" si="8"/>
        <v>0</v>
      </c>
      <c r="E57" s="19"/>
      <c r="F57" s="20"/>
      <c r="G57" s="20"/>
      <c r="H57" s="20"/>
      <c r="I57" s="20"/>
      <c r="J57" s="20"/>
      <c r="K57" s="20"/>
      <c r="L57" s="20"/>
      <c r="M57" s="20"/>
      <c r="N57" s="21"/>
      <c r="O57" s="21"/>
      <c r="P57" s="18"/>
      <c r="Q57" s="22"/>
      <c r="R57" s="22"/>
      <c r="S57" s="75" t="str">
        <f t="shared" si="9"/>
        <v/>
      </c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1" t="str">
        <f t="shared" si="10"/>
        <v/>
      </c>
      <c r="BB57" s="11" t="str">
        <f t="shared" si="11"/>
        <v/>
      </c>
      <c r="BC57" s="17" t="str">
        <f t="shared" si="12"/>
        <v/>
      </c>
      <c r="BD57" s="26">
        <f t="shared" si="13"/>
        <v>0</v>
      </c>
      <c r="BE57" s="26">
        <f t="shared" si="7"/>
        <v>0</v>
      </c>
      <c r="BF57" s="26" t="str">
        <f t="shared" si="14"/>
        <v/>
      </c>
      <c r="BG57" s="122"/>
      <c r="BH57" s="122"/>
    </row>
    <row r="58" spans="1:60" ht="15.75" customHeight="1" x14ac:dyDescent="0.15">
      <c r="A58" s="311" t="s">
        <v>175</v>
      </c>
      <c r="B58" s="312"/>
      <c r="C58" s="313"/>
      <c r="D58" s="76">
        <f t="shared" si="8"/>
        <v>0</v>
      </c>
      <c r="E58" s="97"/>
      <c r="F58" s="80"/>
      <c r="G58" s="80"/>
      <c r="H58" s="80"/>
      <c r="I58" s="80"/>
      <c r="J58" s="80"/>
      <c r="K58" s="80"/>
      <c r="L58" s="80"/>
      <c r="M58" s="97"/>
      <c r="N58" s="97"/>
      <c r="O58" s="124"/>
      <c r="P58" s="83"/>
      <c r="Q58" s="119"/>
      <c r="R58" s="119"/>
      <c r="S58" s="75" t="str">
        <f t="shared" si="9"/>
        <v/>
      </c>
      <c r="BA58" s="11" t="str">
        <f t="shared" si="10"/>
        <v/>
      </c>
      <c r="BB58" s="11" t="str">
        <f t="shared" si="11"/>
        <v/>
      </c>
      <c r="BC58" s="17" t="str">
        <f t="shared" si="12"/>
        <v/>
      </c>
      <c r="BD58" s="26">
        <f t="shared" si="13"/>
        <v>0</v>
      </c>
      <c r="BE58" s="26">
        <f t="shared" si="7"/>
        <v>0</v>
      </c>
      <c r="BF58" s="26" t="str">
        <f t="shared" si="14"/>
        <v/>
      </c>
    </row>
    <row r="59" spans="1:60" ht="15.75" customHeight="1" x14ac:dyDescent="0.15">
      <c r="A59" s="311" t="s">
        <v>176</v>
      </c>
      <c r="B59" s="312"/>
      <c r="C59" s="313"/>
      <c r="D59" s="76">
        <f t="shared" si="8"/>
        <v>0</v>
      </c>
      <c r="E59" s="97"/>
      <c r="F59" s="80"/>
      <c r="G59" s="80"/>
      <c r="H59" s="80"/>
      <c r="I59" s="80"/>
      <c r="J59" s="80"/>
      <c r="K59" s="80"/>
      <c r="L59" s="80"/>
      <c r="M59" s="97"/>
      <c r="N59" s="97"/>
      <c r="O59" s="124"/>
      <c r="P59" s="83"/>
      <c r="Q59" s="119"/>
      <c r="R59" s="119"/>
      <c r="S59" s="75" t="str">
        <f t="shared" si="9"/>
        <v/>
      </c>
      <c r="BA59" s="11" t="str">
        <f t="shared" si="10"/>
        <v/>
      </c>
      <c r="BB59" s="11" t="str">
        <f t="shared" si="11"/>
        <v/>
      </c>
      <c r="BC59" s="17" t="str">
        <f t="shared" si="12"/>
        <v/>
      </c>
      <c r="BD59" s="26">
        <f t="shared" si="13"/>
        <v>0</v>
      </c>
      <c r="BE59" s="26">
        <f t="shared" si="7"/>
        <v>0</v>
      </c>
      <c r="BF59" s="26" t="str">
        <f t="shared" si="14"/>
        <v/>
      </c>
    </row>
    <row r="60" spans="1:60" ht="15.75" customHeight="1" x14ac:dyDescent="0.15">
      <c r="A60" s="311" t="s">
        <v>177</v>
      </c>
      <c r="B60" s="312"/>
      <c r="C60" s="313"/>
      <c r="D60" s="76">
        <f t="shared" si="8"/>
        <v>0</v>
      </c>
      <c r="E60" s="97"/>
      <c r="F60" s="80"/>
      <c r="G60" s="80"/>
      <c r="H60" s="80"/>
      <c r="I60" s="80"/>
      <c r="J60" s="80"/>
      <c r="K60" s="80"/>
      <c r="L60" s="80"/>
      <c r="M60" s="97"/>
      <c r="N60" s="97"/>
      <c r="O60" s="124"/>
      <c r="P60" s="83"/>
      <c r="Q60" s="119"/>
      <c r="R60" s="119"/>
      <c r="S60" s="75" t="str">
        <f t="shared" si="9"/>
        <v/>
      </c>
      <c r="BA60" s="11" t="str">
        <f t="shared" si="10"/>
        <v/>
      </c>
      <c r="BB60" s="11" t="str">
        <f t="shared" si="11"/>
        <v/>
      </c>
      <c r="BC60" s="17" t="str">
        <f t="shared" si="12"/>
        <v/>
      </c>
      <c r="BD60" s="26">
        <f t="shared" si="13"/>
        <v>0</v>
      </c>
      <c r="BE60" s="26">
        <f t="shared" si="7"/>
        <v>0</v>
      </c>
      <c r="BF60" s="26" t="str">
        <f t="shared" si="14"/>
        <v/>
      </c>
    </row>
    <row r="61" spans="1:60" ht="15.75" customHeight="1" x14ac:dyDescent="0.15">
      <c r="A61" s="311" t="s">
        <v>52</v>
      </c>
      <c r="B61" s="312"/>
      <c r="C61" s="313"/>
      <c r="D61" s="76">
        <f t="shared" si="8"/>
        <v>4</v>
      </c>
      <c r="E61" s="97"/>
      <c r="F61" s="80">
        <v>1</v>
      </c>
      <c r="G61" s="80"/>
      <c r="H61" s="80"/>
      <c r="I61" s="80"/>
      <c r="J61" s="80"/>
      <c r="K61" s="80"/>
      <c r="L61" s="80"/>
      <c r="M61" s="97">
        <v>3</v>
      </c>
      <c r="N61" s="97"/>
      <c r="O61" s="124"/>
      <c r="P61" s="83">
        <v>4</v>
      </c>
      <c r="Q61" s="119"/>
      <c r="R61" s="119"/>
      <c r="S61" s="75" t="str">
        <f t="shared" si="9"/>
        <v/>
      </c>
      <c r="BA61" s="11" t="str">
        <f t="shared" si="10"/>
        <v/>
      </c>
      <c r="BB61" s="11" t="str">
        <f t="shared" si="11"/>
        <v/>
      </c>
      <c r="BC61" s="17" t="str">
        <f t="shared" si="12"/>
        <v/>
      </c>
      <c r="BD61" s="26">
        <f t="shared" si="13"/>
        <v>0</v>
      </c>
      <c r="BE61" s="26">
        <f t="shared" si="7"/>
        <v>0</v>
      </c>
      <c r="BF61" s="26">
        <f t="shared" si="14"/>
        <v>0</v>
      </c>
    </row>
    <row r="62" spans="1:60" ht="15.75" customHeight="1" x14ac:dyDescent="0.15">
      <c r="A62" s="387" t="s">
        <v>57</v>
      </c>
      <c r="B62" s="388"/>
      <c r="C62" s="389"/>
      <c r="D62" s="76">
        <f>SUM(M62,O62)</f>
        <v>0</v>
      </c>
      <c r="E62" s="79"/>
      <c r="F62" s="79"/>
      <c r="G62" s="79"/>
      <c r="H62" s="79"/>
      <c r="I62" s="79"/>
      <c r="J62" s="79"/>
      <c r="K62" s="79"/>
      <c r="L62" s="79"/>
      <c r="M62" s="97"/>
      <c r="N62" s="79"/>
      <c r="O62" s="124"/>
      <c r="P62" s="83"/>
      <c r="Q62" s="119"/>
      <c r="R62" s="119"/>
      <c r="S62" s="75" t="str">
        <f t="shared" si="9"/>
        <v/>
      </c>
      <c r="BA62" s="11" t="str">
        <f t="shared" si="10"/>
        <v/>
      </c>
      <c r="BB62" s="11" t="str">
        <f t="shared" si="11"/>
        <v/>
      </c>
      <c r="BC62" s="17" t="str">
        <f t="shared" si="12"/>
        <v/>
      </c>
      <c r="BD62" s="26">
        <f t="shared" si="13"/>
        <v>0</v>
      </c>
      <c r="BE62" s="26">
        <f t="shared" si="7"/>
        <v>0</v>
      </c>
      <c r="BF62" s="26" t="str">
        <f t="shared" si="14"/>
        <v/>
      </c>
    </row>
    <row r="63" spans="1:60" ht="15.75" customHeight="1" x14ac:dyDescent="0.15">
      <c r="A63" s="418" t="s">
        <v>58</v>
      </c>
      <c r="B63" s="419"/>
      <c r="C63" s="420"/>
      <c r="D63" s="84">
        <f>SUM(M63,O63)</f>
        <v>0</v>
      </c>
      <c r="E63" s="79"/>
      <c r="F63" s="79"/>
      <c r="G63" s="79"/>
      <c r="H63" s="79"/>
      <c r="I63" s="79"/>
      <c r="J63" s="79"/>
      <c r="K63" s="79"/>
      <c r="L63" s="79"/>
      <c r="M63" s="97"/>
      <c r="N63" s="79"/>
      <c r="O63" s="124"/>
      <c r="P63" s="83"/>
      <c r="Q63" s="119"/>
      <c r="R63" s="119"/>
      <c r="S63" s="75" t="str">
        <f t="shared" si="9"/>
        <v/>
      </c>
      <c r="BA63" s="11" t="str">
        <f t="shared" si="10"/>
        <v/>
      </c>
      <c r="BB63" s="11" t="str">
        <f t="shared" si="11"/>
        <v/>
      </c>
      <c r="BC63" s="17" t="str">
        <f t="shared" si="12"/>
        <v/>
      </c>
      <c r="BD63" s="26">
        <f t="shared" si="13"/>
        <v>0</v>
      </c>
      <c r="BE63" s="26">
        <f t="shared" si="7"/>
        <v>0</v>
      </c>
      <c r="BF63" s="26" t="str">
        <f t="shared" si="14"/>
        <v/>
      </c>
    </row>
    <row r="64" spans="1:60" ht="15.75" customHeight="1" x14ac:dyDescent="0.15">
      <c r="A64" s="384" t="s">
        <v>59</v>
      </c>
      <c r="B64" s="385"/>
      <c r="C64" s="386"/>
      <c r="D64" s="88">
        <f t="shared" si="8"/>
        <v>70</v>
      </c>
      <c r="E64" s="107">
        <f>SUM(E40:E47,E49,E51,E53:E61)</f>
        <v>0</v>
      </c>
      <c r="F64" s="107">
        <f>SUM(F40:F47,F49,F51,F53:F61)</f>
        <v>1</v>
      </c>
      <c r="G64" s="107">
        <f>SUM(G40:G47,G49,G51,G53:G61)</f>
        <v>2</v>
      </c>
      <c r="H64" s="90">
        <f>SUM(H40:H47,H49,H51:H61)</f>
        <v>5</v>
      </c>
      <c r="I64" s="90">
        <f>SUM(I40:I47,I49:I61)</f>
        <v>14</v>
      </c>
      <c r="J64" s="90">
        <f>SUM(J40:J61)</f>
        <v>0</v>
      </c>
      <c r="K64" s="90">
        <f>SUM(K40:K61)</f>
        <v>19</v>
      </c>
      <c r="L64" s="90">
        <f>SUM(L40:L46,L48:L61)</f>
        <v>3</v>
      </c>
      <c r="M64" s="90">
        <f>SUM(M40:M46,M48:M63)</f>
        <v>25</v>
      </c>
      <c r="N64" s="90">
        <f>SUM(N40:N46,N48:N61)</f>
        <v>0</v>
      </c>
      <c r="O64" s="91">
        <f>SUM(O40:O46,O48:O63)</f>
        <v>1</v>
      </c>
      <c r="P64" s="88">
        <f>SUM(P40:P63)</f>
        <v>70</v>
      </c>
      <c r="Q64" s="108">
        <f>SUM(Q40:Q46,Q48:Q63)</f>
        <v>0</v>
      </c>
      <c r="R64" s="88">
        <f>SUM(R40:R63)</f>
        <v>0</v>
      </c>
      <c r="S64" s="75" t="str">
        <f t="shared" si="9"/>
        <v/>
      </c>
      <c r="BA64" s="11" t="str">
        <f>IF($D64=0,"",IF($P64="",IF($D64="",""," No olvide escribir la columna Beneficiarios."),""))</f>
        <v/>
      </c>
      <c r="BB64" s="11" t="str">
        <f t="shared" si="11"/>
        <v/>
      </c>
      <c r="BC64" s="17" t="str">
        <f t="shared" si="12"/>
        <v/>
      </c>
      <c r="BD64" s="26">
        <f t="shared" si="13"/>
        <v>0</v>
      </c>
      <c r="BE64" s="26">
        <f t="shared" si="7"/>
        <v>0</v>
      </c>
      <c r="BF64" s="26">
        <f t="shared" si="14"/>
        <v>0</v>
      </c>
    </row>
    <row r="65" spans="1:58" ht="24.75" customHeight="1" x14ac:dyDescent="0.15">
      <c r="A65" s="109" t="s">
        <v>60</v>
      </c>
      <c r="B65" s="59"/>
      <c r="C65" s="59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125"/>
      <c r="O65" s="126"/>
      <c r="P65" s="126"/>
      <c r="Q65" s="127"/>
      <c r="R65" s="128"/>
    </row>
    <row r="66" spans="1:58" ht="20.25" customHeight="1" x14ac:dyDescent="0.15">
      <c r="A66" s="387" t="s">
        <v>178</v>
      </c>
      <c r="B66" s="388"/>
      <c r="C66" s="389"/>
      <c r="D66" s="129">
        <f>SUM(E66:O66)</f>
        <v>0</v>
      </c>
      <c r="E66" s="45"/>
      <c r="F66" s="46"/>
      <c r="G66" s="46"/>
      <c r="H66" s="47"/>
      <c r="I66" s="47"/>
      <c r="J66" s="47"/>
      <c r="K66" s="47"/>
      <c r="L66" s="47"/>
      <c r="M66" s="47"/>
      <c r="N66" s="48"/>
      <c r="O66" s="48"/>
      <c r="P66" s="50"/>
      <c r="Q66" s="130"/>
      <c r="R66" s="130"/>
      <c r="S66" s="75" t="str">
        <f>+BA66&amp;BB66&amp;BC66</f>
        <v/>
      </c>
      <c r="BA66" s="11" t="str">
        <f>IF($D66=0,"",IF($P66="",IF($D66="",""," No olvide escribir la columna Beneficiarios."),""))</f>
        <v/>
      </c>
      <c r="BB66" s="11" t="str">
        <f t="shared" si="11"/>
        <v/>
      </c>
      <c r="BC66" s="17" t="str">
        <f t="shared" si="12"/>
        <v/>
      </c>
      <c r="BD66" s="26">
        <f t="shared" si="13"/>
        <v>0</v>
      </c>
      <c r="BE66" s="26">
        <f t="shared" si="7"/>
        <v>0</v>
      </c>
      <c r="BF66" s="26" t="str">
        <f t="shared" si="14"/>
        <v/>
      </c>
    </row>
    <row r="67" spans="1:58" ht="18.75" customHeight="1" x14ac:dyDescent="0.15">
      <c r="A67" s="303" t="s">
        <v>61</v>
      </c>
      <c r="B67" s="304"/>
      <c r="C67" s="305"/>
      <c r="D67" s="88">
        <f>SUM(E67:O67)</f>
        <v>0</v>
      </c>
      <c r="E67" s="107">
        <f>+E66</f>
        <v>0</v>
      </c>
      <c r="F67" s="89">
        <f t="shared" ref="F67:R67" si="15">+F66</f>
        <v>0</v>
      </c>
      <c r="G67" s="89">
        <f t="shared" si="15"/>
        <v>0</v>
      </c>
      <c r="H67" s="90">
        <f t="shared" si="15"/>
        <v>0</v>
      </c>
      <c r="I67" s="90">
        <f t="shared" si="15"/>
        <v>0</v>
      </c>
      <c r="J67" s="90">
        <f t="shared" si="15"/>
        <v>0</v>
      </c>
      <c r="K67" s="90">
        <f t="shared" si="15"/>
        <v>0</v>
      </c>
      <c r="L67" s="90">
        <f t="shared" si="15"/>
        <v>0</v>
      </c>
      <c r="M67" s="90">
        <f t="shared" si="15"/>
        <v>0</v>
      </c>
      <c r="N67" s="91">
        <f t="shared" si="15"/>
        <v>0</v>
      </c>
      <c r="O67" s="91">
        <f t="shared" si="15"/>
        <v>0</v>
      </c>
      <c r="P67" s="88">
        <f t="shared" si="15"/>
        <v>0</v>
      </c>
      <c r="Q67" s="108">
        <f t="shared" si="15"/>
        <v>0</v>
      </c>
      <c r="R67" s="108">
        <f t="shared" si="15"/>
        <v>0</v>
      </c>
      <c r="S67" s="75" t="str">
        <f t="shared" si="9"/>
        <v/>
      </c>
      <c r="BA67" s="11" t="str">
        <f>IF($D67=0,"",IF($P67="",IF($D67="",""," No olvide escribir la columna Beneficiarios."),""))</f>
        <v/>
      </c>
      <c r="BB67" s="11" t="str">
        <f t="shared" si="11"/>
        <v/>
      </c>
      <c r="BC67" s="17" t="str">
        <f t="shared" si="12"/>
        <v/>
      </c>
      <c r="BD67" s="26">
        <f t="shared" si="13"/>
        <v>0</v>
      </c>
      <c r="BE67" s="26">
        <f t="shared" si="7"/>
        <v>0</v>
      </c>
      <c r="BF67" s="26" t="str">
        <f t="shared" si="14"/>
        <v/>
      </c>
    </row>
    <row r="68" spans="1:58" ht="19.5" customHeight="1" x14ac:dyDescent="0.15">
      <c r="A68" s="390" t="s">
        <v>62</v>
      </c>
      <c r="B68" s="391"/>
      <c r="C68" s="392"/>
      <c r="D68" s="131">
        <f>SUM(E68:O68)</f>
        <v>70</v>
      </c>
      <c r="E68" s="132">
        <f>+E64+E67</f>
        <v>0</v>
      </c>
      <c r="F68" s="133">
        <f t="shared" ref="F68:R68" si="16">+F64+F67</f>
        <v>1</v>
      </c>
      <c r="G68" s="133">
        <f t="shared" si="16"/>
        <v>2</v>
      </c>
      <c r="H68" s="134">
        <f t="shared" si="16"/>
        <v>5</v>
      </c>
      <c r="I68" s="134">
        <f t="shared" si="16"/>
        <v>14</v>
      </c>
      <c r="J68" s="134">
        <f t="shared" si="16"/>
        <v>0</v>
      </c>
      <c r="K68" s="134">
        <f t="shared" si="16"/>
        <v>19</v>
      </c>
      <c r="L68" s="134">
        <f t="shared" si="16"/>
        <v>3</v>
      </c>
      <c r="M68" s="134">
        <f t="shared" si="16"/>
        <v>25</v>
      </c>
      <c r="N68" s="135">
        <f t="shared" si="16"/>
        <v>0</v>
      </c>
      <c r="O68" s="135">
        <f t="shared" si="16"/>
        <v>1</v>
      </c>
      <c r="P68" s="131">
        <f t="shared" si="16"/>
        <v>70</v>
      </c>
      <c r="Q68" s="136">
        <f t="shared" si="16"/>
        <v>0</v>
      </c>
      <c r="R68" s="136">
        <f t="shared" si="16"/>
        <v>0</v>
      </c>
      <c r="S68" s="75" t="str">
        <f t="shared" si="9"/>
        <v/>
      </c>
      <c r="BA68" s="11" t="str">
        <f>IF($D68=0,"",IF($P68="",IF($D68="",""," No olvide escribir la columna Beneficiarios."),""))</f>
        <v/>
      </c>
      <c r="BB68" s="11" t="str">
        <f t="shared" si="11"/>
        <v/>
      </c>
      <c r="BC68" s="17" t="str">
        <f t="shared" si="12"/>
        <v/>
      </c>
      <c r="BD68" s="26">
        <f t="shared" si="13"/>
        <v>0</v>
      </c>
      <c r="BE68" s="26">
        <f t="shared" si="7"/>
        <v>0</v>
      </c>
      <c r="BF68" s="26">
        <f t="shared" si="14"/>
        <v>0</v>
      </c>
    </row>
    <row r="69" spans="1:58" ht="19.5" customHeight="1" x14ac:dyDescent="0.2">
      <c r="A69" s="15" t="s">
        <v>63</v>
      </c>
      <c r="B69" s="137"/>
      <c r="C69" s="137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6"/>
      <c r="Q69" s="16"/>
      <c r="R69" s="16"/>
    </row>
    <row r="70" spans="1:58" ht="29.25" customHeight="1" x14ac:dyDescent="0.15">
      <c r="A70" s="295" t="s">
        <v>64</v>
      </c>
      <c r="B70" s="296"/>
      <c r="C70" s="297"/>
      <c r="D70" s="301" t="s">
        <v>65</v>
      </c>
      <c r="E70" s="303" t="s">
        <v>7</v>
      </c>
      <c r="F70" s="304"/>
      <c r="G70" s="304"/>
      <c r="H70" s="304"/>
      <c r="I70" s="304"/>
      <c r="J70" s="304"/>
      <c r="K70" s="304"/>
      <c r="L70" s="304"/>
      <c r="M70" s="304"/>
      <c r="N70" s="304"/>
      <c r="O70" s="305"/>
      <c r="P70" s="303" t="s">
        <v>66</v>
      </c>
      <c r="Q70" s="305"/>
      <c r="R70" s="306" t="s">
        <v>9</v>
      </c>
    </row>
    <row r="71" spans="1:58" ht="24" customHeight="1" x14ac:dyDescent="0.15">
      <c r="A71" s="298"/>
      <c r="B71" s="299"/>
      <c r="C71" s="300"/>
      <c r="D71" s="302"/>
      <c r="E71" s="256" t="s">
        <v>10</v>
      </c>
      <c r="F71" s="38" t="s">
        <v>11</v>
      </c>
      <c r="G71" s="38" t="s">
        <v>12</v>
      </c>
      <c r="H71" s="38" t="s">
        <v>13</v>
      </c>
      <c r="I71" s="38" t="s">
        <v>14</v>
      </c>
      <c r="J71" s="38" t="s">
        <v>67</v>
      </c>
      <c r="K71" s="38" t="s">
        <v>16</v>
      </c>
      <c r="L71" s="38" t="s">
        <v>68</v>
      </c>
      <c r="M71" s="38" t="s">
        <v>18</v>
      </c>
      <c r="N71" s="38" t="s">
        <v>19</v>
      </c>
      <c r="O71" s="39" t="s">
        <v>20</v>
      </c>
      <c r="P71" s="40" t="s">
        <v>1</v>
      </c>
      <c r="Q71" s="257" t="s">
        <v>2</v>
      </c>
      <c r="R71" s="307"/>
      <c r="BA71" s="8"/>
      <c r="BB71" s="8"/>
      <c r="BC71" s="3"/>
      <c r="BD71" s="29"/>
      <c r="BE71" s="29"/>
      <c r="BF71" s="2"/>
    </row>
    <row r="72" spans="1:58" ht="14.25" customHeight="1" x14ac:dyDescent="0.15">
      <c r="A72" s="308" t="s">
        <v>69</v>
      </c>
      <c r="B72" s="309"/>
      <c r="C72" s="310"/>
      <c r="D72" s="138">
        <f>+SUM(E72:O72)</f>
        <v>0</v>
      </c>
      <c r="E72" s="62"/>
      <c r="F72" s="71"/>
      <c r="G72" s="71"/>
      <c r="H72" s="63"/>
      <c r="I72" s="63"/>
      <c r="J72" s="63"/>
      <c r="K72" s="63"/>
      <c r="L72" s="63"/>
      <c r="M72" s="63"/>
      <c r="N72" s="72"/>
      <c r="O72" s="64"/>
      <c r="P72" s="71"/>
      <c r="Q72" s="64"/>
      <c r="R72" s="64"/>
      <c r="S72" s="75" t="str">
        <f t="shared" ref="S72:S80" si="17">+BA72&amp;BB72&amp;BC72</f>
        <v/>
      </c>
      <c r="BA72" s="17" t="str">
        <f>IF($D72&lt;&gt;($P72+$Q72)," El número ingresos según sexo NO puede ser diferente al Total.","")</f>
        <v/>
      </c>
      <c r="BB72" s="17" t="str">
        <f>IF($M72&lt;$R72," Los Ingresos de 60 años NO puede ser mayor que los Ingresos de 20-64 años.","")</f>
        <v/>
      </c>
      <c r="BC72" s="3"/>
      <c r="BD72" s="25">
        <f>IF($D72&lt;&gt;($P72+$Q72),1,0)</f>
        <v>0</v>
      </c>
      <c r="BE72" s="25">
        <f>IF($M72&lt;$R72,1,0)</f>
        <v>0</v>
      </c>
      <c r="BF72" s="3"/>
    </row>
    <row r="73" spans="1:58" ht="14.25" customHeight="1" x14ac:dyDescent="0.15">
      <c r="A73" s="311" t="s">
        <v>70</v>
      </c>
      <c r="B73" s="312"/>
      <c r="C73" s="313"/>
      <c r="D73" s="139">
        <f t="shared" ref="D73:D78" si="18">+SUM(E73:O73)</f>
        <v>0</v>
      </c>
      <c r="E73" s="96"/>
      <c r="F73" s="97"/>
      <c r="G73" s="97"/>
      <c r="H73" s="80"/>
      <c r="I73" s="80"/>
      <c r="J73" s="80"/>
      <c r="K73" s="80"/>
      <c r="L73" s="80"/>
      <c r="M73" s="80"/>
      <c r="N73" s="81"/>
      <c r="O73" s="98"/>
      <c r="P73" s="97"/>
      <c r="Q73" s="98"/>
      <c r="R73" s="98"/>
      <c r="S73" s="75" t="str">
        <f t="shared" si="17"/>
        <v/>
      </c>
      <c r="BA73" s="17" t="str">
        <f t="shared" ref="BA73:BA88" si="19">IF($D73&lt;&gt;($P73+$Q73)," El número ingresos según sexo NO puede ser diferente al Total.","")</f>
        <v/>
      </c>
      <c r="BB73" s="17" t="str">
        <f t="shared" ref="BB73:BB78" si="20">IF($M73&lt;$R73," Los Ingresos de 60 años NO puede ser mayor que los Ingresos de 20-64 años.","")</f>
        <v/>
      </c>
      <c r="BC73" s="3"/>
      <c r="BD73" s="25">
        <f t="shared" ref="BD73:BD88" si="21">IF($D73&lt;&gt;($P73+$Q73),1,0)</f>
        <v>0</v>
      </c>
      <c r="BE73" s="25">
        <f t="shared" ref="BE73:BE88" si="22">IF($M73&lt;$R73,1,0)</f>
        <v>0</v>
      </c>
      <c r="BF73" s="3"/>
    </row>
    <row r="74" spans="1:58" ht="14.25" customHeight="1" x14ac:dyDescent="0.15">
      <c r="A74" s="366" t="s">
        <v>71</v>
      </c>
      <c r="B74" s="367"/>
      <c r="C74" s="368"/>
      <c r="D74" s="140">
        <f t="shared" si="18"/>
        <v>0</v>
      </c>
      <c r="E74" s="53"/>
      <c r="F74" s="54"/>
      <c r="G74" s="54"/>
      <c r="H74" s="55"/>
      <c r="I74" s="55"/>
      <c r="J74" s="55"/>
      <c r="K74" s="55"/>
      <c r="L74" s="55"/>
      <c r="M74" s="55"/>
      <c r="N74" s="56"/>
      <c r="O74" s="57"/>
      <c r="P74" s="54"/>
      <c r="Q74" s="57"/>
      <c r="R74" s="57"/>
      <c r="S74" s="75" t="str">
        <f t="shared" si="17"/>
        <v/>
      </c>
      <c r="BA74" s="17" t="str">
        <f t="shared" si="19"/>
        <v/>
      </c>
      <c r="BB74" s="17" t="str">
        <f t="shared" si="20"/>
        <v/>
      </c>
      <c r="BC74" s="3"/>
      <c r="BD74" s="25">
        <f t="shared" si="21"/>
        <v>0</v>
      </c>
      <c r="BE74" s="25">
        <f t="shared" si="22"/>
        <v>0</v>
      </c>
      <c r="BF74" s="3"/>
    </row>
    <row r="75" spans="1:58" ht="14.25" customHeight="1" x14ac:dyDescent="0.15">
      <c r="A75" s="409" t="s">
        <v>72</v>
      </c>
      <c r="B75" s="410"/>
      <c r="C75" s="411"/>
      <c r="D75" s="138">
        <f t="shared" si="18"/>
        <v>0</v>
      </c>
      <c r="E75" s="62"/>
      <c r="F75" s="71"/>
      <c r="G75" s="71"/>
      <c r="H75" s="63"/>
      <c r="I75" s="63"/>
      <c r="J75" s="63"/>
      <c r="K75" s="63"/>
      <c r="L75" s="63"/>
      <c r="M75" s="63"/>
      <c r="N75" s="72"/>
      <c r="O75" s="64"/>
      <c r="P75" s="71"/>
      <c r="Q75" s="64"/>
      <c r="R75" s="64"/>
      <c r="S75" s="75" t="str">
        <f t="shared" si="17"/>
        <v/>
      </c>
      <c r="BA75" s="17" t="str">
        <f t="shared" si="19"/>
        <v/>
      </c>
      <c r="BB75" s="17" t="str">
        <f>IF($M75&lt;$R75," Las Altas de 60 años NO puede ser mayor que las Altas de 20-64 años.","")</f>
        <v/>
      </c>
      <c r="BC75" s="3"/>
      <c r="BD75" s="25">
        <f t="shared" si="21"/>
        <v>0</v>
      </c>
      <c r="BE75" s="25">
        <f t="shared" si="22"/>
        <v>0</v>
      </c>
      <c r="BF75" s="3"/>
    </row>
    <row r="76" spans="1:58" ht="14.25" customHeight="1" x14ac:dyDescent="0.15">
      <c r="A76" s="412" t="s">
        <v>73</v>
      </c>
      <c r="B76" s="413"/>
      <c r="C76" s="414"/>
      <c r="D76" s="139">
        <f t="shared" si="18"/>
        <v>0</v>
      </c>
      <c r="E76" s="96"/>
      <c r="F76" s="97"/>
      <c r="G76" s="97"/>
      <c r="H76" s="80"/>
      <c r="I76" s="80"/>
      <c r="J76" s="80"/>
      <c r="K76" s="80"/>
      <c r="L76" s="80"/>
      <c r="M76" s="80"/>
      <c r="N76" s="81"/>
      <c r="O76" s="98"/>
      <c r="P76" s="97"/>
      <c r="Q76" s="98"/>
      <c r="R76" s="98"/>
      <c r="S76" s="75" t="str">
        <f t="shared" si="17"/>
        <v/>
      </c>
      <c r="BA76" s="17" t="str">
        <f t="shared" si="19"/>
        <v/>
      </c>
      <c r="BB76" s="17" t="str">
        <f>IF($M76&lt;$R76," Las Altas de 60 años NO puede ser mayor que las Altas de 20-64 años.","")</f>
        <v/>
      </c>
      <c r="BC76" s="3"/>
      <c r="BD76" s="25">
        <f t="shared" si="21"/>
        <v>0</v>
      </c>
      <c r="BE76" s="25">
        <f t="shared" si="22"/>
        <v>0</v>
      </c>
      <c r="BF76" s="3"/>
    </row>
    <row r="77" spans="1:58" ht="14.25" customHeight="1" x14ac:dyDescent="0.15">
      <c r="A77" s="366" t="s">
        <v>74</v>
      </c>
      <c r="B77" s="367"/>
      <c r="C77" s="368"/>
      <c r="D77" s="141">
        <f t="shared" si="18"/>
        <v>0</v>
      </c>
      <c r="E77" s="142"/>
      <c r="F77" s="143"/>
      <c r="G77" s="143"/>
      <c r="H77" s="144"/>
      <c r="I77" s="144"/>
      <c r="J77" s="144"/>
      <c r="K77" s="144"/>
      <c r="L77" s="144"/>
      <c r="M77" s="144"/>
      <c r="N77" s="55"/>
      <c r="O77" s="98"/>
      <c r="P77" s="97"/>
      <c r="Q77" s="145"/>
      <c r="R77" s="85"/>
      <c r="S77" s="75" t="str">
        <f t="shared" si="17"/>
        <v/>
      </c>
      <c r="BA77" s="17" t="str">
        <f t="shared" si="19"/>
        <v/>
      </c>
      <c r="BB77" s="8"/>
      <c r="BC77" s="3"/>
      <c r="BD77" s="25">
        <f t="shared" si="21"/>
        <v>0</v>
      </c>
      <c r="BE77" s="29"/>
      <c r="BF77" s="3"/>
    </row>
    <row r="78" spans="1:58" ht="16.5" customHeight="1" x14ac:dyDescent="0.15">
      <c r="A78" s="363" t="s">
        <v>75</v>
      </c>
      <c r="B78" s="364"/>
      <c r="C78" s="365"/>
      <c r="D78" s="108">
        <f t="shared" si="18"/>
        <v>0</v>
      </c>
      <c r="E78" s="107">
        <f>+SUM(E75:E77)</f>
        <v>0</v>
      </c>
      <c r="F78" s="89">
        <f>+SUM(F75:F77)</f>
        <v>0</v>
      </c>
      <c r="G78" s="89">
        <f>+SUM(G75:G77)</f>
        <v>0</v>
      </c>
      <c r="H78" s="90">
        <f>+SUM(H75:H77)</f>
        <v>0</v>
      </c>
      <c r="I78" s="90">
        <f>+SUM(I75:I77)</f>
        <v>0</v>
      </c>
      <c r="J78" s="90">
        <f t="shared" ref="J78:O78" si="23">+SUM(J75:J77)+H151+H161+H170</f>
        <v>0</v>
      </c>
      <c r="K78" s="90">
        <f t="shared" si="23"/>
        <v>0</v>
      </c>
      <c r="L78" s="90">
        <f t="shared" si="23"/>
        <v>0</v>
      </c>
      <c r="M78" s="90">
        <f t="shared" si="23"/>
        <v>0</v>
      </c>
      <c r="N78" s="90">
        <f t="shared" si="23"/>
        <v>0</v>
      </c>
      <c r="O78" s="146">
        <f t="shared" si="23"/>
        <v>0</v>
      </c>
      <c r="P78" s="93">
        <f>+SUM(P75:P77)+N151+N161+N170</f>
        <v>0</v>
      </c>
      <c r="Q78" s="146">
        <f>+SUM(Q75:Q77)+O151+O161+O170</f>
        <v>0</v>
      </c>
      <c r="R78" s="88">
        <f>+SUM(R75:R76)+P151+P161+P170</f>
        <v>0</v>
      </c>
      <c r="S78" s="75" t="str">
        <f t="shared" si="17"/>
        <v/>
      </c>
      <c r="BA78" s="17" t="str">
        <f t="shared" si="19"/>
        <v/>
      </c>
      <c r="BB78" s="17" t="str">
        <f t="shared" si="20"/>
        <v/>
      </c>
      <c r="BC78" s="3"/>
      <c r="BD78" s="25">
        <f t="shared" si="21"/>
        <v>0</v>
      </c>
      <c r="BE78" s="25">
        <f t="shared" si="22"/>
        <v>0</v>
      </c>
      <c r="BF78" s="3"/>
    </row>
    <row r="79" spans="1:58" ht="13.5" customHeight="1" x14ac:dyDescent="0.15">
      <c r="A79" s="415" t="s">
        <v>76</v>
      </c>
      <c r="B79" s="416"/>
      <c r="C79" s="417"/>
      <c r="D79" s="147">
        <f>SUM(E79:O79)</f>
        <v>0</v>
      </c>
      <c r="E79" s="45"/>
      <c r="F79" s="46"/>
      <c r="G79" s="46"/>
      <c r="H79" s="47"/>
      <c r="I79" s="47"/>
      <c r="J79" s="47"/>
      <c r="K79" s="47"/>
      <c r="L79" s="47"/>
      <c r="M79" s="47"/>
      <c r="N79" s="48"/>
      <c r="O79" s="64"/>
      <c r="P79" s="71"/>
      <c r="Q79" s="64"/>
      <c r="R79" s="64"/>
      <c r="S79" s="75" t="str">
        <f t="shared" si="17"/>
        <v/>
      </c>
      <c r="BA79" s="17" t="str">
        <f t="shared" si="19"/>
        <v/>
      </c>
      <c r="BB79" s="17" t="str">
        <f>IF($M79&lt;$R79," Los Egresos de 60 años NO puede ser mayor que los Egresos de 20-64 años.","")</f>
        <v/>
      </c>
      <c r="BC79" s="3"/>
      <c r="BD79" s="25">
        <f t="shared" si="21"/>
        <v>0</v>
      </c>
      <c r="BE79" s="25">
        <f t="shared" si="22"/>
        <v>0</v>
      </c>
      <c r="BF79" s="3"/>
    </row>
    <row r="80" spans="1:58" ht="14.25" customHeight="1" x14ac:dyDescent="0.15">
      <c r="A80" s="366" t="s">
        <v>179</v>
      </c>
      <c r="B80" s="367"/>
      <c r="C80" s="368"/>
      <c r="D80" s="140">
        <f>SUM(E80:O80)</f>
        <v>0</v>
      </c>
      <c r="E80" s="53"/>
      <c r="F80" s="54"/>
      <c r="G80" s="54"/>
      <c r="H80" s="55"/>
      <c r="I80" s="55"/>
      <c r="J80" s="55"/>
      <c r="K80" s="55"/>
      <c r="L80" s="55"/>
      <c r="M80" s="55"/>
      <c r="N80" s="56"/>
      <c r="O80" s="56"/>
      <c r="P80" s="53"/>
      <c r="Q80" s="148"/>
      <c r="R80" s="148"/>
      <c r="S80" s="75" t="str">
        <f t="shared" si="17"/>
        <v/>
      </c>
      <c r="BA80" s="17" t="str">
        <f t="shared" si="19"/>
        <v/>
      </c>
      <c r="BB80" s="17" t="str">
        <f>IF($M80&lt;$R80," Los rechazos de 60 años NO puede ser mayor que los rechazos de 20-64 años.","")</f>
        <v/>
      </c>
      <c r="BC80" s="3"/>
      <c r="BD80" s="25">
        <f t="shared" si="21"/>
        <v>0</v>
      </c>
      <c r="BE80" s="25">
        <f t="shared" si="22"/>
        <v>0</v>
      </c>
      <c r="BF80" s="3"/>
    </row>
    <row r="81" spans="1:58" ht="15.75" customHeight="1" x14ac:dyDescent="0.15">
      <c r="A81" s="149"/>
      <c r="B81" s="150"/>
      <c r="C81" s="150"/>
      <c r="D81" s="151"/>
      <c r="E81" s="151"/>
      <c r="F81" s="151"/>
      <c r="G81" s="151"/>
      <c r="H81" s="151"/>
      <c r="I81" s="151"/>
      <c r="J81" s="151"/>
      <c r="K81" s="151"/>
      <c r="L81" s="152"/>
      <c r="M81" s="151"/>
      <c r="N81" s="151"/>
      <c r="O81" s="151"/>
      <c r="P81" s="151"/>
      <c r="Q81" s="151"/>
      <c r="R81" s="151"/>
      <c r="BA81" s="8"/>
      <c r="BB81" s="8"/>
      <c r="BC81" s="3"/>
      <c r="BD81" s="29"/>
      <c r="BE81" s="29"/>
      <c r="BF81" s="3"/>
    </row>
    <row r="82" spans="1:58" ht="14.25" customHeight="1" x14ac:dyDescent="0.15">
      <c r="A82" s="369" t="s">
        <v>180</v>
      </c>
      <c r="B82" s="338"/>
      <c r="C82" s="153" t="s">
        <v>77</v>
      </c>
      <c r="D82" s="138">
        <f>SUM(E82:O82)</f>
        <v>0</v>
      </c>
      <c r="E82" s="62"/>
      <c r="F82" s="71"/>
      <c r="G82" s="71"/>
      <c r="H82" s="63"/>
      <c r="I82" s="63"/>
      <c r="J82" s="63"/>
      <c r="K82" s="63"/>
      <c r="L82" s="63"/>
      <c r="M82" s="63"/>
      <c r="N82" s="72"/>
      <c r="O82" s="72"/>
      <c r="P82" s="62"/>
      <c r="Q82" s="112"/>
      <c r="R82" s="112"/>
      <c r="S82" s="75" t="str">
        <f t="shared" ref="S82:S88" si="24">+BA82&amp;BB82&amp;BC82</f>
        <v/>
      </c>
      <c r="BA82" s="17" t="str">
        <f t="shared" si="19"/>
        <v/>
      </c>
      <c r="BB82" s="17" t="str">
        <f>IF($M82&lt;$R82," Los Indices de 60 años NO puede ser mayor que los Indices de 20-64 años.","")</f>
        <v/>
      </c>
      <c r="BC82" s="3"/>
      <c r="BD82" s="25">
        <f t="shared" si="21"/>
        <v>0</v>
      </c>
      <c r="BE82" s="25">
        <f t="shared" si="22"/>
        <v>0</v>
      </c>
      <c r="BF82" s="3"/>
    </row>
    <row r="83" spans="1:58" ht="14.25" customHeight="1" x14ac:dyDescent="0.15">
      <c r="A83" s="370"/>
      <c r="B83" s="341"/>
      <c r="C83" s="154">
        <v>1</v>
      </c>
      <c r="D83" s="76">
        <f t="shared" ref="D83:D88" si="25">SUM(E83:O83)</f>
        <v>0</v>
      </c>
      <c r="E83" s="96"/>
      <c r="F83" s="97"/>
      <c r="G83" s="97"/>
      <c r="H83" s="80"/>
      <c r="I83" s="80"/>
      <c r="J83" s="80"/>
      <c r="K83" s="80"/>
      <c r="L83" s="80"/>
      <c r="M83" s="80"/>
      <c r="N83" s="81"/>
      <c r="O83" s="81"/>
      <c r="P83" s="96"/>
      <c r="Q83" s="119"/>
      <c r="R83" s="119"/>
      <c r="S83" s="75" t="str">
        <f t="shared" si="24"/>
        <v/>
      </c>
      <c r="BA83" s="17" t="str">
        <f>IF($D83&lt;&gt;($P83+$Q83)," El número ingresos según sexo NO puede ser diferente al Total.","")</f>
        <v/>
      </c>
      <c r="BB83" s="17" t="str">
        <f t="shared" ref="BB83:BB88" si="26">IF($M83&lt;$R83," Los Indices de 60 años NO puede ser mayor que los Indices de 20-64 años.","")</f>
        <v/>
      </c>
      <c r="BC83" s="2"/>
      <c r="BD83" s="25">
        <f t="shared" si="21"/>
        <v>0</v>
      </c>
      <c r="BE83" s="25">
        <f t="shared" si="22"/>
        <v>0</v>
      </c>
      <c r="BF83" s="3"/>
    </row>
    <row r="84" spans="1:58" ht="14.25" customHeight="1" x14ac:dyDescent="0.15">
      <c r="A84" s="370"/>
      <c r="B84" s="341"/>
      <c r="C84" s="154">
        <v>2</v>
      </c>
      <c r="D84" s="76">
        <f t="shared" si="25"/>
        <v>0</v>
      </c>
      <c r="E84" s="96"/>
      <c r="F84" s="97"/>
      <c r="G84" s="97"/>
      <c r="H84" s="80"/>
      <c r="I84" s="80"/>
      <c r="J84" s="80"/>
      <c r="K84" s="80"/>
      <c r="L84" s="80"/>
      <c r="M84" s="80"/>
      <c r="N84" s="81"/>
      <c r="O84" s="81"/>
      <c r="P84" s="96"/>
      <c r="Q84" s="119"/>
      <c r="R84" s="119"/>
      <c r="S84" s="75" t="str">
        <f t="shared" si="24"/>
        <v/>
      </c>
      <c r="BA84" s="17" t="str">
        <f t="shared" si="19"/>
        <v/>
      </c>
      <c r="BB84" s="17" t="str">
        <f t="shared" si="26"/>
        <v/>
      </c>
      <c r="BC84" s="3"/>
      <c r="BD84" s="25">
        <f t="shared" si="21"/>
        <v>0</v>
      </c>
      <c r="BE84" s="25">
        <f t="shared" si="22"/>
        <v>0</v>
      </c>
      <c r="BF84" s="3"/>
    </row>
    <row r="85" spans="1:58" ht="14.25" customHeight="1" x14ac:dyDescent="0.15">
      <c r="A85" s="370"/>
      <c r="B85" s="341"/>
      <c r="C85" s="154">
        <v>3</v>
      </c>
      <c r="D85" s="76">
        <f t="shared" si="25"/>
        <v>0</v>
      </c>
      <c r="E85" s="96"/>
      <c r="F85" s="97"/>
      <c r="G85" s="97"/>
      <c r="H85" s="80"/>
      <c r="I85" s="80"/>
      <c r="J85" s="80"/>
      <c r="K85" s="80"/>
      <c r="L85" s="80"/>
      <c r="M85" s="80"/>
      <c r="N85" s="81"/>
      <c r="O85" s="81"/>
      <c r="P85" s="96"/>
      <c r="Q85" s="119"/>
      <c r="R85" s="119"/>
      <c r="S85" s="75" t="str">
        <f t="shared" si="24"/>
        <v/>
      </c>
      <c r="BA85" s="17" t="str">
        <f t="shared" si="19"/>
        <v/>
      </c>
      <c r="BB85" s="17" t="str">
        <f t="shared" si="26"/>
        <v/>
      </c>
      <c r="BC85" s="3"/>
      <c r="BD85" s="25">
        <f t="shared" si="21"/>
        <v>0</v>
      </c>
      <c r="BE85" s="25">
        <f t="shared" si="22"/>
        <v>0</v>
      </c>
      <c r="BF85" s="3"/>
    </row>
    <row r="86" spans="1:58" ht="14.25" customHeight="1" x14ac:dyDescent="0.15">
      <c r="A86" s="370"/>
      <c r="B86" s="341"/>
      <c r="C86" s="155">
        <v>4</v>
      </c>
      <c r="D86" s="76">
        <f t="shared" si="25"/>
        <v>0</v>
      </c>
      <c r="E86" s="142"/>
      <c r="F86" s="143"/>
      <c r="G86" s="143"/>
      <c r="H86" s="144"/>
      <c r="I86" s="144"/>
      <c r="J86" s="144"/>
      <c r="K86" s="144"/>
      <c r="L86" s="144"/>
      <c r="M86" s="144"/>
      <c r="N86" s="156"/>
      <c r="O86" s="156"/>
      <c r="P86" s="142"/>
      <c r="Q86" s="157"/>
      <c r="R86" s="157"/>
      <c r="S86" s="75" t="str">
        <f t="shared" si="24"/>
        <v/>
      </c>
      <c r="BA86" s="17" t="str">
        <f t="shared" si="19"/>
        <v/>
      </c>
      <c r="BB86" s="17" t="str">
        <f t="shared" si="26"/>
        <v/>
      </c>
      <c r="BC86" s="3"/>
      <c r="BD86" s="25">
        <f t="shared" si="21"/>
        <v>0</v>
      </c>
      <c r="BE86" s="25">
        <f t="shared" si="22"/>
        <v>0</v>
      </c>
      <c r="BF86" s="3"/>
    </row>
    <row r="87" spans="1:58" ht="14.25" customHeight="1" x14ac:dyDescent="0.15">
      <c r="A87" s="370"/>
      <c r="B87" s="341"/>
      <c r="C87" s="155" t="s">
        <v>181</v>
      </c>
      <c r="D87" s="76">
        <f t="shared" si="25"/>
        <v>0</v>
      </c>
      <c r="E87" s="142"/>
      <c r="F87" s="143"/>
      <c r="G87" s="143"/>
      <c r="H87" s="144"/>
      <c r="I87" s="144"/>
      <c r="J87" s="144"/>
      <c r="K87" s="144"/>
      <c r="L87" s="144"/>
      <c r="M87" s="144"/>
      <c r="N87" s="156"/>
      <c r="O87" s="156"/>
      <c r="P87" s="142"/>
      <c r="Q87" s="157"/>
      <c r="R87" s="157"/>
      <c r="S87" s="75" t="str">
        <f t="shared" si="24"/>
        <v/>
      </c>
      <c r="BA87" s="17" t="str">
        <f t="shared" si="19"/>
        <v/>
      </c>
      <c r="BB87" s="17" t="str">
        <f t="shared" si="26"/>
        <v/>
      </c>
      <c r="BC87" s="3"/>
      <c r="BD87" s="25">
        <f t="shared" si="21"/>
        <v>0</v>
      </c>
      <c r="BE87" s="25">
        <f t="shared" si="22"/>
        <v>0</v>
      </c>
      <c r="BF87" s="3"/>
    </row>
    <row r="88" spans="1:58" ht="15.75" customHeight="1" x14ac:dyDescent="0.15">
      <c r="A88" s="339"/>
      <c r="B88" s="371"/>
      <c r="C88" s="158" t="s">
        <v>4</v>
      </c>
      <c r="D88" s="108">
        <f t="shared" si="25"/>
        <v>0</v>
      </c>
      <c r="E88" s="107">
        <f>+SUM(E82:E87)</f>
        <v>0</v>
      </c>
      <c r="F88" s="89">
        <f t="shared" ref="F88:R88" si="27">+SUM(F82:F87)</f>
        <v>0</v>
      </c>
      <c r="G88" s="89">
        <f t="shared" si="27"/>
        <v>0</v>
      </c>
      <c r="H88" s="90">
        <f t="shared" si="27"/>
        <v>0</v>
      </c>
      <c r="I88" s="90">
        <f t="shared" si="27"/>
        <v>0</v>
      </c>
      <c r="J88" s="90">
        <f t="shared" si="27"/>
        <v>0</v>
      </c>
      <c r="K88" s="90">
        <f t="shared" si="27"/>
        <v>0</v>
      </c>
      <c r="L88" s="90">
        <f t="shared" si="27"/>
        <v>0</v>
      </c>
      <c r="M88" s="90">
        <f t="shared" si="27"/>
        <v>0</v>
      </c>
      <c r="N88" s="90">
        <f t="shared" si="27"/>
        <v>0</v>
      </c>
      <c r="O88" s="91">
        <f t="shared" si="27"/>
        <v>0</v>
      </c>
      <c r="P88" s="107">
        <f t="shared" si="27"/>
        <v>0</v>
      </c>
      <c r="Q88" s="146">
        <f t="shared" si="27"/>
        <v>0</v>
      </c>
      <c r="R88" s="88">
        <f t="shared" si="27"/>
        <v>0</v>
      </c>
      <c r="S88" s="75" t="str">
        <f t="shared" si="24"/>
        <v/>
      </c>
      <c r="BA88" s="17" t="str">
        <f t="shared" si="19"/>
        <v/>
      </c>
      <c r="BB88" s="17" t="str">
        <f t="shared" si="26"/>
        <v/>
      </c>
      <c r="BC88" s="3"/>
      <c r="BD88" s="25">
        <f t="shared" si="21"/>
        <v>0</v>
      </c>
      <c r="BE88" s="25">
        <f t="shared" si="22"/>
        <v>0</v>
      </c>
      <c r="BF88" s="3"/>
    </row>
    <row r="89" spans="1:58" ht="40.5" customHeight="1" x14ac:dyDescent="0.2">
      <c r="A89" s="15" t="s">
        <v>78</v>
      </c>
      <c r="B89" s="159"/>
      <c r="C89" s="159"/>
      <c r="D89" s="160"/>
      <c r="E89" s="60"/>
      <c r="F89" s="60"/>
      <c r="BA89" s="2"/>
      <c r="BB89" s="2"/>
      <c r="BC89" s="2"/>
      <c r="BD89" s="2"/>
      <c r="BE89" s="3"/>
      <c r="BF89" s="3"/>
    </row>
    <row r="90" spans="1:58" ht="58.5" customHeight="1" x14ac:dyDescent="0.15">
      <c r="A90" s="363" t="s">
        <v>79</v>
      </c>
      <c r="B90" s="364"/>
      <c r="C90" s="365"/>
      <c r="D90" s="161" t="s">
        <v>80</v>
      </c>
      <c r="E90" s="162" t="s">
        <v>182</v>
      </c>
      <c r="F90" s="163" t="s">
        <v>81</v>
      </c>
      <c r="BA90" s="2"/>
      <c r="BB90" s="2"/>
      <c r="BC90" s="2"/>
      <c r="BD90" s="2"/>
      <c r="BE90" s="3"/>
      <c r="BF90" s="3"/>
    </row>
    <row r="91" spans="1:58" ht="15.75" customHeight="1" x14ac:dyDescent="0.15">
      <c r="A91" s="308" t="s">
        <v>82</v>
      </c>
      <c r="B91" s="309"/>
      <c r="C91" s="310"/>
      <c r="D91" s="164"/>
      <c r="E91" s="164"/>
      <c r="F91" s="164"/>
      <c r="G91" s="75" t="str">
        <f>+BA91&amp;BB91</f>
        <v/>
      </c>
      <c r="BA91" s="17" t="str">
        <f>IF($D91&lt;$F91," Las IC a Gestantes NO puede ser mayor que Total IC","")</f>
        <v/>
      </c>
      <c r="BB91" s="17" t="str">
        <f>IF($D91&lt;$E91," Las IC por Resolución Especilidades NO puede ser mayor que Total IC","")</f>
        <v/>
      </c>
      <c r="BC91" s="3"/>
      <c r="BD91" s="25">
        <f>IF($D91&lt;$E91,1,0)</f>
        <v>0</v>
      </c>
      <c r="BE91" s="25">
        <f>IF($D91&lt;$F91,1,0)</f>
        <v>0</v>
      </c>
      <c r="BF91" s="3"/>
    </row>
    <row r="92" spans="1:58" ht="15.75" customHeight="1" x14ac:dyDescent="0.15">
      <c r="A92" s="372" t="s">
        <v>83</v>
      </c>
      <c r="B92" s="312" t="s">
        <v>84</v>
      </c>
      <c r="C92" s="313"/>
      <c r="D92" s="165"/>
      <c r="E92" s="165"/>
      <c r="F92" s="165"/>
      <c r="G92" s="75" t="str">
        <f t="shared" ref="G92:G101" si="28">+BA92&amp;BB92</f>
        <v/>
      </c>
      <c r="BA92" s="17" t="str">
        <f t="shared" ref="BA92:BA100" si="29">IF($D92&lt;$F92," Las IC a Gestantes NO puede ser mayor que Total IC","")</f>
        <v/>
      </c>
      <c r="BB92" s="17" t="str">
        <f>IF($D92&lt;$E92," Las IC por Resolución Especilidades NO puede ser mayor que Total IC","")</f>
        <v/>
      </c>
      <c r="BC92" s="3"/>
      <c r="BD92" s="25">
        <f>IF($D92&lt;$E92,1,0)</f>
        <v>0</v>
      </c>
      <c r="BE92" s="25">
        <f t="shared" ref="BE92:BE101" si="30">IF($D92&lt;$F92,1,0)</f>
        <v>0</v>
      </c>
      <c r="BF92" s="3"/>
    </row>
    <row r="93" spans="1:58" ht="15.75" customHeight="1" x14ac:dyDescent="0.15">
      <c r="A93" s="373"/>
      <c r="B93" s="312" t="s">
        <v>85</v>
      </c>
      <c r="C93" s="313"/>
      <c r="D93" s="165"/>
      <c r="E93" s="166"/>
      <c r="F93" s="165"/>
      <c r="G93" s="75" t="str">
        <f t="shared" si="28"/>
        <v/>
      </c>
      <c r="BA93" s="17" t="str">
        <f t="shared" si="29"/>
        <v/>
      </c>
      <c r="BB93" s="2"/>
      <c r="BC93" s="2"/>
      <c r="BD93" s="2"/>
      <c r="BE93" s="25">
        <f t="shared" si="30"/>
        <v>0</v>
      </c>
      <c r="BF93" s="3"/>
    </row>
    <row r="94" spans="1:58" ht="15.75" customHeight="1" x14ac:dyDescent="0.15">
      <c r="A94" s="311" t="s">
        <v>86</v>
      </c>
      <c r="B94" s="312"/>
      <c r="C94" s="313"/>
      <c r="D94" s="167"/>
      <c r="E94" s="166"/>
      <c r="F94" s="167"/>
      <c r="G94" s="75" t="str">
        <f t="shared" si="28"/>
        <v/>
      </c>
      <c r="BA94" s="17" t="str">
        <f t="shared" si="29"/>
        <v/>
      </c>
      <c r="BB94" s="2"/>
      <c r="BC94" s="2"/>
      <c r="BD94" s="2"/>
      <c r="BE94" s="25">
        <f t="shared" si="30"/>
        <v>0</v>
      </c>
      <c r="BF94" s="2"/>
    </row>
    <row r="95" spans="1:58" ht="15.75" customHeight="1" x14ac:dyDescent="0.15">
      <c r="A95" s="311" t="s">
        <v>87</v>
      </c>
      <c r="B95" s="312"/>
      <c r="C95" s="313"/>
      <c r="D95" s="167"/>
      <c r="E95" s="166"/>
      <c r="F95" s="167"/>
      <c r="G95" s="75" t="str">
        <f t="shared" si="28"/>
        <v/>
      </c>
      <c r="BA95" s="17" t="str">
        <f t="shared" si="29"/>
        <v/>
      </c>
      <c r="BB95" s="2"/>
      <c r="BC95" s="2"/>
      <c r="BD95" s="2"/>
      <c r="BE95" s="25">
        <f t="shared" si="30"/>
        <v>0</v>
      </c>
      <c r="BF95" s="3"/>
    </row>
    <row r="96" spans="1:58" ht="15.75" customHeight="1" x14ac:dyDescent="0.15">
      <c r="A96" s="311" t="s">
        <v>88</v>
      </c>
      <c r="B96" s="312"/>
      <c r="C96" s="313"/>
      <c r="D96" s="167"/>
      <c r="E96" s="166"/>
      <c r="F96" s="167"/>
      <c r="G96" s="75" t="str">
        <f t="shared" si="28"/>
        <v/>
      </c>
      <c r="BA96" s="17" t="str">
        <f t="shared" si="29"/>
        <v/>
      </c>
      <c r="BB96" s="2"/>
      <c r="BC96" s="2"/>
      <c r="BD96" s="2"/>
      <c r="BE96" s="25">
        <f t="shared" si="30"/>
        <v>0</v>
      </c>
      <c r="BF96" s="3"/>
    </row>
    <row r="97" spans="1:58" ht="17.25" customHeight="1" x14ac:dyDescent="0.15">
      <c r="A97" s="374" t="s">
        <v>89</v>
      </c>
      <c r="B97" s="375"/>
      <c r="C97" s="376"/>
      <c r="D97" s="168"/>
      <c r="E97" s="169"/>
      <c r="F97" s="168"/>
      <c r="G97" s="75" t="str">
        <f t="shared" si="28"/>
        <v/>
      </c>
      <c r="BA97" s="17" t="str">
        <f t="shared" si="29"/>
        <v/>
      </c>
      <c r="BE97" s="25">
        <f t="shared" si="30"/>
        <v>0</v>
      </c>
    </row>
    <row r="98" spans="1:58" ht="15.75" customHeight="1" x14ac:dyDescent="0.15">
      <c r="A98" s="311" t="s">
        <v>183</v>
      </c>
      <c r="B98" s="312"/>
      <c r="C98" s="313"/>
      <c r="D98" s="167"/>
      <c r="E98" s="166"/>
      <c r="F98" s="167"/>
      <c r="G98" s="75" t="str">
        <f t="shared" si="28"/>
        <v/>
      </c>
      <c r="BA98" s="17" t="str">
        <f t="shared" si="29"/>
        <v/>
      </c>
      <c r="BE98" s="25">
        <f t="shared" si="30"/>
        <v>0</v>
      </c>
    </row>
    <row r="99" spans="1:58" ht="15.75" customHeight="1" x14ac:dyDescent="0.15">
      <c r="A99" s="387" t="s">
        <v>184</v>
      </c>
      <c r="B99" s="388"/>
      <c r="C99" s="389"/>
      <c r="D99" s="168"/>
      <c r="E99" s="169"/>
      <c r="F99" s="168"/>
      <c r="G99" s="75" t="str">
        <f t="shared" si="28"/>
        <v/>
      </c>
      <c r="BA99" s="17" t="str">
        <f t="shared" si="29"/>
        <v/>
      </c>
      <c r="BE99" s="25">
        <f t="shared" si="30"/>
        <v>0</v>
      </c>
    </row>
    <row r="100" spans="1:58" ht="15.75" customHeight="1" x14ac:dyDescent="0.15">
      <c r="A100" s="387" t="s">
        <v>185</v>
      </c>
      <c r="B100" s="388"/>
      <c r="C100" s="389"/>
      <c r="D100" s="168"/>
      <c r="E100" s="169"/>
      <c r="F100" s="168"/>
      <c r="G100" s="75" t="str">
        <f t="shared" si="28"/>
        <v/>
      </c>
      <c r="BA100" s="17" t="str">
        <f t="shared" si="29"/>
        <v/>
      </c>
      <c r="BE100" s="25">
        <f t="shared" si="30"/>
        <v>0</v>
      </c>
    </row>
    <row r="101" spans="1:58" ht="15.75" customHeight="1" x14ac:dyDescent="0.15">
      <c r="A101" s="366" t="s">
        <v>186</v>
      </c>
      <c r="B101" s="367"/>
      <c r="C101" s="368"/>
      <c r="D101" s="170"/>
      <c r="E101" s="171"/>
      <c r="F101" s="170"/>
      <c r="G101" s="75" t="str">
        <f t="shared" si="28"/>
        <v/>
      </c>
      <c r="BA101" s="17" t="str">
        <f>IF($D101&lt;$F101," Las IC a Gestantes NO puede ser mayor que Total IC","")</f>
        <v/>
      </c>
      <c r="BE101" s="25">
        <f t="shared" si="30"/>
        <v>0</v>
      </c>
    </row>
    <row r="102" spans="1:58" ht="40.5" customHeight="1" x14ac:dyDescent="0.2">
      <c r="A102" s="7" t="s">
        <v>90</v>
      </c>
      <c r="B102" s="172"/>
      <c r="C102" s="173"/>
      <c r="D102" s="172"/>
      <c r="E102" s="174"/>
      <c r="F102" s="174"/>
    </row>
    <row r="103" spans="1:58" ht="15.75" customHeight="1" x14ac:dyDescent="0.15">
      <c r="A103" s="403" t="s">
        <v>91</v>
      </c>
      <c r="B103" s="404"/>
      <c r="C103" s="405"/>
      <c r="D103" s="363" t="s">
        <v>92</v>
      </c>
      <c r="E103" s="364"/>
      <c r="F103" s="365"/>
      <c r="G103" s="356" t="s">
        <v>93</v>
      </c>
    </row>
    <row r="104" spans="1:58" ht="15.75" customHeight="1" x14ac:dyDescent="0.15">
      <c r="A104" s="406"/>
      <c r="B104" s="407"/>
      <c r="C104" s="408"/>
      <c r="D104" s="175" t="s">
        <v>4</v>
      </c>
      <c r="E104" s="176" t="s">
        <v>1</v>
      </c>
      <c r="F104" s="177" t="s">
        <v>2</v>
      </c>
      <c r="G104" s="329"/>
    </row>
    <row r="105" spans="1:58" ht="15.75" customHeight="1" x14ac:dyDescent="0.15">
      <c r="A105" s="357" t="s">
        <v>94</v>
      </c>
      <c r="B105" s="359" t="s">
        <v>95</v>
      </c>
      <c r="C105" s="360"/>
      <c r="D105" s="178">
        <f>+SUM(E105:F105)</f>
        <v>0</v>
      </c>
      <c r="E105" s="114"/>
      <c r="F105" s="179"/>
      <c r="G105" s="83"/>
      <c r="H105" s="180" t="str">
        <f>+BA105&amp;BB105</f>
        <v/>
      </c>
      <c r="BA105" s="181" t="str">
        <f>IF($E105+$E106+$F105+$F106&lt;=$D15+$D16,"","Las Consultas de Urgencia realizadas en Extensión Horaria NO PUEDE ser mayor que el Total de Consultas de Urgencia de la Sección A. ")</f>
        <v/>
      </c>
      <c r="BB105" s="181" t="str">
        <f>IF($G105+$G106&lt;=$D68,"","Las Actividades Recuperativas realizadas en Extensión Horaria NO PUEDE ser mayor que el Total de Actividades de la Sección B. ")</f>
        <v/>
      </c>
      <c r="BC105" s="2"/>
      <c r="BD105" s="26">
        <f>IF($E105+$E106+$F105+$F106&lt;=$D15+$D16,0,1)</f>
        <v>0</v>
      </c>
      <c r="BE105" s="26">
        <f>IF($G105+$G106&lt;=$D68,0,1)</f>
        <v>0</v>
      </c>
      <c r="BF105" s="3"/>
    </row>
    <row r="106" spans="1:58" ht="15.75" customHeight="1" x14ac:dyDescent="0.15">
      <c r="A106" s="358"/>
      <c r="B106" s="361" t="s">
        <v>96</v>
      </c>
      <c r="C106" s="362"/>
      <c r="D106" s="52">
        <f>+SUM(E106:F106)</f>
        <v>0</v>
      </c>
      <c r="E106" s="53"/>
      <c r="F106" s="57"/>
      <c r="G106" s="58"/>
      <c r="H106" s="180"/>
      <c r="BA106" s="2"/>
      <c r="BB106" s="2"/>
      <c r="BC106" s="2"/>
      <c r="BD106" s="2"/>
      <c r="BE106" s="3"/>
      <c r="BF106" s="3"/>
    </row>
    <row r="107" spans="1:58" ht="21" customHeight="1" x14ac:dyDescent="0.2">
      <c r="A107" s="14" t="s">
        <v>97</v>
      </c>
      <c r="B107" s="59"/>
      <c r="C107" s="59"/>
      <c r="D107" s="59"/>
      <c r="E107" s="182"/>
      <c r="F107" s="182"/>
      <c r="G107" s="182"/>
      <c r="BA107" s="2"/>
      <c r="BB107" s="2"/>
      <c r="BC107" s="2"/>
      <c r="BD107" s="2"/>
      <c r="BE107" s="2"/>
      <c r="BF107" s="2"/>
    </row>
    <row r="108" spans="1:58" ht="31.5" customHeight="1" x14ac:dyDescent="0.15">
      <c r="A108" s="295" t="s">
        <v>98</v>
      </c>
      <c r="B108" s="296"/>
      <c r="C108" s="297"/>
      <c r="D108" s="301" t="s">
        <v>4</v>
      </c>
      <c r="E108" s="303" t="s">
        <v>7</v>
      </c>
      <c r="F108" s="304"/>
      <c r="G108" s="304"/>
      <c r="H108" s="304"/>
      <c r="I108" s="304"/>
      <c r="J108" s="304"/>
      <c r="K108" s="304"/>
      <c r="L108" s="304"/>
      <c r="M108" s="305"/>
      <c r="N108" s="301" t="s">
        <v>33</v>
      </c>
      <c r="O108" s="306" t="s">
        <v>9</v>
      </c>
      <c r="P108" s="306" t="s">
        <v>34</v>
      </c>
      <c r="BA108" s="2"/>
      <c r="BB108" s="2"/>
      <c r="BC108" s="2"/>
      <c r="BD108" s="2"/>
      <c r="BE108" s="3"/>
      <c r="BF108" s="3"/>
    </row>
    <row r="109" spans="1:58" ht="27" customHeight="1" x14ac:dyDescent="0.15">
      <c r="A109" s="298"/>
      <c r="B109" s="299"/>
      <c r="C109" s="300"/>
      <c r="D109" s="329"/>
      <c r="E109" s="40" t="s">
        <v>24</v>
      </c>
      <c r="F109" s="38" t="s">
        <v>25</v>
      </c>
      <c r="G109" s="38" t="s">
        <v>26</v>
      </c>
      <c r="H109" s="38" t="s">
        <v>15</v>
      </c>
      <c r="I109" s="38" t="s">
        <v>16</v>
      </c>
      <c r="J109" s="38" t="s">
        <v>17</v>
      </c>
      <c r="K109" s="38" t="s">
        <v>18</v>
      </c>
      <c r="L109" s="38" t="s">
        <v>19</v>
      </c>
      <c r="M109" s="39" t="s">
        <v>20</v>
      </c>
      <c r="N109" s="329"/>
      <c r="O109" s="307"/>
      <c r="P109" s="307"/>
      <c r="BA109" s="2"/>
      <c r="BB109" s="2"/>
      <c r="BC109" s="2"/>
      <c r="BD109" s="2"/>
      <c r="BE109" s="3"/>
      <c r="BF109" s="3"/>
    </row>
    <row r="110" spans="1:58" ht="15.75" customHeight="1" x14ac:dyDescent="0.15">
      <c r="A110" s="401" t="s">
        <v>99</v>
      </c>
      <c r="B110" s="402"/>
      <c r="C110" s="402"/>
      <c r="D110" s="44">
        <f>+SUM(E110:M110)</f>
        <v>108</v>
      </c>
      <c r="E110" s="62">
        <v>14</v>
      </c>
      <c r="F110" s="63">
        <v>9</v>
      </c>
      <c r="G110" s="63">
        <v>4</v>
      </c>
      <c r="H110" s="63">
        <v>1</v>
      </c>
      <c r="I110" s="63">
        <v>8</v>
      </c>
      <c r="J110" s="63">
        <v>9</v>
      </c>
      <c r="K110" s="63">
        <v>31</v>
      </c>
      <c r="L110" s="63">
        <v>9</v>
      </c>
      <c r="M110" s="64">
        <v>23</v>
      </c>
      <c r="N110" s="74">
        <v>108</v>
      </c>
      <c r="O110" s="74">
        <v>1</v>
      </c>
      <c r="P110" s="74"/>
      <c r="Q110" s="75" t="str">
        <f t="shared" ref="Q110:Q139" si="31">$BA110&amp;" "&amp;$BB110&amp;" "&amp;$BC110</f>
        <v xml:space="preserve">  </v>
      </c>
      <c r="BA110" s="11" t="str">
        <f t="shared" ref="BA110:BA139" si="32">IF($D110=0,"",IF($N110="",IF($D110="",""," No olvide escribir la columna Beneficiarios."),""))</f>
        <v/>
      </c>
      <c r="BB110" s="11" t="str">
        <f t="shared" ref="BB110:BB139" si="33">IF($D110&lt;$N110," El número de Beneficiarios NO puede ser mayor que el Total.","")</f>
        <v/>
      </c>
      <c r="BC110" s="17" t="str">
        <f t="shared" ref="BC110:BC139" si="34">IF($K110&lt;$O110," Las actividades de 60 años NO puede ser mayor que el de 20-64 años.","")</f>
        <v/>
      </c>
      <c r="BD110" s="26">
        <f t="shared" ref="BD110:BD139" si="35">IF($K110&lt;$O110,1,0)</f>
        <v>0</v>
      </c>
      <c r="BE110" s="26">
        <f t="shared" ref="BE110:BE139" si="36">IF($D110&lt;$N110,1,0)</f>
        <v>0</v>
      </c>
      <c r="BF110" s="26">
        <f t="shared" ref="BF110:BF139" si="37">IF($D110=0,"",IF($N110="",IF($D110="","",1),0))</f>
        <v>0</v>
      </c>
    </row>
    <row r="111" spans="1:58" ht="15.75" customHeight="1" x14ac:dyDescent="0.15">
      <c r="A111" s="352" t="s">
        <v>100</v>
      </c>
      <c r="B111" s="352"/>
      <c r="C111" s="352"/>
      <c r="D111" s="76">
        <f>+SUM(E111:M111)</f>
        <v>73</v>
      </c>
      <c r="E111" s="96">
        <v>10</v>
      </c>
      <c r="F111" s="80">
        <v>7</v>
      </c>
      <c r="G111" s="80">
        <v>2</v>
      </c>
      <c r="H111" s="80">
        <v>1</v>
      </c>
      <c r="I111" s="80">
        <v>13</v>
      </c>
      <c r="J111" s="80">
        <v>6</v>
      </c>
      <c r="K111" s="80">
        <v>28</v>
      </c>
      <c r="L111" s="80">
        <v>5</v>
      </c>
      <c r="M111" s="98">
        <v>1</v>
      </c>
      <c r="N111" s="83">
        <v>73</v>
      </c>
      <c r="O111" s="83"/>
      <c r="P111" s="83"/>
      <c r="Q111" s="75" t="str">
        <f t="shared" si="31"/>
        <v xml:space="preserve">  </v>
      </c>
      <c r="BA111" s="11" t="str">
        <f t="shared" si="32"/>
        <v/>
      </c>
      <c r="BB111" s="11" t="str">
        <f t="shared" si="33"/>
        <v/>
      </c>
      <c r="BC111" s="17" t="str">
        <f t="shared" si="34"/>
        <v/>
      </c>
      <c r="BD111" s="26">
        <f t="shared" si="35"/>
        <v>0</v>
      </c>
      <c r="BE111" s="26">
        <f t="shared" si="36"/>
        <v>0</v>
      </c>
      <c r="BF111" s="26">
        <f t="shared" si="37"/>
        <v>0</v>
      </c>
    </row>
    <row r="112" spans="1:58" ht="20.25" customHeight="1" x14ac:dyDescent="0.15">
      <c r="A112" s="311" t="s">
        <v>101</v>
      </c>
      <c r="B112" s="312"/>
      <c r="C112" s="313"/>
      <c r="D112" s="76">
        <f>+SUM(E112:M112)</f>
        <v>319</v>
      </c>
      <c r="E112" s="96">
        <v>98</v>
      </c>
      <c r="F112" s="115">
        <v>20</v>
      </c>
      <c r="G112" s="115">
        <v>21</v>
      </c>
      <c r="H112" s="115">
        <v>6</v>
      </c>
      <c r="I112" s="115">
        <v>36</v>
      </c>
      <c r="J112" s="115">
        <v>8</v>
      </c>
      <c r="K112" s="115">
        <v>120</v>
      </c>
      <c r="L112" s="115">
        <v>10</v>
      </c>
      <c r="M112" s="179"/>
      <c r="N112" s="117">
        <v>319</v>
      </c>
      <c r="O112" s="117">
        <v>2</v>
      </c>
      <c r="P112" s="117"/>
      <c r="Q112" s="75" t="str">
        <f t="shared" si="31"/>
        <v xml:space="preserve">  </v>
      </c>
      <c r="BA112" s="11" t="str">
        <f t="shared" si="32"/>
        <v/>
      </c>
      <c r="BB112" s="11" t="str">
        <f t="shared" si="33"/>
        <v/>
      </c>
      <c r="BC112" s="17" t="str">
        <f t="shared" si="34"/>
        <v/>
      </c>
      <c r="BD112" s="26">
        <f t="shared" si="35"/>
        <v>0</v>
      </c>
      <c r="BE112" s="26">
        <f t="shared" si="36"/>
        <v>0</v>
      </c>
      <c r="BF112" s="26">
        <f t="shared" si="37"/>
        <v>0</v>
      </c>
    </row>
    <row r="113" spans="1:58" ht="15" customHeight="1" x14ac:dyDescent="0.15">
      <c r="A113" s="352" t="s">
        <v>102</v>
      </c>
      <c r="B113" s="352"/>
      <c r="C113" s="352"/>
      <c r="D113" s="76">
        <f>+SUM(E113:M113)</f>
        <v>0</v>
      </c>
      <c r="E113" s="96"/>
      <c r="F113" s="80"/>
      <c r="G113" s="80"/>
      <c r="H113" s="80"/>
      <c r="I113" s="80"/>
      <c r="J113" s="80"/>
      <c r="K113" s="80"/>
      <c r="L113" s="80"/>
      <c r="M113" s="98"/>
      <c r="N113" s="83"/>
      <c r="O113" s="83"/>
      <c r="P113" s="83"/>
      <c r="Q113" s="75" t="str">
        <f t="shared" si="31"/>
        <v xml:space="preserve">  </v>
      </c>
      <c r="BA113" s="11" t="str">
        <f t="shared" si="32"/>
        <v/>
      </c>
      <c r="BB113" s="11" t="str">
        <f t="shared" si="33"/>
        <v/>
      </c>
      <c r="BC113" s="17" t="str">
        <f t="shared" si="34"/>
        <v/>
      </c>
      <c r="BD113" s="26">
        <f t="shared" si="35"/>
        <v>0</v>
      </c>
      <c r="BE113" s="26">
        <f t="shared" si="36"/>
        <v>0</v>
      </c>
      <c r="BF113" s="26" t="str">
        <f t="shared" si="37"/>
        <v/>
      </c>
    </row>
    <row r="114" spans="1:58" ht="15.75" customHeight="1" x14ac:dyDescent="0.15">
      <c r="A114" s="352" t="s">
        <v>187</v>
      </c>
      <c r="B114" s="352"/>
      <c r="C114" s="352"/>
      <c r="D114" s="76">
        <f t="shared" ref="D114:D119" si="38">+SUM(H114:M114)</f>
        <v>0</v>
      </c>
      <c r="E114" s="77"/>
      <c r="F114" s="79"/>
      <c r="G114" s="79"/>
      <c r="H114" s="80"/>
      <c r="I114" s="80"/>
      <c r="J114" s="80"/>
      <c r="K114" s="80"/>
      <c r="L114" s="80"/>
      <c r="M114" s="98"/>
      <c r="N114" s="83"/>
      <c r="O114" s="83"/>
      <c r="P114" s="83"/>
      <c r="Q114" s="75" t="str">
        <f t="shared" si="31"/>
        <v xml:space="preserve">  </v>
      </c>
      <c r="BA114" s="11" t="str">
        <f t="shared" si="32"/>
        <v/>
      </c>
      <c r="BB114" s="11" t="str">
        <f t="shared" si="33"/>
        <v/>
      </c>
      <c r="BC114" s="17" t="str">
        <f t="shared" si="34"/>
        <v/>
      </c>
      <c r="BD114" s="26">
        <f t="shared" si="35"/>
        <v>0</v>
      </c>
      <c r="BE114" s="26">
        <f t="shared" si="36"/>
        <v>0</v>
      </c>
      <c r="BF114" s="26" t="str">
        <f t="shared" si="37"/>
        <v/>
      </c>
    </row>
    <row r="115" spans="1:58" ht="15.75" customHeight="1" x14ac:dyDescent="0.15">
      <c r="A115" s="320" t="s">
        <v>188</v>
      </c>
      <c r="B115" s="320"/>
      <c r="C115" s="320"/>
      <c r="D115" s="76">
        <f t="shared" si="38"/>
        <v>35</v>
      </c>
      <c r="E115" s="77"/>
      <c r="F115" s="79"/>
      <c r="G115" s="79"/>
      <c r="H115" s="80">
        <v>3</v>
      </c>
      <c r="I115" s="80">
        <v>1</v>
      </c>
      <c r="J115" s="80">
        <v>2</v>
      </c>
      <c r="K115" s="80">
        <v>16</v>
      </c>
      <c r="L115" s="80">
        <v>1</v>
      </c>
      <c r="M115" s="98">
        <v>12</v>
      </c>
      <c r="N115" s="83">
        <v>35</v>
      </c>
      <c r="O115" s="83"/>
      <c r="P115" s="83"/>
      <c r="Q115" s="75" t="str">
        <f t="shared" si="31"/>
        <v xml:space="preserve">  </v>
      </c>
      <c r="BA115" s="11" t="str">
        <f t="shared" si="32"/>
        <v/>
      </c>
      <c r="BB115" s="11" t="str">
        <f t="shared" si="33"/>
        <v/>
      </c>
      <c r="BC115" s="17" t="str">
        <f t="shared" si="34"/>
        <v/>
      </c>
      <c r="BD115" s="26">
        <f t="shared" si="35"/>
        <v>0</v>
      </c>
      <c r="BE115" s="26">
        <f t="shared" si="36"/>
        <v>0</v>
      </c>
      <c r="BF115" s="26">
        <f t="shared" si="37"/>
        <v>0</v>
      </c>
    </row>
    <row r="116" spans="1:58" ht="15.75" customHeight="1" x14ac:dyDescent="0.15">
      <c r="A116" s="320" t="s">
        <v>189</v>
      </c>
      <c r="B116" s="320"/>
      <c r="C116" s="320"/>
      <c r="D116" s="76">
        <f t="shared" si="38"/>
        <v>0</v>
      </c>
      <c r="E116" s="77"/>
      <c r="F116" s="79"/>
      <c r="G116" s="79"/>
      <c r="H116" s="80"/>
      <c r="I116" s="80"/>
      <c r="J116" s="80"/>
      <c r="K116" s="80"/>
      <c r="L116" s="80"/>
      <c r="M116" s="98"/>
      <c r="N116" s="83"/>
      <c r="O116" s="83"/>
      <c r="P116" s="83"/>
      <c r="Q116" s="75" t="str">
        <f t="shared" si="31"/>
        <v xml:space="preserve">  </v>
      </c>
      <c r="BA116" s="11" t="str">
        <f t="shared" si="32"/>
        <v/>
      </c>
      <c r="BB116" s="11" t="str">
        <f t="shared" si="33"/>
        <v/>
      </c>
      <c r="BC116" s="17" t="str">
        <f t="shared" si="34"/>
        <v/>
      </c>
      <c r="BD116" s="26">
        <f t="shared" si="35"/>
        <v>0</v>
      </c>
      <c r="BE116" s="26">
        <f t="shared" si="36"/>
        <v>0</v>
      </c>
      <c r="BF116" s="26" t="str">
        <f t="shared" si="37"/>
        <v/>
      </c>
    </row>
    <row r="117" spans="1:58" ht="15.75" customHeight="1" x14ac:dyDescent="0.15">
      <c r="A117" s="320" t="s">
        <v>190</v>
      </c>
      <c r="B117" s="320"/>
      <c r="C117" s="320"/>
      <c r="D117" s="76">
        <f t="shared" si="38"/>
        <v>35</v>
      </c>
      <c r="E117" s="77"/>
      <c r="F117" s="79"/>
      <c r="G117" s="79"/>
      <c r="H117" s="80"/>
      <c r="I117" s="80">
        <v>1</v>
      </c>
      <c r="J117" s="80">
        <v>6</v>
      </c>
      <c r="K117" s="80">
        <v>10</v>
      </c>
      <c r="L117" s="80">
        <v>1</v>
      </c>
      <c r="M117" s="98">
        <v>17</v>
      </c>
      <c r="N117" s="83">
        <v>35</v>
      </c>
      <c r="O117" s="83"/>
      <c r="P117" s="83"/>
      <c r="Q117" s="75" t="str">
        <f t="shared" si="31"/>
        <v xml:space="preserve">  </v>
      </c>
      <c r="BA117" s="11" t="str">
        <f t="shared" si="32"/>
        <v/>
      </c>
      <c r="BB117" s="11" t="str">
        <f t="shared" si="33"/>
        <v/>
      </c>
      <c r="BC117" s="17" t="str">
        <f t="shared" si="34"/>
        <v/>
      </c>
      <c r="BD117" s="26">
        <f t="shared" si="35"/>
        <v>0</v>
      </c>
      <c r="BE117" s="26">
        <f t="shared" si="36"/>
        <v>0</v>
      </c>
      <c r="BF117" s="26">
        <f t="shared" si="37"/>
        <v>0</v>
      </c>
    </row>
    <row r="118" spans="1:58" ht="15" customHeight="1" x14ac:dyDescent="0.15">
      <c r="A118" s="320" t="s">
        <v>170</v>
      </c>
      <c r="B118" s="320"/>
      <c r="C118" s="320"/>
      <c r="D118" s="76">
        <f t="shared" si="38"/>
        <v>0</v>
      </c>
      <c r="E118" s="77"/>
      <c r="F118" s="79"/>
      <c r="G118" s="79"/>
      <c r="H118" s="80"/>
      <c r="I118" s="80"/>
      <c r="J118" s="80"/>
      <c r="K118" s="80"/>
      <c r="L118" s="80"/>
      <c r="M118" s="98"/>
      <c r="N118" s="83"/>
      <c r="O118" s="83"/>
      <c r="P118" s="83"/>
      <c r="Q118" s="75" t="str">
        <f t="shared" si="31"/>
        <v xml:space="preserve">  </v>
      </c>
      <c r="BA118" s="11" t="str">
        <f t="shared" si="32"/>
        <v/>
      </c>
      <c r="BB118" s="11" t="str">
        <f t="shared" si="33"/>
        <v/>
      </c>
      <c r="BC118" s="17" t="str">
        <f t="shared" si="34"/>
        <v/>
      </c>
      <c r="BD118" s="26">
        <f t="shared" si="35"/>
        <v>0</v>
      </c>
      <c r="BE118" s="26">
        <f t="shared" si="36"/>
        <v>0</v>
      </c>
      <c r="BF118" s="26" t="str">
        <f t="shared" si="37"/>
        <v/>
      </c>
    </row>
    <row r="119" spans="1:58" ht="15.75" customHeight="1" x14ac:dyDescent="0.15">
      <c r="A119" s="352" t="s">
        <v>103</v>
      </c>
      <c r="B119" s="352"/>
      <c r="C119" s="352"/>
      <c r="D119" s="76">
        <f t="shared" si="38"/>
        <v>251</v>
      </c>
      <c r="E119" s="77"/>
      <c r="F119" s="79"/>
      <c r="G119" s="79"/>
      <c r="H119" s="80"/>
      <c r="I119" s="80"/>
      <c r="J119" s="80">
        <v>10</v>
      </c>
      <c r="K119" s="80">
        <v>219</v>
      </c>
      <c r="L119" s="80">
        <v>6</v>
      </c>
      <c r="M119" s="98">
        <v>16</v>
      </c>
      <c r="N119" s="83">
        <v>251</v>
      </c>
      <c r="O119" s="83">
        <v>10</v>
      </c>
      <c r="P119" s="83"/>
      <c r="Q119" s="75" t="str">
        <f t="shared" si="31"/>
        <v xml:space="preserve">  </v>
      </c>
      <c r="BA119" s="11" t="str">
        <f t="shared" si="32"/>
        <v/>
      </c>
      <c r="BB119" s="11" t="str">
        <f t="shared" si="33"/>
        <v/>
      </c>
      <c r="BC119" s="17" t="str">
        <f t="shared" si="34"/>
        <v/>
      </c>
      <c r="BD119" s="26">
        <f t="shared" si="35"/>
        <v>0</v>
      </c>
      <c r="BE119" s="26">
        <f t="shared" si="36"/>
        <v>0</v>
      </c>
      <c r="BF119" s="26">
        <f t="shared" si="37"/>
        <v>0</v>
      </c>
    </row>
    <row r="120" spans="1:58" ht="15.75" customHeight="1" x14ac:dyDescent="0.15">
      <c r="A120" s="352" t="s">
        <v>104</v>
      </c>
      <c r="B120" s="352"/>
      <c r="C120" s="352"/>
      <c r="D120" s="76">
        <f>+SUM(J120:M120)</f>
        <v>0</v>
      </c>
      <c r="E120" s="77"/>
      <c r="F120" s="79"/>
      <c r="G120" s="79"/>
      <c r="H120" s="79"/>
      <c r="I120" s="79"/>
      <c r="J120" s="80"/>
      <c r="K120" s="80"/>
      <c r="L120" s="80"/>
      <c r="M120" s="98"/>
      <c r="N120" s="83"/>
      <c r="O120" s="83"/>
      <c r="P120" s="83"/>
      <c r="Q120" s="75" t="str">
        <f t="shared" si="31"/>
        <v xml:space="preserve">  </v>
      </c>
      <c r="BA120" s="11" t="str">
        <f t="shared" si="32"/>
        <v/>
      </c>
      <c r="BB120" s="11" t="str">
        <f t="shared" si="33"/>
        <v/>
      </c>
      <c r="BC120" s="17" t="str">
        <f t="shared" si="34"/>
        <v/>
      </c>
      <c r="BD120" s="26">
        <f t="shared" si="35"/>
        <v>0</v>
      </c>
      <c r="BE120" s="26">
        <f t="shared" si="36"/>
        <v>0</v>
      </c>
      <c r="BF120" s="26" t="str">
        <f t="shared" si="37"/>
        <v/>
      </c>
    </row>
    <row r="121" spans="1:58" ht="15.75" customHeight="1" x14ac:dyDescent="0.15">
      <c r="A121" s="352" t="s">
        <v>105</v>
      </c>
      <c r="B121" s="352"/>
      <c r="C121" s="352"/>
      <c r="D121" s="76">
        <f>+SUM(G121:M121)</f>
        <v>9</v>
      </c>
      <c r="E121" s="77"/>
      <c r="F121" s="79"/>
      <c r="G121" s="80"/>
      <c r="H121" s="80"/>
      <c r="I121" s="80"/>
      <c r="J121" s="80"/>
      <c r="K121" s="80">
        <v>9</v>
      </c>
      <c r="L121" s="80"/>
      <c r="M121" s="98"/>
      <c r="N121" s="83">
        <v>9</v>
      </c>
      <c r="O121" s="83">
        <v>1</v>
      </c>
      <c r="P121" s="83"/>
      <c r="Q121" s="75" t="str">
        <f t="shared" si="31"/>
        <v xml:space="preserve">  </v>
      </c>
      <c r="BA121" s="11" t="str">
        <f t="shared" si="32"/>
        <v/>
      </c>
      <c r="BB121" s="11" t="str">
        <f t="shared" si="33"/>
        <v/>
      </c>
      <c r="BC121" s="17" t="str">
        <f t="shared" si="34"/>
        <v/>
      </c>
      <c r="BD121" s="26">
        <f t="shared" si="35"/>
        <v>0</v>
      </c>
      <c r="BE121" s="26">
        <f t="shared" si="36"/>
        <v>0</v>
      </c>
      <c r="BF121" s="26">
        <f t="shared" si="37"/>
        <v>0</v>
      </c>
    </row>
    <row r="122" spans="1:58" ht="15.75" customHeight="1" x14ac:dyDescent="0.15">
      <c r="A122" s="352" t="s">
        <v>106</v>
      </c>
      <c r="B122" s="352"/>
      <c r="C122" s="352"/>
      <c r="D122" s="76">
        <f>+SUM(E122,I122)</f>
        <v>0</v>
      </c>
      <c r="E122" s="96"/>
      <c r="F122" s="79"/>
      <c r="G122" s="79"/>
      <c r="H122" s="79"/>
      <c r="I122" s="80"/>
      <c r="J122" s="79"/>
      <c r="K122" s="79"/>
      <c r="L122" s="79"/>
      <c r="M122" s="99"/>
      <c r="N122" s="83"/>
      <c r="O122" s="82"/>
      <c r="P122" s="83"/>
      <c r="Q122" s="75" t="str">
        <f t="shared" si="31"/>
        <v xml:space="preserve">  </v>
      </c>
      <c r="BA122" s="11" t="str">
        <f t="shared" si="32"/>
        <v/>
      </c>
      <c r="BB122" s="11" t="str">
        <f t="shared" si="33"/>
        <v/>
      </c>
      <c r="BC122" s="17" t="str">
        <f t="shared" si="34"/>
        <v/>
      </c>
      <c r="BD122" s="26">
        <f t="shared" si="35"/>
        <v>0</v>
      </c>
      <c r="BE122" s="26">
        <f t="shared" si="36"/>
        <v>0</v>
      </c>
      <c r="BF122" s="26" t="str">
        <f t="shared" si="37"/>
        <v/>
      </c>
    </row>
    <row r="123" spans="1:58" ht="15.75" customHeight="1" x14ac:dyDescent="0.15">
      <c r="A123" s="352" t="s">
        <v>107</v>
      </c>
      <c r="B123" s="352"/>
      <c r="C123" s="352"/>
      <c r="D123" s="76">
        <f>+SUM(E123,I123)</f>
        <v>0</v>
      </c>
      <c r="E123" s="96"/>
      <c r="F123" s="79"/>
      <c r="G123" s="79"/>
      <c r="H123" s="79"/>
      <c r="I123" s="80"/>
      <c r="J123" s="79"/>
      <c r="K123" s="79"/>
      <c r="L123" s="79"/>
      <c r="M123" s="99"/>
      <c r="N123" s="83"/>
      <c r="O123" s="82"/>
      <c r="P123" s="83"/>
      <c r="Q123" s="75" t="str">
        <f t="shared" si="31"/>
        <v xml:space="preserve">  </v>
      </c>
      <c r="BA123" s="11" t="str">
        <f t="shared" si="32"/>
        <v/>
      </c>
      <c r="BB123" s="11" t="str">
        <f t="shared" si="33"/>
        <v/>
      </c>
      <c r="BC123" s="17" t="str">
        <f t="shared" si="34"/>
        <v/>
      </c>
      <c r="BD123" s="26">
        <f t="shared" si="35"/>
        <v>0</v>
      </c>
      <c r="BE123" s="26">
        <f t="shared" si="36"/>
        <v>0</v>
      </c>
      <c r="BF123" s="26" t="str">
        <f t="shared" si="37"/>
        <v/>
      </c>
    </row>
    <row r="124" spans="1:58" ht="15.75" customHeight="1" x14ac:dyDescent="0.15">
      <c r="A124" s="352" t="s">
        <v>108</v>
      </c>
      <c r="B124" s="352"/>
      <c r="C124" s="352"/>
      <c r="D124" s="76">
        <f>+SUM(E124:K124)</f>
        <v>220</v>
      </c>
      <c r="E124" s="96"/>
      <c r="F124" s="80"/>
      <c r="G124" s="80">
        <v>1</v>
      </c>
      <c r="H124" s="80">
        <v>15</v>
      </c>
      <c r="I124" s="80">
        <v>96</v>
      </c>
      <c r="J124" s="80">
        <v>106</v>
      </c>
      <c r="K124" s="80">
        <v>2</v>
      </c>
      <c r="L124" s="79"/>
      <c r="M124" s="99"/>
      <c r="N124" s="83">
        <v>220</v>
      </c>
      <c r="O124" s="83">
        <v>2</v>
      </c>
      <c r="P124" s="83"/>
      <c r="Q124" s="75" t="str">
        <f t="shared" si="31"/>
        <v xml:space="preserve">  </v>
      </c>
      <c r="BA124" s="11" t="str">
        <f t="shared" si="32"/>
        <v/>
      </c>
      <c r="BB124" s="11" t="str">
        <f t="shared" si="33"/>
        <v/>
      </c>
      <c r="BC124" s="17" t="str">
        <f t="shared" si="34"/>
        <v/>
      </c>
      <c r="BD124" s="26">
        <f t="shared" si="35"/>
        <v>0</v>
      </c>
      <c r="BE124" s="26">
        <f t="shared" si="36"/>
        <v>0</v>
      </c>
      <c r="BF124" s="26">
        <f t="shared" si="37"/>
        <v>0</v>
      </c>
    </row>
    <row r="125" spans="1:58" ht="15.75" customHeight="1" x14ac:dyDescent="0.15">
      <c r="A125" s="352" t="s">
        <v>191</v>
      </c>
      <c r="B125" s="352"/>
      <c r="C125" s="352"/>
      <c r="D125" s="76">
        <f>+SUM(E125:K125)</f>
        <v>3</v>
      </c>
      <c r="E125" s="96"/>
      <c r="F125" s="80"/>
      <c r="G125" s="80"/>
      <c r="H125" s="80"/>
      <c r="I125" s="80">
        <v>1</v>
      </c>
      <c r="J125" s="80">
        <v>2</v>
      </c>
      <c r="K125" s="80"/>
      <c r="L125" s="79"/>
      <c r="M125" s="99"/>
      <c r="N125" s="83">
        <v>3</v>
      </c>
      <c r="O125" s="83"/>
      <c r="P125" s="83"/>
      <c r="Q125" s="75" t="str">
        <f t="shared" si="31"/>
        <v xml:space="preserve">  </v>
      </c>
      <c r="BA125" s="11" t="str">
        <f t="shared" si="32"/>
        <v/>
      </c>
      <c r="BB125" s="11" t="str">
        <f t="shared" si="33"/>
        <v/>
      </c>
      <c r="BC125" s="17" t="str">
        <f t="shared" si="34"/>
        <v/>
      </c>
      <c r="BD125" s="26">
        <f t="shared" si="35"/>
        <v>0</v>
      </c>
      <c r="BE125" s="26">
        <f t="shared" si="36"/>
        <v>0</v>
      </c>
      <c r="BF125" s="26">
        <f t="shared" si="37"/>
        <v>0</v>
      </c>
    </row>
    <row r="126" spans="1:58" ht="15.75" customHeight="1" x14ac:dyDescent="0.15">
      <c r="A126" s="353" t="s">
        <v>192</v>
      </c>
      <c r="B126" s="354"/>
      <c r="C126" s="355"/>
      <c r="D126" s="76">
        <f>+SUM(E126:K126)</f>
        <v>10</v>
      </c>
      <c r="E126" s="96"/>
      <c r="F126" s="80"/>
      <c r="G126" s="80"/>
      <c r="H126" s="80">
        <v>3</v>
      </c>
      <c r="I126" s="80">
        <v>6</v>
      </c>
      <c r="J126" s="80">
        <v>1</v>
      </c>
      <c r="K126" s="80"/>
      <c r="L126" s="79"/>
      <c r="M126" s="99"/>
      <c r="N126" s="83">
        <v>10</v>
      </c>
      <c r="O126" s="83"/>
      <c r="P126" s="83"/>
      <c r="Q126" s="75" t="str">
        <f t="shared" si="31"/>
        <v xml:space="preserve">  </v>
      </c>
      <c r="BA126" s="11" t="str">
        <f t="shared" si="32"/>
        <v/>
      </c>
      <c r="BB126" s="11" t="str">
        <f t="shared" si="33"/>
        <v/>
      </c>
      <c r="BC126" s="17" t="str">
        <f t="shared" si="34"/>
        <v/>
      </c>
      <c r="BD126" s="26">
        <f t="shared" si="35"/>
        <v>0</v>
      </c>
      <c r="BE126" s="26">
        <f t="shared" si="36"/>
        <v>0</v>
      </c>
      <c r="BF126" s="26">
        <f t="shared" si="37"/>
        <v>0</v>
      </c>
    </row>
    <row r="127" spans="1:58" ht="15.75" customHeight="1" x14ac:dyDescent="0.15">
      <c r="A127" s="349" t="s">
        <v>193</v>
      </c>
      <c r="B127" s="350"/>
      <c r="C127" s="351"/>
      <c r="D127" s="76">
        <f>+SUM(E127:K127)</f>
        <v>0</v>
      </c>
      <c r="E127" s="96"/>
      <c r="F127" s="80"/>
      <c r="G127" s="80"/>
      <c r="H127" s="80"/>
      <c r="I127" s="80"/>
      <c r="J127" s="80"/>
      <c r="K127" s="80"/>
      <c r="L127" s="79"/>
      <c r="M127" s="99"/>
      <c r="N127" s="83"/>
      <c r="O127" s="83"/>
      <c r="P127" s="83"/>
      <c r="Q127" s="75" t="str">
        <f t="shared" si="31"/>
        <v xml:space="preserve">  </v>
      </c>
      <c r="BA127" s="11" t="str">
        <f t="shared" si="32"/>
        <v/>
      </c>
      <c r="BB127" s="11" t="str">
        <f t="shared" si="33"/>
        <v/>
      </c>
      <c r="BC127" s="17" t="str">
        <f t="shared" si="34"/>
        <v/>
      </c>
      <c r="BD127" s="26">
        <f t="shared" si="35"/>
        <v>0</v>
      </c>
      <c r="BE127" s="26">
        <f t="shared" si="36"/>
        <v>0</v>
      </c>
      <c r="BF127" s="26" t="str">
        <f t="shared" si="37"/>
        <v/>
      </c>
    </row>
    <row r="128" spans="1:58" ht="15.75" customHeight="1" x14ac:dyDescent="0.15">
      <c r="A128" s="352" t="s">
        <v>109</v>
      </c>
      <c r="B128" s="352"/>
      <c r="C128" s="352"/>
      <c r="D128" s="76">
        <f>+SUM(H128:M128)</f>
        <v>30</v>
      </c>
      <c r="E128" s="77"/>
      <c r="F128" s="79"/>
      <c r="G128" s="79"/>
      <c r="H128" s="80"/>
      <c r="I128" s="80"/>
      <c r="J128" s="80"/>
      <c r="K128" s="80">
        <v>11</v>
      </c>
      <c r="L128" s="80">
        <v>10</v>
      </c>
      <c r="M128" s="98">
        <v>9</v>
      </c>
      <c r="N128" s="83">
        <v>30</v>
      </c>
      <c r="O128" s="83"/>
      <c r="P128" s="83"/>
      <c r="Q128" s="75" t="str">
        <f t="shared" si="31"/>
        <v xml:space="preserve">  </v>
      </c>
      <c r="BA128" s="11" t="str">
        <f t="shared" si="32"/>
        <v/>
      </c>
      <c r="BB128" s="11" t="str">
        <f t="shared" si="33"/>
        <v/>
      </c>
      <c r="BC128" s="17" t="str">
        <f t="shared" si="34"/>
        <v/>
      </c>
      <c r="BD128" s="26">
        <f t="shared" si="35"/>
        <v>0</v>
      </c>
      <c r="BE128" s="26">
        <f t="shared" si="36"/>
        <v>0</v>
      </c>
      <c r="BF128" s="26">
        <f t="shared" si="37"/>
        <v>0</v>
      </c>
    </row>
    <row r="129" spans="1:58" ht="15.75" customHeight="1" x14ac:dyDescent="0.15">
      <c r="A129" s="349" t="s">
        <v>194</v>
      </c>
      <c r="B129" s="350"/>
      <c r="C129" s="351"/>
      <c r="D129" s="76">
        <f>+SUM(H129:M129)</f>
        <v>0</v>
      </c>
      <c r="E129" s="77"/>
      <c r="F129" s="79"/>
      <c r="G129" s="79"/>
      <c r="H129" s="80"/>
      <c r="I129" s="80"/>
      <c r="J129" s="80"/>
      <c r="K129" s="80"/>
      <c r="L129" s="80"/>
      <c r="M129" s="98"/>
      <c r="N129" s="83"/>
      <c r="O129" s="83"/>
      <c r="P129" s="83"/>
      <c r="Q129" s="75" t="str">
        <f t="shared" si="31"/>
        <v xml:space="preserve">  </v>
      </c>
      <c r="BA129" s="11" t="str">
        <f t="shared" si="32"/>
        <v/>
      </c>
      <c r="BB129" s="11" t="str">
        <f t="shared" si="33"/>
        <v/>
      </c>
      <c r="BC129" s="17" t="str">
        <f t="shared" si="34"/>
        <v/>
      </c>
      <c r="BD129" s="26">
        <f t="shared" si="35"/>
        <v>0</v>
      </c>
      <c r="BE129" s="26">
        <f t="shared" si="36"/>
        <v>0</v>
      </c>
      <c r="BF129" s="26" t="str">
        <f t="shared" si="37"/>
        <v/>
      </c>
    </row>
    <row r="130" spans="1:58" ht="15.75" customHeight="1" x14ac:dyDescent="0.15">
      <c r="A130" s="349" t="s">
        <v>195</v>
      </c>
      <c r="B130" s="350"/>
      <c r="C130" s="351"/>
      <c r="D130" s="76">
        <f>+SUM(J130:M130)</f>
        <v>11</v>
      </c>
      <c r="E130" s="77"/>
      <c r="F130" s="79"/>
      <c r="G130" s="79"/>
      <c r="H130" s="79"/>
      <c r="I130" s="79"/>
      <c r="J130" s="80"/>
      <c r="K130" s="80">
        <v>6</v>
      </c>
      <c r="L130" s="80">
        <v>5</v>
      </c>
      <c r="M130" s="98"/>
      <c r="N130" s="83">
        <v>11</v>
      </c>
      <c r="O130" s="82"/>
      <c r="P130" s="83"/>
      <c r="Q130" s="75" t="str">
        <f t="shared" si="31"/>
        <v xml:space="preserve">  </v>
      </c>
      <c r="BA130" s="11" t="str">
        <f t="shared" si="32"/>
        <v/>
      </c>
      <c r="BB130" s="11" t="str">
        <f t="shared" si="33"/>
        <v/>
      </c>
      <c r="BC130" s="17" t="str">
        <f t="shared" si="34"/>
        <v/>
      </c>
      <c r="BD130" s="26">
        <f t="shared" si="35"/>
        <v>0</v>
      </c>
      <c r="BE130" s="26">
        <f t="shared" si="36"/>
        <v>0</v>
      </c>
      <c r="BF130" s="26">
        <f t="shared" si="37"/>
        <v>0</v>
      </c>
    </row>
    <row r="131" spans="1:58" ht="15.75" customHeight="1" x14ac:dyDescent="0.15">
      <c r="A131" s="349" t="s">
        <v>196</v>
      </c>
      <c r="B131" s="350"/>
      <c r="C131" s="351"/>
      <c r="D131" s="76">
        <f>+SUM(J131:M131)</f>
        <v>0</v>
      </c>
      <c r="E131" s="77"/>
      <c r="F131" s="79"/>
      <c r="G131" s="79"/>
      <c r="H131" s="79"/>
      <c r="I131" s="79"/>
      <c r="J131" s="80"/>
      <c r="K131" s="80"/>
      <c r="L131" s="80"/>
      <c r="M131" s="98"/>
      <c r="N131" s="83"/>
      <c r="O131" s="82"/>
      <c r="P131" s="83"/>
      <c r="Q131" s="75" t="str">
        <f t="shared" si="31"/>
        <v xml:space="preserve">  </v>
      </c>
      <c r="BA131" s="11" t="str">
        <f t="shared" si="32"/>
        <v/>
      </c>
      <c r="BB131" s="11" t="str">
        <f t="shared" si="33"/>
        <v/>
      </c>
      <c r="BC131" s="17" t="str">
        <f t="shared" si="34"/>
        <v/>
      </c>
      <c r="BD131" s="26">
        <f t="shared" si="35"/>
        <v>0</v>
      </c>
      <c r="BE131" s="26">
        <f t="shared" si="36"/>
        <v>0</v>
      </c>
      <c r="BF131" s="26" t="str">
        <f t="shared" si="37"/>
        <v/>
      </c>
    </row>
    <row r="132" spans="1:58" ht="15.75" customHeight="1" x14ac:dyDescent="0.15">
      <c r="A132" s="349" t="s">
        <v>197</v>
      </c>
      <c r="B132" s="350"/>
      <c r="C132" s="351"/>
      <c r="D132" s="76">
        <f>+SUM(J132:M132)</f>
        <v>0</v>
      </c>
      <c r="E132" s="77"/>
      <c r="F132" s="79"/>
      <c r="G132" s="79"/>
      <c r="H132" s="79"/>
      <c r="I132" s="79"/>
      <c r="J132" s="80"/>
      <c r="K132" s="80"/>
      <c r="L132" s="80"/>
      <c r="M132" s="98"/>
      <c r="N132" s="83"/>
      <c r="O132" s="82"/>
      <c r="P132" s="83"/>
      <c r="Q132" s="75" t="str">
        <f t="shared" si="31"/>
        <v xml:space="preserve">  </v>
      </c>
      <c r="BA132" s="11" t="str">
        <f t="shared" si="32"/>
        <v/>
      </c>
      <c r="BB132" s="11" t="str">
        <f t="shared" si="33"/>
        <v/>
      </c>
      <c r="BC132" s="17" t="str">
        <f t="shared" si="34"/>
        <v/>
      </c>
      <c r="BD132" s="26">
        <f t="shared" si="35"/>
        <v>0</v>
      </c>
      <c r="BE132" s="26">
        <f t="shared" si="36"/>
        <v>0</v>
      </c>
      <c r="BF132" s="26" t="str">
        <f t="shared" si="37"/>
        <v/>
      </c>
    </row>
    <row r="133" spans="1:58" ht="13.5" customHeight="1" x14ac:dyDescent="0.15">
      <c r="A133" s="352" t="s">
        <v>110</v>
      </c>
      <c r="B133" s="352"/>
      <c r="C133" s="352"/>
      <c r="D133" s="76">
        <f t="shared" ref="D133:D139" si="39">+SUM(E133:M133)</f>
        <v>14</v>
      </c>
      <c r="E133" s="96"/>
      <c r="F133" s="80"/>
      <c r="G133" s="80"/>
      <c r="H133" s="80"/>
      <c r="I133" s="80"/>
      <c r="J133" s="80">
        <v>4</v>
      </c>
      <c r="K133" s="80">
        <v>10</v>
      </c>
      <c r="L133" s="80"/>
      <c r="M133" s="98"/>
      <c r="N133" s="83">
        <v>14</v>
      </c>
      <c r="O133" s="83"/>
      <c r="P133" s="83"/>
      <c r="Q133" s="75" t="str">
        <f t="shared" si="31"/>
        <v xml:space="preserve">  </v>
      </c>
      <c r="BA133" s="11" t="str">
        <f t="shared" si="32"/>
        <v/>
      </c>
      <c r="BB133" s="11" t="str">
        <f t="shared" si="33"/>
        <v/>
      </c>
      <c r="BC133" s="17" t="str">
        <f t="shared" si="34"/>
        <v/>
      </c>
      <c r="BD133" s="26">
        <f t="shared" si="35"/>
        <v>0</v>
      </c>
      <c r="BE133" s="26">
        <f t="shared" si="36"/>
        <v>0</v>
      </c>
      <c r="BF133" s="26">
        <f t="shared" si="37"/>
        <v>0</v>
      </c>
    </row>
    <row r="134" spans="1:58" ht="15" customHeight="1" x14ac:dyDescent="0.15">
      <c r="A134" s="352" t="s">
        <v>111</v>
      </c>
      <c r="B134" s="352"/>
      <c r="C134" s="352"/>
      <c r="D134" s="76">
        <f t="shared" si="39"/>
        <v>25</v>
      </c>
      <c r="E134" s="96"/>
      <c r="F134" s="80"/>
      <c r="G134" s="80"/>
      <c r="H134" s="80"/>
      <c r="I134" s="80">
        <v>3</v>
      </c>
      <c r="J134" s="80">
        <v>3</v>
      </c>
      <c r="K134" s="80">
        <v>19</v>
      </c>
      <c r="L134" s="80"/>
      <c r="M134" s="98"/>
      <c r="N134" s="83">
        <v>25</v>
      </c>
      <c r="O134" s="83"/>
      <c r="P134" s="83"/>
      <c r="Q134" s="75" t="str">
        <f t="shared" si="31"/>
        <v xml:space="preserve">  </v>
      </c>
      <c r="BA134" s="11" t="str">
        <f t="shared" si="32"/>
        <v/>
      </c>
      <c r="BB134" s="11" t="str">
        <f t="shared" si="33"/>
        <v/>
      </c>
      <c r="BC134" s="17" t="str">
        <f t="shared" si="34"/>
        <v/>
      </c>
      <c r="BD134" s="26">
        <f t="shared" si="35"/>
        <v>0</v>
      </c>
      <c r="BE134" s="26">
        <f t="shared" si="36"/>
        <v>0</v>
      </c>
      <c r="BF134" s="26">
        <f t="shared" si="37"/>
        <v>0</v>
      </c>
    </row>
    <row r="135" spans="1:58" ht="12.75" customHeight="1" x14ac:dyDescent="0.15">
      <c r="A135" s="320" t="s">
        <v>198</v>
      </c>
      <c r="B135" s="320"/>
      <c r="C135" s="320"/>
      <c r="D135" s="76">
        <f t="shared" si="39"/>
        <v>52</v>
      </c>
      <c r="E135" s="96">
        <v>3</v>
      </c>
      <c r="F135" s="80"/>
      <c r="G135" s="80"/>
      <c r="H135" s="80">
        <v>1</v>
      </c>
      <c r="I135" s="80">
        <v>3</v>
      </c>
      <c r="J135" s="80">
        <v>17</v>
      </c>
      <c r="K135" s="80">
        <v>25</v>
      </c>
      <c r="L135" s="80">
        <v>3</v>
      </c>
      <c r="M135" s="98"/>
      <c r="N135" s="83">
        <v>52</v>
      </c>
      <c r="O135" s="83"/>
      <c r="P135" s="83"/>
      <c r="Q135" s="75" t="str">
        <f t="shared" si="31"/>
        <v xml:space="preserve">  </v>
      </c>
      <c r="BA135" s="11" t="str">
        <f t="shared" si="32"/>
        <v/>
      </c>
      <c r="BB135" s="11" t="str">
        <f t="shared" si="33"/>
        <v/>
      </c>
      <c r="BC135" s="17" t="str">
        <f t="shared" si="34"/>
        <v/>
      </c>
      <c r="BD135" s="26">
        <f t="shared" si="35"/>
        <v>0</v>
      </c>
      <c r="BE135" s="26">
        <f t="shared" si="36"/>
        <v>0</v>
      </c>
      <c r="BF135" s="26">
        <f t="shared" si="37"/>
        <v>0</v>
      </c>
    </row>
    <row r="136" spans="1:58" ht="15.75" customHeight="1" x14ac:dyDescent="0.15">
      <c r="A136" s="320" t="s">
        <v>112</v>
      </c>
      <c r="B136" s="320"/>
      <c r="C136" s="320"/>
      <c r="D136" s="76">
        <f t="shared" si="39"/>
        <v>10</v>
      </c>
      <c r="E136" s="96"/>
      <c r="F136" s="80"/>
      <c r="G136" s="80"/>
      <c r="H136" s="80"/>
      <c r="I136" s="80">
        <v>3</v>
      </c>
      <c r="J136" s="80">
        <v>3</v>
      </c>
      <c r="K136" s="80">
        <v>4</v>
      </c>
      <c r="L136" s="80"/>
      <c r="M136" s="98"/>
      <c r="N136" s="83">
        <v>10</v>
      </c>
      <c r="O136" s="83"/>
      <c r="P136" s="83"/>
      <c r="Q136" s="75" t="str">
        <f t="shared" si="31"/>
        <v xml:space="preserve">  </v>
      </c>
      <c r="BA136" s="11" t="str">
        <f t="shared" si="32"/>
        <v/>
      </c>
      <c r="BB136" s="11" t="str">
        <f t="shared" si="33"/>
        <v/>
      </c>
      <c r="BC136" s="17" t="str">
        <f t="shared" si="34"/>
        <v/>
      </c>
      <c r="BD136" s="26">
        <f t="shared" si="35"/>
        <v>0</v>
      </c>
      <c r="BE136" s="26">
        <f t="shared" si="36"/>
        <v>0</v>
      </c>
      <c r="BF136" s="26">
        <f t="shared" si="37"/>
        <v>0</v>
      </c>
    </row>
    <row r="137" spans="1:58" ht="15.75" customHeight="1" x14ac:dyDescent="0.15">
      <c r="A137" s="387" t="s">
        <v>199</v>
      </c>
      <c r="B137" s="388"/>
      <c r="C137" s="389"/>
      <c r="D137" s="76">
        <f t="shared" si="39"/>
        <v>0</v>
      </c>
      <c r="E137" s="143"/>
      <c r="F137" s="144"/>
      <c r="G137" s="144"/>
      <c r="H137" s="144"/>
      <c r="I137" s="144"/>
      <c r="J137" s="144"/>
      <c r="K137" s="144"/>
      <c r="L137" s="144"/>
      <c r="M137" s="145"/>
      <c r="N137" s="83"/>
      <c r="O137" s="83"/>
      <c r="P137" s="83"/>
      <c r="Q137" s="75" t="str">
        <f t="shared" si="31"/>
        <v xml:space="preserve">  </v>
      </c>
      <c r="BA137" s="11" t="str">
        <f t="shared" si="32"/>
        <v/>
      </c>
      <c r="BB137" s="11" t="str">
        <f t="shared" si="33"/>
        <v/>
      </c>
      <c r="BC137" s="17" t="str">
        <f t="shared" si="34"/>
        <v/>
      </c>
      <c r="BD137" s="26">
        <f t="shared" si="35"/>
        <v>0</v>
      </c>
      <c r="BE137" s="26">
        <f t="shared" si="36"/>
        <v>0</v>
      </c>
      <c r="BF137" s="26" t="str">
        <f t="shared" si="37"/>
        <v/>
      </c>
    </row>
    <row r="138" spans="1:58" ht="16.5" customHeight="1" x14ac:dyDescent="0.15">
      <c r="A138" s="398" t="s">
        <v>113</v>
      </c>
      <c r="B138" s="398"/>
      <c r="C138" s="398"/>
      <c r="D138" s="76">
        <f t="shared" si="39"/>
        <v>0</v>
      </c>
      <c r="E138" s="55"/>
      <c r="F138" s="55"/>
      <c r="G138" s="55"/>
      <c r="H138" s="55"/>
      <c r="I138" s="55"/>
      <c r="J138" s="55"/>
      <c r="K138" s="55"/>
      <c r="L138" s="55"/>
      <c r="M138" s="57"/>
      <c r="N138" s="83"/>
      <c r="O138" s="83"/>
      <c r="P138" s="83"/>
      <c r="Q138" s="75" t="str">
        <f t="shared" si="31"/>
        <v xml:space="preserve">  </v>
      </c>
      <c r="BA138" s="11" t="str">
        <f t="shared" si="32"/>
        <v/>
      </c>
      <c r="BB138" s="11" t="str">
        <f t="shared" si="33"/>
        <v/>
      </c>
      <c r="BC138" s="17" t="str">
        <f t="shared" si="34"/>
        <v/>
      </c>
      <c r="BD138" s="26">
        <f t="shared" si="35"/>
        <v>0</v>
      </c>
      <c r="BE138" s="26">
        <f t="shared" si="36"/>
        <v>0</v>
      </c>
      <c r="BF138" s="26" t="str">
        <f t="shared" si="37"/>
        <v/>
      </c>
    </row>
    <row r="139" spans="1:58" ht="15.75" customHeight="1" x14ac:dyDescent="0.15">
      <c r="A139" s="303" t="s">
        <v>114</v>
      </c>
      <c r="B139" s="304"/>
      <c r="C139" s="305"/>
      <c r="D139" s="88">
        <f t="shared" si="39"/>
        <v>1205</v>
      </c>
      <c r="E139" s="89">
        <f>+SUM(E110:E113,E122:E127,E133:E138)</f>
        <v>125</v>
      </c>
      <c r="F139" s="90">
        <f>+SUM(F110:F113,F124:F127,F133:F138)</f>
        <v>36</v>
      </c>
      <c r="G139" s="90">
        <f>+SUM(G110:G113,G121,G124:G127,G133:G138)</f>
        <v>28</v>
      </c>
      <c r="H139" s="90">
        <f>+SUM(H110:H119,H121,H124:H129,H133:H138)</f>
        <v>30</v>
      </c>
      <c r="I139" s="90">
        <f>+SUM(I110:I119,I121:I129,I133:I138)</f>
        <v>171</v>
      </c>
      <c r="J139" s="90">
        <f>+SUM(J110:J121,J124:J138)</f>
        <v>177</v>
      </c>
      <c r="K139" s="90">
        <f>+SUM(K110:K121,K124:K138)</f>
        <v>510</v>
      </c>
      <c r="L139" s="90">
        <f>+SUM(L110:L121,L128:L138)</f>
        <v>50</v>
      </c>
      <c r="M139" s="91">
        <f>+SUM(M110:M121,M128:M138)</f>
        <v>78</v>
      </c>
      <c r="N139" s="90">
        <f>+SUM(N110:N138)</f>
        <v>1205</v>
      </c>
      <c r="O139" s="108">
        <f>+SUM(O110:O121,O124:O129,O133:O138)</f>
        <v>16</v>
      </c>
      <c r="P139" s="90">
        <f>+SUM(P110:P138)</f>
        <v>0</v>
      </c>
      <c r="Q139" s="75" t="str">
        <f t="shared" si="31"/>
        <v xml:space="preserve">  </v>
      </c>
      <c r="BA139" s="11" t="str">
        <f t="shared" si="32"/>
        <v/>
      </c>
      <c r="BB139" s="11" t="str">
        <f t="shared" si="33"/>
        <v/>
      </c>
      <c r="BC139" s="17" t="str">
        <f t="shared" si="34"/>
        <v/>
      </c>
      <c r="BD139" s="26">
        <f t="shared" si="35"/>
        <v>0</v>
      </c>
      <c r="BE139" s="26">
        <f t="shared" si="36"/>
        <v>0</v>
      </c>
      <c r="BF139" s="26">
        <f t="shared" si="37"/>
        <v>0</v>
      </c>
    </row>
    <row r="140" spans="1:58" ht="15.75" customHeight="1" x14ac:dyDescent="0.15">
      <c r="A140" s="399" t="s">
        <v>115</v>
      </c>
      <c r="B140" s="399"/>
      <c r="C140" s="399"/>
      <c r="D140" s="95"/>
      <c r="E140" s="95"/>
      <c r="F140" s="183"/>
      <c r="G140" s="183"/>
      <c r="H140" s="183"/>
      <c r="I140" s="183"/>
      <c r="J140" s="183"/>
      <c r="K140" s="183"/>
      <c r="L140" s="183"/>
      <c r="M140" s="183"/>
      <c r="N140" s="183"/>
      <c r="O140" s="183"/>
      <c r="P140" s="184"/>
      <c r="BA140" s="9"/>
      <c r="BB140" s="9"/>
      <c r="BC140" s="9"/>
      <c r="BD140" s="9"/>
      <c r="BE140" s="9"/>
      <c r="BF140" s="9"/>
    </row>
    <row r="141" spans="1:58" ht="15.75" customHeight="1" x14ac:dyDescent="0.15">
      <c r="A141" s="308" t="s">
        <v>116</v>
      </c>
      <c r="B141" s="309"/>
      <c r="C141" s="310"/>
      <c r="D141" s="44">
        <f>+SUM(E141:M141)</f>
        <v>646</v>
      </c>
      <c r="E141" s="71">
        <v>41</v>
      </c>
      <c r="F141" s="63">
        <v>25</v>
      </c>
      <c r="G141" s="63">
        <v>24</v>
      </c>
      <c r="H141" s="63">
        <v>11</v>
      </c>
      <c r="I141" s="63">
        <v>45</v>
      </c>
      <c r="J141" s="63">
        <v>50</v>
      </c>
      <c r="K141" s="63">
        <v>388</v>
      </c>
      <c r="L141" s="63">
        <v>18</v>
      </c>
      <c r="M141" s="64">
        <v>44</v>
      </c>
      <c r="N141" s="112">
        <v>646</v>
      </c>
      <c r="O141" s="74">
        <v>20</v>
      </c>
      <c r="P141" s="74"/>
      <c r="Q141" s="75" t="str">
        <f>$BA141&amp;" "&amp;$BB141&amp;" "&amp;$BC141</f>
        <v xml:space="preserve">  </v>
      </c>
      <c r="BA141" s="11" t="str">
        <f t="shared" ref="BA141:BA147" si="40">IF($D141=0,"",IF($N141="",IF($D141="",""," No olvide escribir la columna Beneficiarios."),""))</f>
        <v/>
      </c>
      <c r="BB141" s="11" t="str">
        <f t="shared" ref="BB141:BB147" si="41">IF($D141&lt;$N141," El número de Beneficiarios NO puede ser mayor que el Total.","")</f>
        <v/>
      </c>
      <c r="BC141" s="17" t="str">
        <f t="shared" ref="BC141:BC147" si="42">IF($K141&lt;$O141," Las actividades de 60 años NO puede ser mayor que el de 20-64 años.","")</f>
        <v/>
      </c>
      <c r="BD141" s="26">
        <f t="shared" ref="BD141:BD147" si="43">IF($K141&lt;$O141,1,0)</f>
        <v>0</v>
      </c>
      <c r="BE141" s="26">
        <f t="shared" ref="BE141:BE147" si="44">IF($D141&lt;$N141,1,0)</f>
        <v>0</v>
      </c>
      <c r="BF141" s="26">
        <f t="shared" ref="BF141:BF147" si="45">IF($D141=0,"",IF($N141="",IF($D141="","",1),0))</f>
        <v>0</v>
      </c>
    </row>
    <row r="142" spans="1:58" ht="15.75" customHeight="1" x14ac:dyDescent="0.15">
      <c r="A142" s="311" t="s">
        <v>200</v>
      </c>
      <c r="B142" s="312"/>
      <c r="C142" s="313"/>
      <c r="D142" s="76">
        <f t="shared" ref="D142:D147" si="46">+SUM(E142:M142)</f>
        <v>0</v>
      </c>
      <c r="E142" s="185"/>
      <c r="F142" s="115"/>
      <c r="G142" s="115"/>
      <c r="H142" s="115"/>
      <c r="I142" s="115"/>
      <c r="J142" s="115"/>
      <c r="K142" s="115"/>
      <c r="L142" s="115"/>
      <c r="M142" s="179"/>
      <c r="N142" s="118"/>
      <c r="O142" s="117"/>
      <c r="P142" s="117"/>
      <c r="Q142" s="75" t="str">
        <f t="shared" ref="Q142:Q147" si="47">$BA142&amp;" "&amp;$BB142&amp;" "&amp;$BC142</f>
        <v xml:space="preserve">  </v>
      </c>
      <c r="BA142" s="11" t="str">
        <f t="shared" si="40"/>
        <v/>
      </c>
      <c r="BB142" s="11" t="str">
        <f t="shared" si="41"/>
        <v/>
      </c>
      <c r="BC142" s="17" t="str">
        <f t="shared" si="42"/>
        <v/>
      </c>
      <c r="BD142" s="26">
        <f t="shared" si="43"/>
        <v>0</v>
      </c>
      <c r="BE142" s="26">
        <f t="shared" si="44"/>
        <v>0</v>
      </c>
      <c r="BF142" s="26" t="str">
        <f t="shared" si="45"/>
        <v/>
      </c>
    </row>
    <row r="143" spans="1:58" ht="15" customHeight="1" x14ac:dyDescent="0.15">
      <c r="A143" s="387" t="s">
        <v>201</v>
      </c>
      <c r="B143" s="388"/>
      <c r="C143" s="389"/>
      <c r="D143" s="76">
        <f t="shared" si="46"/>
        <v>0</v>
      </c>
      <c r="E143" s="185"/>
      <c r="F143" s="115"/>
      <c r="G143" s="115"/>
      <c r="H143" s="115"/>
      <c r="I143" s="115"/>
      <c r="J143" s="115"/>
      <c r="K143" s="115"/>
      <c r="L143" s="115"/>
      <c r="M143" s="179"/>
      <c r="N143" s="118"/>
      <c r="O143" s="117"/>
      <c r="P143" s="117"/>
      <c r="Q143" s="75" t="str">
        <f t="shared" si="47"/>
        <v xml:space="preserve">  </v>
      </c>
      <c r="BA143" s="11" t="str">
        <f t="shared" si="40"/>
        <v/>
      </c>
      <c r="BB143" s="11" t="str">
        <f t="shared" si="41"/>
        <v/>
      </c>
      <c r="BC143" s="17" t="str">
        <f t="shared" si="42"/>
        <v/>
      </c>
      <c r="BD143" s="26">
        <f t="shared" si="43"/>
        <v>0</v>
      </c>
      <c r="BE143" s="26">
        <f t="shared" si="44"/>
        <v>0</v>
      </c>
      <c r="BF143" s="26" t="str">
        <f t="shared" si="45"/>
        <v/>
      </c>
    </row>
    <row r="144" spans="1:58" ht="18.75" customHeight="1" x14ac:dyDescent="0.15">
      <c r="A144" s="387" t="s">
        <v>202</v>
      </c>
      <c r="B144" s="388"/>
      <c r="C144" s="389"/>
      <c r="D144" s="76">
        <f t="shared" si="46"/>
        <v>0</v>
      </c>
      <c r="E144" s="185"/>
      <c r="F144" s="115"/>
      <c r="G144" s="115"/>
      <c r="H144" s="115"/>
      <c r="I144" s="115"/>
      <c r="J144" s="115"/>
      <c r="K144" s="115"/>
      <c r="L144" s="115"/>
      <c r="M144" s="179"/>
      <c r="N144" s="118"/>
      <c r="O144" s="117"/>
      <c r="P144" s="117"/>
      <c r="Q144" s="75" t="str">
        <f t="shared" si="47"/>
        <v xml:space="preserve">  </v>
      </c>
      <c r="BA144" s="11" t="str">
        <f t="shared" si="40"/>
        <v/>
      </c>
      <c r="BB144" s="11" t="str">
        <f t="shared" si="41"/>
        <v/>
      </c>
      <c r="BC144" s="17" t="str">
        <f t="shared" si="42"/>
        <v/>
      </c>
      <c r="BD144" s="26">
        <f t="shared" si="43"/>
        <v>0</v>
      </c>
      <c r="BE144" s="26">
        <f t="shared" si="44"/>
        <v>0</v>
      </c>
      <c r="BF144" s="26" t="str">
        <f t="shared" si="45"/>
        <v/>
      </c>
    </row>
    <row r="145" spans="1:76" ht="14.25" customHeight="1" x14ac:dyDescent="0.15">
      <c r="A145" s="387" t="s">
        <v>203</v>
      </c>
      <c r="B145" s="388"/>
      <c r="C145" s="389"/>
      <c r="D145" s="76">
        <f t="shared" si="46"/>
        <v>0</v>
      </c>
      <c r="E145" s="185"/>
      <c r="F145" s="115"/>
      <c r="G145" s="115"/>
      <c r="H145" s="115"/>
      <c r="I145" s="115"/>
      <c r="J145" s="115"/>
      <c r="K145" s="115"/>
      <c r="L145" s="115"/>
      <c r="M145" s="179"/>
      <c r="N145" s="118"/>
      <c r="O145" s="117"/>
      <c r="P145" s="117"/>
      <c r="Q145" s="75" t="str">
        <f t="shared" si="47"/>
        <v xml:space="preserve">  </v>
      </c>
      <c r="BA145" s="11" t="str">
        <f t="shared" si="40"/>
        <v/>
      </c>
      <c r="BB145" s="11" t="str">
        <f t="shared" si="41"/>
        <v/>
      </c>
      <c r="BC145" s="17" t="str">
        <f t="shared" si="42"/>
        <v/>
      </c>
      <c r="BD145" s="26">
        <f t="shared" si="43"/>
        <v>0</v>
      </c>
      <c r="BE145" s="26">
        <f t="shared" si="44"/>
        <v>0</v>
      </c>
      <c r="BF145" s="26" t="str">
        <f t="shared" si="45"/>
        <v/>
      </c>
    </row>
    <row r="146" spans="1:76" ht="15.75" customHeight="1" x14ac:dyDescent="0.15">
      <c r="A146" s="311" t="s">
        <v>117</v>
      </c>
      <c r="B146" s="312"/>
      <c r="C146" s="313"/>
      <c r="D146" s="76">
        <f t="shared" si="46"/>
        <v>0</v>
      </c>
      <c r="E146" s="97"/>
      <c r="F146" s="80"/>
      <c r="G146" s="80"/>
      <c r="H146" s="80"/>
      <c r="I146" s="80"/>
      <c r="J146" s="80"/>
      <c r="K146" s="80"/>
      <c r="L146" s="80"/>
      <c r="M146" s="98"/>
      <c r="N146" s="119"/>
      <c r="O146" s="83"/>
      <c r="P146" s="83"/>
      <c r="Q146" s="75" t="str">
        <f t="shared" si="47"/>
        <v xml:space="preserve">  </v>
      </c>
      <c r="BA146" s="11" t="str">
        <f t="shared" si="40"/>
        <v/>
      </c>
      <c r="BB146" s="11" t="str">
        <f t="shared" si="41"/>
        <v/>
      </c>
      <c r="BC146" s="17" t="str">
        <f t="shared" si="42"/>
        <v/>
      </c>
      <c r="BD146" s="26">
        <f t="shared" si="43"/>
        <v>0</v>
      </c>
      <c r="BE146" s="26">
        <f t="shared" si="44"/>
        <v>0</v>
      </c>
      <c r="BF146" s="26" t="str">
        <f t="shared" si="45"/>
        <v/>
      </c>
    </row>
    <row r="147" spans="1:76" ht="15.75" customHeight="1" x14ac:dyDescent="0.15">
      <c r="A147" s="303" t="s">
        <v>114</v>
      </c>
      <c r="B147" s="304"/>
      <c r="C147" s="305"/>
      <c r="D147" s="88">
        <f t="shared" si="46"/>
        <v>646</v>
      </c>
      <c r="E147" s="89">
        <f>+SUM(E141:E146)</f>
        <v>41</v>
      </c>
      <c r="F147" s="90">
        <f t="shared" ref="F147:P147" si="48">+SUM(F141:F146)</f>
        <v>25</v>
      </c>
      <c r="G147" s="90">
        <f t="shared" si="48"/>
        <v>24</v>
      </c>
      <c r="H147" s="90">
        <f t="shared" si="48"/>
        <v>11</v>
      </c>
      <c r="I147" s="90">
        <f t="shared" si="48"/>
        <v>45</v>
      </c>
      <c r="J147" s="90">
        <f t="shared" si="48"/>
        <v>50</v>
      </c>
      <c r="K147" s="90">
        <f t="shared" si="48"/>
        <v>388</v>
      </c>
      <c r="L147" s="90">
        <f t="shared" si="48"/>
        <v>18</v>
      </c>
      <c r="M147" s="91">
        <f t="shared" si="48"/>
        <v>44</v>
      </c>
      <c r="N147" s="88">
        <f t="shared" si="48"/>
        <v>646</v>
      </c>
      <c r="O147" s="108">
        <f t="shared" si="48"/>
        <v>20</v>
      </c>
      <c r="P147" s="186">
        <f t="shared" si="48"/>
        <v>0</v>
      </c>
      <c r="Q147" s="75" t="str">
        <f t="shared" si="47"/>
        <v xml:space="preserve">  </v>
      </c>
      <c r="BA147" s="11" t="str">
        <f t="shared" si="40"/>
        <v/>
      </c>
      <c r="BB147" s="11" t="str">
        <f t="shared" si="41"/>
        <v/>
      </c>
      <c r="BC147" s="17" t="str">
        <f t="shared" si="42"/>
        <v/>
      </c>
      <c r="BD147" s="26">
        <f t="shared" si="43"/>
        <v>0</v>
      </c>
      <c r="BE147" s="26">
        <f t="shared" si="44"/>
        <v>0</v>
      </c>
      <c r="BF147" s="26">
        <f t="shared" si="45"/>
        <v>0</v>
      </c>
    </row>
    <row r="148" spans="1:76" ht="15.75" customHeight="1" x14ac:dyDescent="0.15">
      <c r="A148" s="109" t="s">
        <v>118</v>
      </c>
      <c r="B148" s="59"/>
      <c r="C148" s="59"/>
      <c r="D148" s="187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182"/>
      <c r="BF148" s="3"/>
    </row>
    <row r="149" spans="1:76" ht="15.75" customHeight="1" x14ac:dyDescent="0.15">
      <c r="A149" s="295" t="s">
        <v>119</v>
      </c>
      <c r="B149" s="296"/>
      <c r="C149" s="297"/>
      <c r="D149" s="301" t="s">
        <v>4</v>
      </c>
      <c r="E149" s="303" t="s">
        <v>7</v>
      </c>
      <c r="F149" s="304"/>
      <c r="G149" s="304"/>
      <c r="H149" s="304"/>
      <c r="I149" s="304"/>
      <c r="J149" s="304"/>
      <c r="K149" s="304"/>
      <c r="L149" s="304"/>
      <c r="M149" s="305"/>
      <c r="N149" s="303" t="s">
        <v>8</v>
      </c>
      <c r="O149" s="305"/>
      <c r="P149" s="306" t="s">
        <v>9</v>
      </c>
      <c r="Q149" s="306" t="s">
        <v>34</v>
      </c>
      <c r="BF149" s="3"/>
    </row>
    <row r="150" spans="1:76" ht="33.75" customHeight="1" x14ac:dyDescent="0.15">
      <c r="A150" s="298"/>
      <c r="B150" s="299"/>
      <c r="C150" s="300"/>
      <c r="D150" s="329"/>
      <c r="E150" s="256" t="s">
        <v>24</v>
      </c>
      <c r="F150" s="38" t="s">
        <v>25</v>
      </c>
      <c r="G150" s="38" t="s">
        <v>26</v>
      </c>
      <c r="H150" s="38" t="s">
        <v>15</v>
      </c>
      <c r="I150" s="38" t="s">
        <v>16</v>
      </c>
      <c r="J150" s="38" t="s">
        <v>17</v>
      </c>
      <c r="K150" s="38" t="s">
        <v>18</v>
      </c>
      <c r="L150" s="38" t="s">
        <v>19</v>
      </c>
      <c r="M150" s="39" t="s">
        <v>20</v>
      </c>
      <c r="N150" s="40" t="s">
        <v>1</v>
      </c>
      <c r="O150" s="39" t="s">
        <v>2</v>
      </c>
      <c r="P150" s="307"/>
      <c r="Q150" s="307"/>
      <c r="BF150" s="3"/>
    </row>
    <row r="151" spans="1:76" ht="15.75" customHeight="1" x14ac:dyDescent="0.15">
      <c r="A151" s="344" t="s">
        <v>204</v>
      </c>
      <c r="B151" s="344" t="s">
        <v>120</v>
      </c>
      <c r="C151" s="188" t="s">
        <v>121</v>
      </c>
      <c r="D151" s="111">
        <f>+SUM(H151:M151)</f>
        <v>0</v>
      </c>
      <c r="E151" s="189"/>
      <c r="F151" s="189"/>
      <c r="G151" s="189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24" t="str">
        <f>$BA151&amp;" "&amp;$BB151</f>
        <v xml:space="preserve"> </v>
      </c>
      <c r="S151" s="2"/>
      <c r="T151" s="2"/>
      <c r="U151" s="2"/>
      <c r="V151" s="2"/>
      <c r="W151" s="5"/>
      <c r="X151" s="6"/>
      <c r="Y151" s="6"/>
      <c r="Z151" s="5"/>
      <c r="AA151" s="5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17" t="str">
        <f>IF($D151&lt;&gt;($N151+$O151)," El número altas de pacientes según sexo NO puede ser diferente al Total.","")</f>
        <v/>
      </c>
      <c r="BB151" s="17" t="str">
        <f>IF($K151&lt;$P151," El número altas de pacientes 60 años NO puede ser mayor que el de 20-64 años.","")</f>
        <v/>
      </c>
      <c r="BC151" s="3"/>
      <c r="BD151" s="25">
        <f>IF($D151&lt;&gt;($N151+$O151),1,0)</f>
        <v>0</v>
      </c>
      <c r="BE151" s="25">
        <f>IF($K151&lt;$P151,1,0)</f>
        <v>0</v>
      </c>
      <c r="BF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</row>
    <row r="152" spans="1:76" ht="15.75" customHeight="1" x14ac:dyDescent="0.15">
      <c r="A152" s="345"/>
      <c r="B152" s="345"/>
      <c r="C152" s="190" t="s">
        <v>122</v>
      </c>
      <c r="D152" s="191">
        <f>+SUM(H152:M152)</f>
        <v>0</v>
      </c>
      <c r="E152" s="85"/>
      <c r="F152" s="85"/>
      <c r="G152" s="85"/>
      <c r="H152" s="192"/>
      <c r="I152" s="192"/>
      <c r="J152" s="192"/>
      <c r="K152" s="192"/>
      <c r="L152" s="192"/>
      <c r="M152" s="192"/>
      <c r="N152" s="193"/>
      <c r="O152" s="193"/>
      <c r="P152" s="192"/>
      <c r="Q152" s="192"/>
      <c r="R152" s="24" t="str">
        <f t="shared" ref="R152:R174" si="49">$BA152&amp;" "&amp;$BB152</f>
        <v xml:space="preserve"> </v>
      </c>
      <c r="S152" s="2"/>
      <c r="T152" s="2"/>
      <c r="U152" s="2"/>
      <c r="V152" s="2"/>
      <c r="W152" s="5"/>
      <c r="X152" s="6"/>
      <c r="Y152" s="6"/>
      <c r="Z152" s="5"/>
      <c r="AA152" s="5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17"/>
      <c r="BB152" s="17" t="str">
        <f t="shared" ref="BB152:BB174" si="50">IF($K152&lt;$P152," El número altas de pacientes 60 años NO puede ser mayor que el de 20-64 años.","")</f>
        <v/>
      </c>
      <c r="BC152" s="3"/>
      <c r="BD152" s="25"/>
      <c r="BE152" s="25">
        <f t="shared" ref="BE152:BE174" si="51">IF($K152&lt;$P152,1,0)</f>
        <v>0</v>
      </c>
      <c r="BF152" s="3"/>
    </row>
    <row r="153" spans="1:76" ht="15.75" customHeight="1" x14ac:dyDescent="0.15">
      <c r="A153" s="345"/>
      <c r="B153" s="344" t="s">
        <v>123</v>
      </c>
      <c r="C153" s="188" t="s">
        <v>121</v>
      </c>
      <c r="D153" s="111">
        <f>+SUM(H153:M153)</f>
        <v>0</v>
      </c>
      <c r="E153" s="189"/>
      <c r="F153" s="189"/>
      <c r="G153" s="189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24" t="str">
        <f t="shared" si="49"/>
        <v xml:space="preserve"> </v>
      </c>
      <c r="S153" s="2"/>
      <c r="T153" s="2"/>
      <c r="U153" s="2"/>
      <c r="V153" s="2"/>
      <c r="W153" s="5"/>
      <c r="X153" s="6"/>
      <c r="Y153" s="6"/>
      <c r="Z153" s="5"/>
      <c r="AA153" s="5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17" t="str">
        <f t="shared" ref="BA153:BA173" si="52">IF($D153&lt;&gt;($N153+$O153)," El número altas de pacientes según sexo NO puede ser diferente al Total.","")</f>
        <v/>
      </c>
      <c r="BB153" s="17" t="str">
        <f t="shared" si="50"/>
        <v/>
      </c>
      <c r="BC153" s="3"/>
      <c r="BD153" s="25">
        <f t="shared" ref="BD153:BD173" si="53">IF($D153&lt;&gt;($N153+$O153),1,0)</f>
        <v>0</v>
      </c>
      <c r="BE153" s="25">
        <f t="shared" si="51"/>
        <v>0</v>
      </c>
      <c r="BF153" s="3"/>
    </row>
    <row r="154" spans="1:76" ht="15.75" customHeight="1" x14ac:dyDescent="0.15">
      <c r="A154" s="346"/>
      <c r="B154" s="346"/>
      <c r="C154" s="194" t="s">
        <v>122</v>
      </c>
      <c r="D154" s="195">
        <f>+SUM(H154:M154)</f>
        <v>0</v>
      </c>
      <c r="E154" s="85"/>
      <c r="F154" s="85"/>
      <c r="G154" s="85"/>
      <c r="H154" s="105"/>
      <c r="I154" s="105"/>
      <c r="J154" s="105"/>
      <c r="K154" s="105"/>
      <c r="L154" s="105"/>
      <c r="M154" s="105"/>
      <c r="N154" s="196"/>
      <c r="O154" s="196"/>
      <c r="P154" s="105"/>
      <c r="Q154" s="105"/>
      <c r="R154" s="24" t="str">
        <f t="shared" si="49"/>
        <v xml:space="preserve"> </v>
      </c>
      <c r="S154" s="2"/>
      <c r="T154" s="2"/>
      <c r="U154" s="2"/>
      <c r="V154" s="2"/>
      <c r="W154" s="5"/>
      <c r="X154" s="6"/>
      <c r="Y154" s="6"/>
      <c r="Z154" s="5"/>
      <c r="AA154" s="5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17"/>
      <c r="BB154" s="17" t="str">
        <f t="shared" si="50"/>
        <v/>
      </c>
      <c r="BC154" s="3"/>
      <c r="BD154" s="25"/>
      <c r="BE154" s="25">
        <f t="shared" si="51"/>
        <v>0</v>
      </c>
      <c r="BF154" s="3"/>
    </row>
    <row r="155" spans="1:76" ht="24.75" customHeight="1" x14ac:dyDescent="0.15">
      <c r="A155" s="347" t="s">
        <v>205</v>
      </c>
      <c r="B155" s="348" t="s">
        <v>206</v>
      </c>
      <c r="C155" s="318"/>
      <c r="D155" s="197">
        <f>+E155</f>
        <v>0</v>
      </c>
      <c r="E155" s="192"/>
      <c r="F155" s="198"/>
      <c r="G155" s="198"/>
      <c r="H155" s="198"/>
      <c r="I155" s="198"/>
      <c r="J155" s="198"/>
      <c r="K155" s="198"/>
      <c r="L155" s="198"/>
      <c r="M155" s="198"/>
      <c r="N155" s="199"/>
      <c r="O155" s="199"/>
      <c r="P155" s="198"/>
      <c r="Q155" s="192"/>
      <c r="R155" s="24" t="str">
        <f t="shared" si="49"/>
        <v xml:space="preserve"> </v>
      </c>
      <c r="S155" s="2"/>
      <c r="T155" s="2"/>
      <c r="U155" s="2"/>
      <c r="V155" s="2"/>
      <c r="W155" s="5"/>
      <c r="X155" s="6"/>
      <c r="Y155" s="6"/>
      <c r="Z155" s="5"/>
      <c r="AA155" s="5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17"/>
      <c r="BB155" s="17" t="str">
        <f t="shared" si="50"/>
        <v/>
      </c>
      <c r="BC155" s="3"/>
      <c r="BD155" s="25"/>
      <c r="BE155" s="25">
        <f t="shared" si="51"/>
        <v>0</v>
      </c>
      <c r="BF155" s="3"/>
    </row>
    <row r="156" spans="1:76" ht="15.75" customHeight="1" x14ac:dyDescent="0.15">
      <c r="A156" s="347"/>
      <c r="B156" s="347" t="s">
        <v>207</v>
      </c>
      <c r="C156" s="200" t="s">
        <v>208</v>
      </c>
      <c r="D156" s="201">
        <f>+E156</f>
        <v>0</v>
      </c>
      <c r="E156" s="74"/>
      <c r="F156" s="73"/>
      <c r="G156" s="73"/>
      <c r="H156" s="73"/>
      <c r="I156" s="73"/>
      <c r="J156" s="73"/>
      <c r="K156" s="73"/>
      <c r="L156" s="73"/>
      <c r="M156" s="73"/>
      <c r="N156" s="74"/>
      <c r="O156" s="74"/>
      <c r="P156" s="73"/>
      <c r="Q156" s="74"/>
      <c r="R156" s="24" t="str">
        <f t="shared" si="49"/>
        <v xml:space="preserve"> </v>
      </c>
      <c r="S156" s="2"/>
      <c r="T156" s="2"/>
      <c r="U156" s="2"/>
      <c r="V156" s="2"/>
      <c r="W156" s="5"/>
      <c r="X156" s="6"/>
      <c r="Y156" s="6"/>
      <c r="Z156" s="5"/>
      <c r="AA156" s="5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17" t="str">
        <f t="shared" si="52"/>
        <v/>
      </c>
      <c r="BB156" s="17" t="str">
        <f t="shared" si="50"/>
        <v/>
      </c>
      <c r="BC156" s="3"/>
      <c r="BD156" s="25">
        <f t="shared" si="53"/>
        <v>0</v>
      </c>
      <c r="BE156" s="25">
        <f t="shared" si="51"/>
        <v>0</v>
      </c>
      <c r="BF156" s="3"/>
    </row>
    <row r="157" spans="1:76" ht="26.25" customHeight="1" x14ac:dyDescent="0.15">
      <c r="A157" s="347"/>
      <c r="B157" s="347"/>
      <c r="C157" s="202" t="s">
        <v>209</v>
      </c>
      <c r="D157" s="203">
        <f>+E157</f>
        <v>0</v>
      </c>
      <c r="E157" s="58"/>
      <c r="F157" s="85"/>
      <c r="G157" s="85"/>
      <c r="H157" s="85"/>
      <c r="I157" s="85"/>
      <c r="J157" s="85"/>
      <c r="K157" s="85"/>
      <c r="L157" s="85"/>
      <c r="M157" s="85"/>
      <c r="N157" s="196"/>
      <c r="O157" s="196"/>
      <c r="P157" s="85"/>
      <c r="Q157" s="58"/>
      <c r="R157" s="24" t="str">
        <f t="shared" si="49"/>
        <v xml:space="preserve"> </v>
      </c>
      <c r="S157" s="2"/>
      <c r="T157" s="2"/>
      <c r="U157" s="2"/>
      <c r="V157" s="2"/>
      <c r="W157" s="5"/>
      <c r="X157" s="6"/>
      <c r="Y157" s="6"/>
      <c r="Z157" s="5"/>
      <c r="AA157" s="5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17"/>
      <c r="BB157" s="17" t="str">
        <f t="shared" si="50"/>
        <v/>
      </c>
      <c r="BC157" s="3"/>
      <c r="BD157" s="25"/>
      <c r="BE157" s="25">
        <f t="shared" si="51"/>
        <v>0</v>
      </c>
      <c r="BF157" s="3"/>
    </row>
    <row r="158" spans="1:76" ht="24.75" customHeight="1" x14ac:dyDescent="0.15">
      <c r="A158" s="347" t="s">
        <v>210</v>
      </c>
      <c r="B158" s="204" t="s">
        <v>211</v>
      </c>
      <c r="C158" s="205" t="s">
        <v>212</v>
      </c>
      <c r="D158" s="206">
        <f>+K158</f>
        <v>0</v>
      </c>
      <c r="E158" s="73"/>
      <c r="F158" s="73"/>
      <c r="G158" s="73"/>
      <c r="H158" s="73"/>
      <c r="I158" s="73"/>
      <c r="J158" s="73"/>
      <c r="K158" s="74"/>
      <c r="L158" s="73"/>
      <c r="M158" s="73"/>
      <c r="N158" s="74"/>
      <c r="O158" s="74"/>
      <c r="P158" s="74"/>
      <c r="Q158" s="74"/>
      <c r="R158" s="24" t="str">
        <f t="shared" si="49"/>
        <v xml:space="preserve"> </v>
      </c>
      <c r="S158" s="2"/>
      <c r="T158" s="2"/>
      <c r="U158" s="2"/>
      <c r="V158" s="2"/>
      <c r="W158" s="5"/>
      <c r="X158" s="6"/>
      <c r="Y158" s="6"/>
      <c r="Z158" s="5"/>
      <c r="AA158" s="5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17" t="str">
        <f t="shared" si="52"/>
        <v/>
      </c>
      <c r="BB158" s="17" t="str">
        <f t="shared" si="50"/>
        <v/>
      </c>
      <c r="BC158" s="3"/>
      <c r="BD158" s="25">
        <f t="shared" si="53"/>
        <v>0</v>
      </c>
      <c r="BE158" s="25">
        <f t="shared" si="51"/>
        <v>0</v>
      </c>
      <c r="BF158" s="3"/>
    </row>
    <row r="159" spans="1:76" ht="19.5" customHeight="1" x14ac:dyDescent="0.15">
      <c r="A159" s="347"/>
      <c r="B159" s="207" t="s">
        <v>125</v>
      </c>
      <c r="C159" s="207"/>
      <c r="D159" s="44">
        <f>+SUM(J159:K159)</f>
        <v>0</v>
      </c>
      <c r="E159" s="82"/>
      <c r="F159" s="82"/>
      <c r="G159" s="82"/>
      <c r="H159" s="82"/>
      <c r="I159" s="82"/>
      <c r="J159" s="83"/>
      <c r="K159" s="83"/>
      <c r="L159" s="82"/>
      <c r="M159" s="82"/>
      <c r="N159" s="208"/>
      <c r="O159" s="208"/>
      <c r="P159" s="83"/>
      <c r="Q159" s="83"/>
      <c r="R159" s="24" t="str">
        <f t="shared" si="49"/>
        <v xml:space="preserve"> </v>
      </c>
      <c r="S159" s="2"/>
      <c r="T159" s="2"/>
      <c r="U159" s="2"/>
      <c r="V159" s="2"/>
      <c r="W159" s="5"/>
      <c r="X159" s="6"/>
      <c r="Y159" s="6"/>
      <c r="Z159" s="5"/>
      <c r="AA159" s="5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17"/>
      <c r="BB159" s="17" t="str">
        <f t="shared" si="50"/>
        <v/>
      </c>
      <c r="BC159" s="3"/>
      <c r="BD159" s="25"/>
      <c r="BE159" s="25">
        <f t="shared" si="51"/>
        <v>0</v>
      </c>
      <c r="BF159" s="3"/>
    </row>
    <row r="160" spans="1:76" ht="18" customHeight="1" x14ac:dyDescent="0.15">
      <c r="A160" s="347"/>
      <c r="B160" s="209" t="s">
        <v>126</v>
      </c>
      <c r="C160" s="209"/>
      <c r="D160" s="84">
        <f t="shared" ref="D160:D169" si="54">+SUM(J160:K160)</f>
        <v>0</v>
      </c>
      <c r="E160" s="189"/>
      <c r="F160" s="189"/>
      <c r="G160" s="189"/>
      <c r="H160" s="189"/>
      <c r="I160" s="189"/>
      <c r="J160" s="87"/>
      <c r="K160" s="87"/>
      <c r="L160" s="189"/>
      <c r="M160" s="189"/>
      <c r="N160" s="193"/>
      <c r="O160" s="193"/>
      <c r="P160" s="87"/>
      <c r="Q160" s="87"/>
      <c r="R160" s="24" t="str">
        <f t="shared" si="49"/>
        <v xml:space="preserve"> </v>
      </c>
      <c r="S160" s="2"/>
      <c r="T160" s="2"/>
      <c r="U160" s="2"/>
      <c r="V160" s="2"/>
      <c r="W160" s="5"/>
      <c r="X160" s="6"/>
      <c r="Y160" s="6"/>
      <c r="Z160" s="5"/>
      <c r="AA160" s="5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17"/>
      <c r="BB160" s="17" t="str">
        <f t="shared" si="50"/>
        <v/>
      </c>
      <c r="BC160" s="3"/>
      <c r="BD160" s="25"/>
      <c r="BE160" s="25">
        <f t="shared" si="51"/>
        <v>0</v>
      </c>
      <c r="BF160" s="3"/>
    </row>
    <row r="161" spans="1:58" ht="15.75" customHeight="1" x14ac:dyDescent="0.15">
      <c r="A161" s="347"/>
      <c r="B161" s="356" t="s">
        <v>120</v>
      </c>
      <c r="C161" s="210" t="s">
        <v>4</v>
      </c>
      <c r="D161" s="88">
        <f>+SUM(J161:K161)</f>
        <v>0</v>
      </c>
      <c r="E161" s="92"/>
      <c r="F161" s="92"/>
      <c r="G161" s="92"/>
      <c r="H161" s="92"/>
      <c r="I161" s="92"/>
      <c r="J161" s="88">
        <f>+SUM(J162:J165)</f>
        <v>0</v>
      </c>
      <c r="K161" s="88">
        <f>+SUM(K162:K165)</f>
        <v>0</v>
      </c>
      <c r="L161" s="92"/>
      <c r="M161" s="92"/>
      <c r="N161" s="88">
        <f>+SUM(N162:N165)</f>
        <v>0</v>
      </c>
      <c r="O161" s="88">
        <f>+SUM(O162:O165)</f>
        <v>0</v>
      </c>
      <c r="P161" s="88">
        <f>+SUM(P162:P165)</f>
        <v>0</v>
      </c>
      <c r="Q161" s="88">
        <f>+SUM(Q162:Q165)</f>
        <v>0</v>
      </c>
      <c r="R161" s="24" t="str">
        <f t="shared" si="49"/>
        <v xml:space="preserve"> </v>
      </c>
      <c r="S161" s="2"/>
      <c r="T161" s="2"/>
      <c r="U161" s="2"/>
      <c r="V161" s="2"/>
      <c r="W161" s="5"/>
      <c r="X161" s="6"/>
      <c r="Y161" s="6"/>
      <c r="Z161" s="5"/>
      <c r="AA161" s="5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17" t="str">
        <f t="shared" si="52"/>
        <v/>
      </c>
      <c r="BB161" s="17" t="str">
        <f>IF($K161&lt;$P161," El número altas de pacientes 60 años NO puede ser mayor que el de 20-64 años.","")</f>
        <v/>
      </c>
      <c r="BC161" s="3"/>
      <c r="BD161" s="25">
        <f t="shared" si="53"/>
        <v>0</v>
      </c>
      <c r="BE161" s="25">
        <f>IF($K161&lt;$P161,1,0)</f>
        <v>0</v>
      </c>
      <c r="BF161" s="3"/>
    </row>
    <row r="162" spans="1:58" ht="15.75" customHeight="1" x14ac:dyDescent="0.15">
      <c r="A162" s="347"/>
      <c r="B162" s="400"/>
      <c r="C162" s="207" t="s">
        <v>127</v>
      </c>
      <c r="D162" s="211">
        <f t="shared" si="54"/>
        <v>0</v>
      </c>
      <c r="E162" s="212"/>
      <c r="F162" s="212"/>
      <c r="G162" s="212"/>
      <c r="H162" s="212"/>
      <c r="I162" s="212"/>
      <c r="J162" s="117"/>
      <c r="K162" s="117"/>
      <c r="L162" s="212"/>
      <c r="M162" s="212"/>
      <c r="N162" s="117"/>
      <c r="O162" s="117"/>
      <c r="P162" s="117"/>
      <c r="Q162" s="117"/>
      <c r="R162" s="24" t="str">
        <f t="shared" si="49"/>
        <v xml:space="preserve"> </v>
      </c>
      <c r="S162" s="2"/>
      <c r="T162" s="2"/>
      <c r="U162" s="2"/>
      <c r="V162" s="2"/>
      <c r="W162" s="5"/>
      <c r="X162" s="6"/>
      <c r="Y162" s="6"/>
      <c r="Z162" s="5"/>
      <c r="AA162" s="5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17" t="str">
        <f t="shared" si="52"/>
        <v/>
      </c>
      <c r="BB162" s="17" t="str">
        <f t="shared" si="50"/>
        <v/>
      </c>
      <c r="BC162" s="3"/>
      <c r="BD162" s="25">
        <f t="shared" si="53"/>
        <v>0</v>
      </c>
      <c r="BE162" s="25">
        <f t="shared" si="51"/>
        <v>0</v>
      </c>
      <c r="BF162" s="2"/>
    </row>
    <row r="163" spans="1:58" ht="15.75" customHeight="1" x14ac:dyDescent="0.15">
      <c r="A163" s="347"/>
      <c r="B163" s="400"/>
      <c r="C163" s="213" t="s">
        <v>128</v>
      </c>
      <c r="D163" s="76">
        <f t="shared" si="54"/>
        <v>0</v>
      </c>
      <c r="E163" s="82"/>
      <c r="F163" s="82"/>
      <c r="G163" s="82"/>
      <c r="H163" s="82"/>
      <c r="I163" s="82"/>
      <c r="J163" s="83"/>
      <c r="K163" s="83"/>
      <c r="L163" s="82"/>
      <c r="M163" s="82"/>
      <c r="N163" s="208"/>
      <c r="O163" s="83"/>
      <c r="P163" s="83"/>
      <c r="Q163" s="83"/>
      <c r="R163" s="24" t="str">
        <f t="shared" si="49"/>
        <v xml:space="preserve"> </v>
      </c>
      <c r="S163" s="2"/>
      <c r="T163" s="2"/>
      <c r="U163" s="2"/>
      <c r="V163" s="2"/>
      <c r="W163" s="5"/>
      <c r="X163" s="6"/>
      <c r="Y163" s="6"/>
      <c r="Z163" s="5"/>
      <c r="AA163" s="5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17" t="str">
        <f t="shared" si="52"/>
        <v/>
      </c>
      <c r="BB163" s="17" t="str">
        <f t="shared" si="50"/>
        <v/>
      </c>
      <c r="BC163" s="3"/>
      <c r="BD163" s="25">
        <f t="shared" si="53"/>
        <v>0</v>
      </c>
      <c r="BE163" s="25">
        <f t="shared" si="51"/>
        <v>0</v>
      </c>
      <c r="BF163" s="3"/>
    </row>
    <row r="164" spans="1:58" ht="15.75" customHeight="1" x14ac:dyDescent="0.15">
      <c r="A164" s="347"/>
      <c r="B164" s="400"/>
      <c r="C164" s="213" t="s">
        <v>129</v>
      </c>
      <c r="D164" s="76">
        <f t="shared" si="54"/>
        <v>0</v>
      </c>
      <c r="E164" s="82"/>
      <c r="F164" s="82"/>
      <c r="G164" s="82"/>
      <c r="H164" s="82"/>
      <c r="I164" s="82"/>
      <c r="J164" s="83"/>
      <c r="K164" s="83"/>
      <c r="L164" s="82"/>
      <c r="M164" s="82"/>
      <c r="N164" s="83"/>
      <c r="O164" s="83"/>
      <c r="P164" s="83"/>
      <c r="Q164" s="83"/>
      <c r="R164" s="24" t="str">
        <f t="shared" si="49"/>
        <v xml:space="preserve"> </v>
      </c>
      <c r="S164" s="2"/>
      <c r="T164" s="2"/>
      <c r="U164" s="2"/>
      <c r="V164" s="2"/>
      <c r="W164" s="5"/>
      <c r="X164" s="6"/>
      <c r="Y164" s="6"/>
      <c r="Z164" s="5"/>
      <c r="AA164" s="5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17" t="str">
        <f t="shared" si="52"/>
        <v/>
      </c>
      <c r="BB164" s="17" t="str">
        <f t="shared" si="50"/>
        <v/>
      </c>
      <c r="BC164" s="3"/>
      <c r="BD164" s="25">
        <f t="shared" si="53"/>
        <v>0</v>
      </c>
      <c r="BE164" s="25">
        <f t="shared" si="51"/>
        <v>0</v>
      </c>
      <c r="BF164" s="3"/>
    </row>
    <row r="165" spans="1:58" ht="15.75" customHeight="1" x14ac:dyDescent="0.15">
      <c r="A165" s="347"/>
      <c r="B165" s="329"/>
      <c r="C165" s="214" t="s">
        <v>130</v>
      </c>
      <c r="D165" s="52">
        <f t="shared" si="54"/>
        <v>0</v>
      </c>
      <c r="E165" s="85"/>
      <c r="F165" s="85"/>
      <c r="G165" s="85"/>
      <c r="H165" s="85"/>
      <c r="I165" s="85"/>
      <c r="J165" s="58"/>
      <c r="K165" s="58"/>
      <c r="L165" s="85"/>
      <c r="M165" s="85"/>
      <c r="N165" s="58"/>
      <c r="O165" s="58"/>
      <c r="P165" s="58"/>
      <c r="Q165" s="58"/>
      <c r="R165" s="24" t="str">
        <f t="shared" si="49"/>
        <v xml:space="preserve"> </v>
      </c>
      <c r="S165" s="2"/>
      <c r="T165" s="2"/>
      <c r="U165" s="2"/>
      <c r="V165" s="2"/>
      <c r="W165" s="5"/>
      <c r="X165" s="6"/>
      <c r="Y165" s="6"/>
      <c r="Z165" s="5"/>
      <c r="AA165" s="5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17" t="str">
        <f t="shared" si="52"/>
        <v/>
      </c>
      <c r="BB165" s="17" t="str">
        <f t="shared" si="50"/>
        <v/>
      </c>
      <c r="BC165" s="3"/>
      <c r="BD165" s="25">
        <f t="shared" si="53"/>
        <v>0</v>
      </c>
      <c r="BE165" s="25">
        <f t="shared" si="51"/>
        <v>0</v>
      </c>
      <c r="BF165" s="3"/>
    </row>
    <row r="166" spans="1:58" ht="15.75" customHeight="1" x14ac:dyDescent="0.15">
      <c r="A166" s="344" t="s">
        <v>213</v>
      </c>
      <c r="B166" s="306" t="s">
        <v>124</v>
      </c>
      <c r="C166" s="215" t="s">
        <v>121</v>
      </c>
      <c r="D166" s="44">
        <f t="shared" si="54"/>
        <v>0</v>
      </c>
      <c r="E166" s="73"/>
      <c r="F166" s="73"/>
      <c r="G166" s="73"/>
      <c r="H166" s="73"/>
      <c r="I166" s="73"/>
      <c r="J166" s="74"/>
      <c r="K166" s="74"/>
      <c r="L166" s="73"/>
      <c r="M166" s="73"/>
      <c r="N166" s="74"/>
      <c r="O166" s="74"/>
      <c r="P166" s="74"/>
      <c r="Q166" s="74"/>
      <c r="R166" s="24" t="str">
        <f t="shared" si="49"/>
        <v xml:space="preserve"> </v>
      </c>
      <c r="S166" s="2"/>
      <c r="T166" s="2"/>
      <c r="U166" s="2"/>
      <c r="V166" s="2"/>
      <c r="W166" s="5"/>
      <c r="X166" s="6"/>
      <c r="Y166" s="6"/>
      <c r="Z166" s="5"/>
      <c r="AA166" s="5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17" t="str">
        <f t="shared" si="52"/>
        <v/>
      </c>
      <c r="BB166" s="17" t="str">
        <f t="shared" si="50"/>
        <v/>
      </c>
      <c r="BC166" s="3"/>
      <c r="BD166" s="25">
        <f t="shared" si="53"/>
        <v>0</v>
      </c>
      <c r="BE166" s="25">
        <f t="shared" si="51"/>
        <v>0</v>
      </c>
      <c r="BF166" s="3"/>
    </row>
    <row r="167" spans="1:58" ht="16.5" customHeight="1" x14ac:dyDescent="0.15">
      <c r="A167" s="395"/>
      <c r="B167" s="327"/>
      <c r="C167" s="209" t="s">
        <v>214</v>
      </c>
      <c r="D167" s="84">
        <f t="shared" si="54"/>
        <v>0</v>
      </c>
      <c r="E167" s="189"/>
      <c r="F167" s="189"/>
      <c r="G167" s="189"/>
      <c r="H167" s="189"/>
      <c r="I167" s="189"/>
      <c r="J167" s="87"/>
      <c r="K167" s="87"/>
      <c r="L167" s="189"/>
      <c r="M167" s="189"/>
      <c r="N167" s="193"/>
      <c r="O167" s="193"/>
      <c r="P167" s="87"/>
      <c r="Q167" s="87"/>
      <c r="R167" s="24" t="str">
        <f t="shared" si="49"/>
        <v xml:space="preserve"> </v>
      </c>
      <c r="S167" s="2"/>
      <c r="T167" s="2"/>
      <c r="U167" s="2"/>
      <c r="V167" s="2"/>
      <c r="W167" s="5"/>
      <c r="X167" s="6"/>
      <c r="Y167" s="6"/>
      <c r="Z167" s="5"/>
      <c r="AA167" s="5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17"/>
      <c r="BB167" s="17" t="str">
        <f t="shared" si="50"/>
        <v/>
      </c>
      <c r="BC167" s="3"/>
      <c r="BD167" s="25"/>
      <c r="BE167" s="25">
        <f t="shared" si="51"/>
        <v>0</v>
      </c>
      <c r="BF167" s="2"/>
    </row>
    <row r="168" spans="1:58" ht="15" customHeight="1" x14ac:dyDescent="0.15">
      <c r="A168" s="395"/>
      <c r="B168" s="306" t="s">
        <v>125</v>
      </c>
      <c r="C168" s="215" t="s">
        <v>121</v>
      </c>
      <c r="D168" s="44">
        <f t="shared" si="54"/>
        <v>0</v>
      </c>
      <c r="E168" s="73"/>
      <c r="F168" s="73"/>
      <c r="G168" s="73"/>
      <c r="H168" s="73"/>
      <c r="I168" s="73"/>
      <c r="J168" s="74"/>
      <c r="K168" s="74"/>
      <c r="L168" s="73"/>
      <c r="M168" s="73"/>
      <c r="N168" s="74"/>
      <c r="O168" s="74"/>
      <c r="P168" s="74"/>
      <c r="Q168" s="74"/>
      <c r="R168" s="24" t="str">
        <f t="shared" si="49"/>
        <v xml:space="preserve"> </v>
      </c>
      <c r="S168" s="2"/>
      <c r="T168" s="2"/>
      <c r="U168" s="2"/>
      <c r="V168" s="2"/>
      <c r="W168" s="5"/>
      <c r="X168" s="6"/>
      <c r="Y168" s="6"/>
      <c r="Z168" s="5"/>
      <c r="AA168" s="5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17" t="str">
        <f t="shared" si="52"/>
        <v/>
      </c>
      <c r="BB168" s="17" t="str">
        <f t="shared" si="50"/>
        <v/>
      </c>
      <c r="BC168" s="3"/>
      <c r="BD168" s="25">
        <f t="shared" si="53"/>
        <v>0</v>
      </c>
      <c r="BE168" s="25">
        <f t="shared" si="51"/>
        <v>0</v>
      </c>
      <c r="BF168" s="3"/>
    </row>
    <row r="169" spans="1:58" ht="15" customHeight="1" x14ac:dyDescent="0.15">
      <c r="A169" s="395"/>
      <c r="B169" s="307"/>
      <c r="C169" s="214" t="s">
        <v>122</v>
      </c>
      <c r="D169" s="52">
        <f t="shared" si="54"/>
        <v>0</v>
      </c>
      <c r="E169" s="85"/>
      <c r="F169" s="85"/>
      <c r="G169" s="85"/>
      <c r="H169" s="85"/>
      <c r="I169" s="85"/>
      <c r="J169" s="58"/>
      <c r="K169" s="58"/>
      <c r="L169" s="85"/>
      <c r="M169" s="85"/>
      <c r="N169" s="196"/>
      <c r="O169" s="196"/>
      <c r="P169" s="58"/>
      <c r="Q169" s="58"/>
      <c r="R169" s="24" t="str">
        <f t="shared" si="49"/>
        <v xml:space="preserve"> </v>
      </c>
      <c r="S169" s="2"/>
      <c r="T169" s="2"/>
      <c r="U169" s="2"/>
      <c r="V169" s="2"/>
      <c r="W169" s="5"/>
      <c r="X169" s="6"/>
      <c r="Y169" s="6"/>
      <c r="Z169" s="5"/>
      <c r="AA169" s="5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17"/>
      <c r="BB169" s="17" t="str">
        <f t="shared" si="50"/>
        <v/>
      </c>
      <c r="BC169" s="3"/>
      <c r="BD169" s="25"/>
      <c r="BE169" s="25">
        <f t="shared" si="51"/>
        <v>0</v>
      </c>
      <c r="BF169" s="3"/>
    </row>
    <row r="170" spans="1:58" ht="17.25" customHeight="1" x14ac:dyDescent="0.15">
      <c r="A170" s="396" t="s">
        <v>215</v>
      </c>
      <c r="B170" s="393" t="s">
        <v>120</v>
      </c>
      <c r="C170" s="394"/>
      <c r="D170" s="129">
        <f>+K170</f>
        <v>0</v>
      </c>
      <c r="E170" s="216"/>
      <c r="F170" s="216"/>
      <c r="G170" s="216"/>
      <c r="H170" s="216"/>
      <c r="I170" s="216"/>
      <c r="J170" s="216"/>
      <c r="K170" s="50"/>
      <c r="L170" s="216"/>
      <c r="M170" s="216"/>
      <c r="N170" s="50"/>
      <c r="O170" s="50"/>
      <c r="P170" s="50"/>
      <c r="Q170" s="50"/>
      <c r="R170" s="24" t="str">
        <f t="shared" si="49"/>
        <v xml:space="preserve"> </v>
      </c>
      <c r="S170" s="2"/>
      <c r="T170" s="2"/>
      <c r="U170" s="2"/>
      <c r="V170" s="2"/>
      <c r="W170" s="5"/>
      <c r="X170" s="6"/>
      <c r="Y170" s="6"/>
      <c r="Z170" s="5"/>
      <c r="AA170" s="5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17" t="str">
        <f t="shared" si="52"/>
        <v/>
      </c>
      <c r="BB170" s="17" t="str">
        <f t="shared" si="50"/>
        <v/>
      </c>
      <c r="BC170" s="3"/>
      <c r="BD170" s="25">
        <f t="shared" si="53"/>
        <v>0</v>
      </c>
      <c r="BE170" s="25">
        <f t="shared" si="51"/>
        <v>0</v>
      </c>
      <c r="BF170" s="3"/>
    </row>
    <row r="171" spans="1:58" ht="18" customHeight="1" x14ac:dyDescent="0.15">
      <c r="A171" s="395"/>
      <c r="B171" s="306" t="s">
        <v>124</v>
      </c>
      <c r="C171" s="215" t="s">
        <v>121</v>
      </c>
      <c r="D171" s="44">
        <f>+K171</f>
        <v>0</v>
      </c>
      <c r="E171" s="73"/>
      <c r="F171" s="73"/>
      <c r="G171" s="73"/>
      <c r="H171" s="73"/>
      <c r="I171" s="73"/>
      <c r="J171" s="73"/>
      <c r="K171" s="74"/>
      <c r="L171" s="73"/>
      <c r="M171" s="73"/>
      <c r="N171" s="74">
        <v>0</v>
      </c>
      <c r="O171" s="74"/>
      <c r="P171" s="74"/>
      <c r="Q171" s="74"/>
      <c r="R171" s="24" t="str">
        <f t="shared" si="49"/>
        <v xml:space="preserve"> </v>
      </c>
      <c r="S171" s="2"/>
      <c r="T171" s="2"/>
      <c r="U171" s="2"/>
      <c r="V171" s="2"/>
      <c r="W171" s="5"/>
      <c r="X171" s="6"/>
      <c r="Y171" s="6"/>
      <c r="Z171" s="5"/>
      <c r="AA171" s="5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17" t="str">
        <f t="shared" si="52"/>
        <v/>
      </c>
      <c r="BB171" s="17" t="str">
        <f t="shared" si="50"/>
        <v/>
      </c>
      <c r="BC171" s="3"/>
      <c r="BD171" s="25">
        <f t="shared" si="53"/>
        <v>0</v>
      </c>
      <c r="BE171" s="25">
        <f t="shared" si="51"/>
        <v>0</v>
      </c>
      <c r="BF171" s="3"/>
    </row>
    <row r="172" spans="1:58" ht="15.75" customHeight="1" x14ac:dyDescent="0.15">
      <c r="A172" s="395"/>
      <c r="B172" s="307"/>
      <c r="C172" s="214" t="s">
        <v>214</v>
      </c>
      <c r="D172" s="52">
        <f>+K172</f>
        <v>0</v>
      </c>
      <c r="E172" s="85"/>
      <c r="F172" s="85"/>
      <c r="G172" s="85"/>
      <c r="H172" s="85"/>
      <c r="I172" s="85"/>
      <c r="J172" s="85"/>
      <c r="K172" s="58"/>
      <c r="L172" s="85"/>
      <c r="M172" s="85"/>
      <c r="N172" s="196"/>
      <c r="O172" s="196"/>
      <c r="P172" s="58"/>
      <c r="Q172" s="58"/>
      <c r="R172" s="24" t="str">
        <f t="shared" si="49"/>
        <v xml:space="preserve"> </v>
      </c>
      <c r="S172" s="2"/>
      <c r="T172" s="2"/>
      <c r="U172" s="2"/>
      <c r="V172" s="2"/>
      <c r="W172" s="5"/>
      <c r="X172" s="6"/>
      <c r="Y172" s="6"/>
      <c r="Z172" s="5"/>
      <c r="AA172" s="5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17"/>
      <c r="BB172" s="17" t="str">
        <f t="shared" si="50"/>
        <v/>
      </c>
      <c r="BC172" s="3"/>
      <c r="BD172" s="25"/>
      <c r="BE172" s="25">
        <f t="shared" si="51"/>
        <v>0</v>
      </c>
      <c r="BF172" s="3"/>
    </row>
    <row r="173" spans="1:58" ht="15" customHeight="1" x14ac:dyDescent="0.15">
      <c r="A173" s="395"/>
      <c r="B173" s="327" t="s">
        <v>125</v>
      </c>
      <c r="C173" s="207" t="s">
        <v>121</v>
      </c>
      <c r="D173" s="211">
        <f>+K173</f>
        <v>0</v>
      </c>
      <c r="E173" s="212"/>
      <c r="F173" s="212"/>
      <c r="G173" s="212"/>
      <c r="H173" s="212"/>
      <c r="I173" s="212"/>
      <c r="J173" s="212"/>
      <c r="K173" s="117"/>
      <c r="L173" s="212"/>
      <c r="M173" s="212"/>
      <c r="N173" s="117">
        <v>0</v>
      </c>
      <c r="O173" s="117"/>
      <c r="P173" s="117"/>
      <c r="Q173" s="117"/>
      <c r="R173" s="24" t="str">
        <f t="shared" si="49"/>
        <v xml:space="preserve"> </v>
      </c>
      <c r="S173" s="2"/>
      <c r="T173" s="2"/>
      <c r="U173" s="2"/>
      <c r="V173" s="2"/>
      <c r="W173" s="5"/>
      <c r="X173" s="6"/>
      <c r="Y173" s="6"/>
      <c r="Z173" s="5"/>
      <c r="AA173" s="5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17" t="str">
        <f t="shared" si="52"/>
        <v/>
      </c>
      <c r="BB173" s="17" t="str">
        <f t="shared" si="50"/>
        <v/>
      </c>
      <c r="BC173" s="3"/>
      <c r="BD173" s="25">
        <f t="shared" si="53"/>
        <v>0</v>
      </c>
      <c r="BE173" s="25">
        <f t="shared" si="51"/>
        <v>0</v>
      </c>
      <c r="BF173" s="3"/>
    </row>
    <row r="174" spans="1:58" ht="16.5" customHeight="1" x14ac:dyDescent="0.15">
      <c r="A174" s="397"/>
      <c r="B174" s="307"/>
      <c r="C174" s="214" t="s">
        <v>122</v>
      </c>
      <c r="D174" s="52">
        <f>+K174</f>
        <v>0</v>
      </c>
      <c r="E174" s="85"/>
      <c r="F174" s="85"/>
      <c r="G174" s="85"/>
      <c r="H174" s="85"/>
      <c r="I174" s="85"/>
      <c r="J174" s="85"/>
      <c r="K174" s="58"/>
      <c r="L174" s="85"/>
      <c r="M174" s="85"/>
      <c r="N174" s="196"/>
      <c r="O174" s="196"/>
      <c r="P174" s="58"/>
      <c r="Q174" s="58"/>
      <c r="R174" s="24" t="str">
        <f t="shared" si="49"/>
        <v xml:space="preserve"> </v>
      </c>
      <c r="S174" s="2"/>
      <c r="T174" s="2"/>
      <c r="U174" s="2"/>
      <c r="V174" s="2"/>
      <c r="W174" s="5"/>
      <c r="X174" s="6"/>
      <c r="Y174" s="6"/>
      <c r="Z174" s="5"/>
      <c r="AA174" s="5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17"/>
      <c r="BB174" s="17" t="str">
        <f t="shared" si="50"/>
        <v/>
      </c>
      <c r="BC174" s="3"/>
      <c r="BD174" s="25"/>
      <c r="BE174" s="25">
        <f t="shared" si="51"/>
        <v>0</v>
      </c>
      <c r="BF174" s="3"/>
    </row>
    <row r="175" spans="1:58" ht="15" customHeight="1" x14ac:dyDescent="0.15">
      <c r="A175" s="109" t="s">
        <v>131</v>
      </c>
      <c r="B175" s="42"/>
      <c r="C175" s="59"/>
      <c r="D175" s="60"/>
      <c r="E175" s="60"/>
      <c r="F175" s="217"/>
      <c r="G175" s="217"/>
      <c r="H175" s="217"/>
      <c r="BE175" s="3"/>
      <c r="BF175" s="3"/>
    </row>
    <row r="176" spans="1:58" ht="23.25" customHeight="1" x14ac:dyDescent="0.15">
      <c r="A176" s="295" t="s">
        <v>132</v>
      </c>
      <c r="B176" s="296"/>
      <c r="C176" s="297"/>
      <c r="D176" s="301" t="s">
        <v>4</v>
      </c>
      <c r="E176" s="303" t="s">
        <v>7</v>
      </c>
      <c r="F176" s="304"/>
      <c r="G176" s="304"/>
      <c r="H176" s="305"/>
      <c r="BE176" s="3"/>
      <c r="BF176" s="3"/>
    </row>
    <row r="177" spans="1:58" ht="27.75" customHeight="1" x14ac:dyDescent="0.15">
      <c r="A177" s="298"/>
      <c r="B177" s="299"/>
      <c r="C177" s="300"/>
      <c r="D177" s="329"/>
      <c r="E177" s="256" t="s">
        <v>133</v>
      </c>
      <c r="F177" s="38" t="s">
        <v>134</v>
      </c>
      <c r="G177" s="38" t="s">
        <v>68</v>
      </c>
      <c r="H177" s="39" t="s">
        <v>135</v>
      </c>
      <c r="BE177" s="2"/>
      <c r="BF177" s="3"/>
    </row>
    <row r="178" spans="1:58" ht="13.5" customHeight="1" x14ac:dyDescent="0.15">
      <c r="A178" s="330" t="s">
        <v>136</v>
      </c>
      <c r="B178" s="331"/>
      <c r="C178" s="332"/>
      <c r="D178" s="44">
        <f>+SUM(E178:H178)</f>
        <v>0</v>
      </c>
      <c r="E178" s="62"/>
      <c r="F178" s="63"/>
      <c r="G178" s="63"/>
      <c r="H178" s="64"/>
      <c r="BA178" s="17" t="str">
        <f>IF($D178&lt;&gt;SUM($E178:$H178)," NO ALTERE LAS FÓRMULAS, la suma de las edades no está alculando el total de la sección. ","")</f>
        <v/>
      </c>
      <c r="BB178" s="2"/>
      <c r="BC178" s="2"/>
      <c r="BD178" s="25">
        <f>IF($D178&lt;&gt;SUM($E178:$H178),1,0)</f>
        <v>0</v>
      </c>
      <c r="BE178" s="3"/>
      <c r="BF178" s="3"/>
    </row>
    <row r="179" spans="1:58" ht="15" customHeight="1" x14ac:dyDescent="0.15">
      <c r="A179" s="333" t="s">
        <v>137</v>
      </c>
      <c r="B179" s="334"/>
      <c r="C179" s="335"/>
      <c r="D179" s="52">
        <f>+SUM(E179:H179)</f>
        <v>0</v>
      </c>
      <c r="E179" s="53"/>
      <c r="F179" s="55"/>
      <c r="G179" s="55"/>
      <c r="H179" s="57"/>
      <c r="BA179" s="17" t="str">
        <f>IF($D179&lt;&gt;SUM($E179:$H179)," NO ALTERE LAS FÓRMULAS, la suma de las edades no está alculando el total de la sección. ","")</f>
        <v/>
      </c>
      <c r="BB179" s="2"/>
      <c r="BC179" s="2"/>
      <c r="BD179" s="25">
        <f>IF($D179&lt;&gt;SUM($E179:$H179),1,0)</f>
        <v>0</v>
      </c>
      <c r="BE179" s="3"/>
      <c r="BF179" s="3"/>
    </row>
    <row r="180" spans="1:58" ht="23.25" customHeight="1" x14ac:dyDescent="0.15">
      <c r="A180" s="16" t="s">
        <v>216</v>
      </c>
      <c r="B180" s="59"/>
      <c r="C180" s="59"/>
      <c r="D180" s="182"/>
      <c r="E180" s="182"/>
      <c r="F180" s="182"/>
      <c r="G180" s="182"/>
      <c r="H180" s="182"/>
      <c r="BF180" s="3"/>
    </row>
    <row r="181" spans="1:58" ht="36" customHeight="1" x14ac:dyDescent="0.15">
      <c r="A181" s="336" t="s">
        <v>217</v>
      </c>
      <c r="B181" s="337"/>
      <c r="C181" s="338"/>
      <c r="D181" s="301" t="s">
        <v>80</v>
      </c>
      <c r="E181" s="303" t="s">
        <v>7</v>
      </c>
      <c r="F181" s="304"/>
      <c r="G181" s="304"/>
      <c r="H181" s="304"/>
      <c r="I181" s="304"/>
      <c r="J181" s="304"/>
      <c r="K181" s="304"/>
      <c r="L181" s="304"/>
      <c r="M181" s="305"/>
      <c r="N181" s="304" t="s">
        <v>66</v>
      </c>
      <c r="O181" s="305"/>
      <c r="P181" s="306" t="s">
        <v>9</v>
      </c>
      <c r="BF181" s="3"/>
    </row>
    <row r="182" spans="1:58" ht="36.75" customHeight="1" x14ac:dyDescent="0.15">
      <c r="A182" s="339"/>
      <c r="B182" s="340"/>
      <c r="C182" s="341"/>
      <c r="D182" s="342"/>
      <c r="E182" s="218" t="s">
        <v>133</v>
      </c>
      <c r="F182" s="219" t="s">
        <v>14</v>
      </c>
      <c r="G182" s="219" t="s">
        <v>138</v>
      </c>
      <c r="H182" s="219" t="s">
        <v>67</v>
      </c>
      <c r="I182" s="219" t="s">
        <v>139</v>
      </c>
      <c r="J182" s="219" t="s">
        <v>68</v>
      </c>
      <c r="K182" s="219" t="s">
        <v>18</v>
      </c>
      <c r="L182" s="219" t="s">
        <v>19</v>
      </c>
      <c r="M182" s="220" t="s">
        <v>20</v>
      </c>
      <c r="N182" s="258" t="s">
        <v>1</v>
      </c>
      <c r="O182" s="222" t="s">
        <v>2</v>
      </c>
      <c r="P182" s="343"/>
      <c r="BF182" s="3"/>
    </row>
    <row r="183" spans="1:58" ht="14.25" customHeight="1" x14ac:dyDescent="0.15">
      <c r="A183" s="306" t="s">
        <v>140</v>
      </c>
      <c r="B183" s="328" t="s">
        <v>218</v>
      </c>
      <c r="C183" s="328"/>
      <c r="D183" s="111">
        <f>+SUM(E183:M183)</f>
        <v>23</v>
      </c>
      <c r="E183" s="62">
        <v>1</v>
      </c>
      <c r="F183" s="63"/>
      <c r="G183" s="63"/>
      <c r="H183" s="63">
        <v>1</v>
      </c>
      <c r="I183" s="63">
        <v>1</v>
      </c>
      <c r="J183" s="63">
        <v>8</v>
      </c>
      <c r="K183" s="63">
        <v>10</v>
      </c>
      <c r="L183" s="63">
        <v>2</v>
      </c>
      <c r="M183" s="64"/>
      <c r="N183" s="74">
        <v>14</v>
      </c>
      <c r="O183" s="74">
        <v>9</v>
      </c>
      <c r="P183" s="112"/>
      <c r="Q183" s="75" t="str">
        <f t="shared" ref="Q183:Q238" si="55">$BA183&amp;" "&amp;$BB183</f>
        <v xml:space="preserve"> </v>
      </c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  <c r="AC183" s="75"/>
      <c r="AD183" s="75"/>
      <c r="AE183" s="75"/>
      <c r="AF183" s="75"/>
      <c r="AG183" s="75"/>
      <c r="AH183" s="75"/>
      <c r="AI183" s="75"/>
      <c r="AJ183" s="75"/>
      <c r="AK183" s="75"/>
      <c r="AL183" s="75"/>
      <c r="AM183" s="75"/>
      <c r="AN183" s="75"/>
      <c r="AO183" s="75"/>
      <c r="AP183" s="75"/>
      <c r="AQ183" s="75"/>
      <c r="AR183" s="75"/>
      <c r="AS183" s="75"/>
      <c r="AT183" s="75"/>
      <c r="AU183" s="75"/>
      <c r="AV183" s="75"/>
      <c r="AW183" s="75"/>
      <c r="AX183" s="75"/>
      <c r="AY183" s="75"/>
      <c r="AZ183" s="75"/>
      <c r="BA183" s="1" t="s">
        <v>3</v>
      </c>
      <c r="BB183" s="17" t="str">
        <f t="shared" ref="BB183:BB238" si="56">IF($K183&lt;$P183," El número altas de pacientes 60 años NO puede ser mayor que el de 20-64 años.","")</f>
        <v/>
      </c>
      <c r="BC183" s="2"/>
      <c r="BD183" s="29">
        <f t="shared" ref="BD183:BD238" si="57">IF($D183&lt;&gt;($N183+$O183),1,0)</f>
        <v>0</v>
      </c>
      <c r="BE183" s="25">
        <f t="shared" ref="BE183:BE238" si="58">IF($K183&lt;$P183,1,0)</f>
        <v>0</v>
      </c>
      <c r="BF183" s="3"/>
    </row>
    <row r="184" spans="1:58" ht="13.5" customHeight="1" x14ac:dyDescent="0.15">
      <c r="A184" s="327"/>
      <c r="B184" s="320" t="s">
        <v>219</v>
      </c>
      <c r="C184" s="320"/>
      <c r="D184" s="113">
        <f t="shared" ref="D184:D238" si="59">+SUM(E184:M184)</f>
        <v>35</v>
      </c>
      <c r="E184" s="96">
        <v>1</v>
      </c>
      <c r="F184" s="80"/>
      <c r="G184" s="80">
        <v>1</v>
      </c>
      <c r="H184" s="80"/>
      <c r="I184" s="80">
        <v>5</v>
      </c>
      <c r="J184" s="80">
        <v>8</v>
      </c>
      <c r="K184" s="80">
        <v>15</v>
      </c>
      <c r="L184" s="80">
        <v>5</v>
      </c>
      <c r="M184" s="98"/>
      <c r="N184" s="83">
        <v>27</v>
      </c>
      <c r="O184" s="83">
        <v>8</v>
      </c>
      <c r="P184" s="119"/>
      <c r="Q184" s="75" t="str">
        <f t="shared" si="55"/>
        <v xml:space="preserve"> </v>
      </c>
      <c r="R184" s="75"/>
      <c r="S184" s="75"/>
      <c r="T184" s="75"/>
      <c r="U184" s="75"/>
      <c r="V184" s="75"/>
      <c r="W184" s="75"/>
      <c r="X184" s="75"/>
      <c r="Y184" s="75"/>
      <c r="Z184" s="75"/>
      <c r="AA184" s="75"/>
      <c r="AB184" s="75"/>
      <c r="AC184" s="75"/>
      <c r="AD184" s="75"/>
      <c r="AE184" s="75"/>
      <c r="AF184" s="75"/>
      <c r="AG184" s="75"/>
      <c r="AH184" s="75"/>
      <c r="AI184" s="75"/>
      <c r="AJ184" s="75"/>
      <c r="AK184" s="75"/>
      <c r="AL184" s="75"/>
      <c r="AM184" s="75"/>
      <c r="AN184" s="75"/>
      <c r="AO184" s="75"/>
      <c r="AP184" s="75"/>
      <c r="AQ184" s="75"/>
      <c r="AR184" s="75"/>
      <c r="AS184" s="75"/>
      <c r="AT184" s="75"/>
      <c r="AU184" s="75"/>
      <c r="AV184" s="75"/>
      <c r="AW184" s="75"/>
      <c r="AX184" s="75"/>
      <c r="AY184" s="75"/>
      <c r="AZ184" s="75"/>
      <c r="BA184" s="17" t="str">
        <f t="shared" ref="BA184:BA238" si="60">IF($D184&lt;&gt;($N184+$O184)," El número altas de pacientes según sexo NO puede ser diferente al Total.","")</f>
        <v/>
      </c>
      <c r="BB184" s="17" t="str">
        <f t="shared" si="56"/>
        <v/>
      </c>
      <c r="BC184" s="3"/>
      <c r="BD184" s="25">
        <f t="shared" si="57"/>
        <v>0</v>
      </c>
      <c r="BE184" s="25">
        <f t="shared" si="58"/>
        <v>0</v>
      </c>
      <c r="BF184" s="3"/>
    </row>
    <row r="185" spans="1:58" ht="11.25" customHeight="1" x14ac:dyDescent="0.15">
      <c r="A185" s="327"/>
      <c r="B185" s="320" t="s">
        <v>141</v>
      </c>
      <c r="C185" s="320"/>
      <c r="D185" s="113">
        <f t="shared" si="59"/>
        <v>23</v>
      </c>
      <c r="E185" s="96">
        <v>1</v>
      </c>
      <c r="F185" s="80"/>
      <c r="G185" s="80"/>
      <c r="H185" s="80">
        <v>1</v>
      </c>
      <c r="I185" s="80">
        <v>1</v>
      </c>
      <c r="J185" s="80">
        <v>8</v>
      </c>
      <c r="K185" s="80">
        <v>10</v>
      </c>
      <c r="L185" s="80">
        <v>2</v>
      </c>
      <c r="M185" s="98"/>
      <c r="N185" s="83">
        <v>14</v>
      </c>
      <c r="O185" s="83">
        <v>9</v>
      </c>
      <c r="P185" s="119"/>
      <c r="Q185" s="75" t="str">
        <f t="shared" si="55"/>
        <v xml:space="preserve"> </v>
      </c>
      <c r="R185" s="75"/>
      <c r="S185" s="75"/>
      <c r="T185" s="75"/>
      <c r="U185" s="75"/>
      <c r="V185" s="75"/>
      <c r="W185" s="75"/>
      <c r="X185" s="75"/>
      <c r="Y185" s="75"/>
      <c r="Z185" s="75"/>
      <c r="AA185" s="75"/>
      <c r="AB185" s="75"/>
      <c r="AC185" s="75"/>
      <c r="AD185" s="75"/>
      <c r="AE185" s="75"/>
      <c r="AF185" s="75"/>
      <c r="AG185" s="75"/>
      <c r="AH185" s="75"/>
      <c r="AI185" s="75"/>
      <c r="AJ185" s="75"/>
      <c r="AK185" s="75"/>
      <c r="AL185" s="75"/>
      <c r="AM185" s="75"/>
      <c r="AN185" s="75"/>
      <c r="AO185" s="75"/>
      <c r="AP185" s="75"/>
      <c r="AQ185" s="75"/>
      <c r="AR185" s="75"/>
      <c r="AS185" s="75"/>
      <c r="AT185" s="75"/>
      <c r="AU185" s="75"/>
      <c r="AV185" s="75"/>
      <c r="AW185" s="75"/>
      <c r="AX185" s="75"/>
      <c r="AY185" s="75"/>
      <c r="AZ185" s="75"/>
      <c r="BA185" s="17" t="str">
        <f t="shared" si="60"/>
        <v/>
      </c>
      <c r="BB185" s="17" t="str">
        <f t="shared" si="56"/>
        <v/>
      </c>
      <c r="BC185" s="3"/>
      <c r="BD185" s="25">
        <f t="shared" si="57"/>
        <v>0</v>
      </c>
      <c r="BE185" s="25">
        <f t="shared" si="58"/>
        <v>0</v>
      </c>
      <c r="BF185" s="3"/>
    </row>
    <row r="186" spans="1:58" x14ac:dyDescent="0.15">
      <c r="A186" s="307"/>
      <c r="B186" s="326" t="s">
        <v>142</v>
      </c>
      <c r="C186" s="326"/>
      <c r="D186" s="195">
        <f t="shared" si="59"/>
        <v>9</v>
      </c>
      <c r="E186" s="53">
        <v>2</v>
      </c>
      <c r="F186" s="55"/>
      <c r="G186" s="55"/>
      <c r="H186" s="55"/>
      <c r="I186" s="55">
        <v>2</v>
      </c>
      <c r="J186" s="55">
        <v>1</v>
      </c>
      <c r="K186" s="55">
        <v>3</v>
      </c>
      <c r="L186" s="55">
        <v>1</v>
      </c>
      <c r="M186" s="57"/>
      <c r="N186" s="58">
        <v>6</v>
      </c>
      <c r="O186" s="58">
        <v>3</v>
      </c>
      <c r="P186" s="148"/>
      <c r="Q186" s="75" t="str">
        <f t="shared" si="55"/>
        <v xml:space="preserve"> </v>
      </c>
      <c r="R186" s="75"/>
      <c r="S186" s="75"/>
      <c r="T186" s="75"/>
      <c r="U186" s="75"/>
      <c r="V186" s="75"/>
      <c r="W186" s="75"/>
      <c r="X186" s="75"/>
      <c r="Y186" s="75"/>
      <c r="Z186" s="75"/>
      <c r="AA186" s="75"/>
      <c r="AB186" s="75"/>
      <c r="AC186" s="75"/>
      <c r="AD186" s="75"/>
      <c r="AE186" s="75"/>
      <c r="AF186" s="75"/>
      <c r="AG186" s="75"/>
      <c r="AH186" s="75"/>
      <c r="AI186" s="75"/>
      <c r="AJ186" s="75"/>
      <c r="AK186" s="75"/>
      <c r="AL186" s="75"/>
      <c r="AM186" s="75"/>
      <c r="AN186" s="75"/>
      <c r="AO186" s="75"/>
      <c r="AP186" s="75"/>
      <c r="AQ186" s="75"/>
      <c r="AR186" s="75"/>
      <c r="AS186" s="75"/>
      <c r="AT186" s="75"/>
      <c r="AU186" s="75"/>
      <c r="AV186" s="75"/>
      <c r="AW186" s="75"/>
      <c r="AX186" s="75"/>
      <c r="AY186" s="75"/>
      <c r="AZ186" s="75"/>
      <c r="BA186" s="17" t="str">
        <f t="shared" si="60"/>
        <v/>
      </c>
      <c r="BB186" s="17" t="str">
        <f t="shared" si="56"/>
        <v/>
      </c>
      <c r="BC186" s="3"/>
      <c r="BD186" s="25">
        <f t="shared" si="57"/>
        <v>0</v>
      </c>
      <c r="BE186" s="25">
        <f t="shared" si="58"/>
        <v>0</v>
      </c>
      <c r="BF186" s="3"/>
    </row>
    <row r="187" spans="1:58" ht="11.25" customHeight="1" x14ac:dyDescent="0.15">
      <c r="A187" s="306" t="s">
        <v>143</v>
      </c>
      <c r="B187" s="328" t="s">
        <v>218</v>
      </c>
      <c r="C187" s="328"/>
      <c r="D187" s="111">
        <f t="shared" si="59"/>
        <v>34</v>
      </c>
      <c r="E187" s="62">
        <v>2</v>
      </c>
      <c r="F187" s="63"/>
      <c r="G187" s="63">
        <v>1</v>
      </c>
      <c r="H187" s="63"/>
      <c r="I187" s="63">
        <v>2</v>
      </c>
      <c r="J187" s="63">
        <v>10</v>
      </c>
      <c r="K187" s="63">
        <v>18</v>
      </c>
      <c r="L187" s="63">
        <v>1</v>
      </c>
      <c r="M187" s="64"/>
      <c r="N187" s="74">
        <v>9</v>
      </c>
      <c r="O187" s="74">
        <v>25</v>
      </c>
      <c r="P187" s="112"/>
      <c r="Q187" s="75" t="str">
        <f t="shared" si="55"/>
        <v xml:space="preserve"> </v>
      </c>
      <c r="R187" s="75"/>
      <c r="S187" s="75"/>
      <c r="T187" s="75"/>
      <c r="U187" s="75"/>
      <c r="V187" s="75"/>
      <c r="W187" s="75"/>
      <c r="X187" s="75"/>
      <c r="Y187" s="75"/>
      <c r="Z187" s="75"/>
      <c r="AA187" s="75"/>
      <c r="AB187" s="75"/>
      <c r="AC187" s="75"/>
      <c r="AD187" s="75"/>
      <c r="AE187" s="75"/>
      <c r="AF187" s="75"/>
      <c r="AG187" s="75"/>
      <c r="AH187" s="75"/>
      <c r="AI187" s="75"/>
      <c r="AJ187" s="75"/>
      <c r="AK187" s="75"/>
      <c r="AL187" s="75"/>
      <c r="AM187" s="75"/>
      <c r="AN187" s="75"/>
      <c r="AO187" s="75"/>
      <c r="AP187" s="75"/>
      <c r="AQ187" s="75"/>
      <c r="AR187" s="75"/>
      <c r="AS187" s="75"/>
      <c r="AT187" s="75"/>
      <c r="AU187" s="75"/>
      <c r="AV187" s="75"/>
      <c r="AW187" s="75"/>
      <c r="AX187" s="75"/>
      <c r="AY187" s="75"/>
      <c r="AZ187" s="75"/>
      <c r="BA187" s="17" t="str">
        <f t="shared" si="60"/>
        <v/>
      </c>
      <c r="BB187" s="17" t="str">
        <f t="shared" si="56"/>
        <v/>
      </c>
      <c r="BC187" s="3"/>
      <c r="BD187" s="25">
        <f t="shared" si="57"/>
        <v>0</v>
      </c>
      <c r="BE187" s="25">
        <f t="shared" si="58"/>
        <v>0</v>
      </c>
      <c r="BF187" s="3"/>
    </row>
    <row r="188" spans="1:58" ht="11.25" customHeight="1" x14ac:dyDescent="0.15">
      <c r="A188" s="327"/>
      <c r="B188" s="320" t="s">
        <v>219</v>
      </c>
      <c r="C188" s="320"/>
      <c r="D188" s="113">
        <f t="shared" si="59"/>
        <v>48</v>
      </c>
      <c r="E188" s="96">
        <v>2</v>
      </c>
      <c r="F188" s="80">
        <v>1</v>
      </c>
      <c r="G188" s="80"/>
      <c r="H188" s="80"/>
      <c r="I188" s="80">
        <v>1</v>
      </c>
      <c r="J188" s="80">
        <v>10</v>
      </c>
      <c r="K188" s="80">
        <v>34</v>
      </c>
      <c r="L188" s="80"/>
      <c r="M188" s="98"/>
      <c r="N188" s="83">
        <v>15</v>
      </c>
      <c r="O188" s="83">
        <v>33</v>
      </c>
      <c r="P188" s="119"/>
      <c r="Q188" s="75" t="str">
        <f t="shared" si="55"/>
        <v xml:space="preserve"> </v>
      </c>
      <c r="R188" s="75"/>
      <c r="S188" s="75"/>
      <c r="T188" s="75"/>
      <c r="U188" s="75"/>
      <c r="V188" s="75"/>
      <c r="W188" s="75"/>
      <c r="X188" s="75"/>
      <c r="Y188" s="75"/>
      <c r="Z188" s="75"/>
      <c r="AA188" s="75"/>
      <c r="AB188" s="75"/>
      <c r="AC188" s="75"/>
      <c r="AD188" s="75"/>
      <c r="AE188" s="75"/>
      <c r="AF188" s="75"/>
      <c r="AG188" s="75"/>
      <c r="AH188" s="75"/>
      <c r="AI188" s="75"/>
      <c r="AJ188" s="75"/>
      <c r="AK188" s="75"/>
      <c r="AL188" s="75"/>
      <c r="AM188" s="75"/>
      <c r="AN188" s="75"/>
      <c r="AO188" s="75"/>
      <c r="AP188" s="75"/>
      <c r="AQ188" s="75"/>
      <c r="AR188" s="75"/>
      <c r="AS188" s="75"/>
      <c r="AT188" s="75"/>
      <c r="AU188" s="75"/>
      <c r="AV188" s="75"/>
      <c r="AW188" s="75"/>
      <c r="AX188" s="75"/>
      <c r="AY188" s="75"/>
      <c r="AZ188" s="75"/>
      <c r="BA188" s="17" t="str">
        <f t="shared" si="60"/>
        <v/>
      </c>
      <c r="BB188" s="17" t="str">
        <f t="shared" si="56"/>
        <v/>
      </c>
      <c r="BC188" s="3"/>
      <c r="BD188" s="25">
        <f t="shared" si="57"/>
        <v>0</v>
      </c>
      <c r="BE188" s="25">
        <f t="shared" si="58"/>
        <v>0</v>
      </c>
      <c r="BF188" s="3"/>
    </row>
    <row r="189" spans="1:58" ht="11.25" customHeight="1" x14ac:dyDescent="0.15">
      <c r="A189" s="327"/>
      <c r="B189" s="320" t="s">
        <v>141</v>
      </c>
      <c r="C189" s="320"/>
      <c r="D189" s="113">
        <f t="shared" si="59"/>
        <v>29</v>
      </c>
      <c r="E189" s="96">
        <v>2</v>
      </c>
      <c r="F189" s="80"/>
      <c r="G189" s="80"/>
      <c r="H189" s="80"/>
      <c r="I189" s="80">
        <v>2</v>
      </c>
      <c r="J189" s="80">
        <v>9</v>
      </c>
      <c r="K189" s="80">
        <v>15</v>
      </c>
      <c r="L189" s="80">
        <v>1</v>
      </c>
      <c r="M189" s="98"/>
      <c r="N189" s="83">
        <v>9</v>
      </c>
      <c r="O189" s="83">
        <v>20</v>
      </c>
      <c r="P189" s="119"/>
      <c r="Q189" s="75" t="str">
        <f t="shared" si="55"/>
        <v xml:space="preserve"> </v>
      </c>
      <c r="R189" s="75"/>
      <c r="S189" s="75"/>
      <c r="T189" s="75"/>
      <c r="U189" s="75"/>
      <c r="V189" s="75"/>
      <c r="W189" s="75"/>
      <c r="X189" s="75"/>
      <c r="Y189" s="75"/>
      <c r="Z189" s="75"/>
      <c r="AA189" s="75"/>
      <c r="AB189" s="75"/>
      <c r="AC189" s="75"/>
      <c r="AD189" s="75"/>
      <c r="AE189" s="75"/>
      <c r="AF189" s="75"/>
      <c r="AG189" s="75"/>
      <c r="AH189" s="75"/>
      <c r="AI189" s="75"/>
      <c r="AJ189" s="75"/>
      <c r="AK189" s="75"/>
      <c r="AL189" s="75"/>
      <c r="AM189" s="75"/>
      <c r="AN189" s="75"/>
      <c r="AO189" s="75"/>
      <c r="AP189" s="75"/>
      <c r="AQ189" s="75"/>
      <c r="AR189" s="75"/>
      <c r="AS189" s="75"/>
      <c r="AT189" s="75"/>
      <c r="AU189" s="75"/>
      <c r="AV189" s="75"/>
      <c r="AW189" s="75"/>
      <c r="AX189" s="75"/>
      <c r="AY189" s="75"/>
      <c r="AZ189" s="75"/>
      <c r="BA189" s="17" t="str">
        <f t="shared" si="60"/>
        <v/>
      </c>
      <c r="BB189" s="17" t="str">
        <f t="shared" si="56"/>
        <v/>
      </c>
      <c r="BC189" s="3"/>
      <c r="BD189" s="25">
        <f t="shared" si="57"/>
        <v>0</v>
      </c>
      <c r="BE189" s="25">
        <f t="shared" si="58"/>
        <v>0</v>
      </c>
      <c r="BF189" s="3"/>
    </row>
    <row r="190" spans="1:58" ht="11.25" customHeight="1" x14ac:dyDescent="0.15">
      <c r="A190" s="307"/>
      <c r="B190" s="326" t="s">
        <v>142</v>
      </c>
      <c r="C190" s="326"/>
      <c r="D190" s="195">
        <f t="shared" si="59"/>
        <v>11</v>
      </c>
      <c r="E190" s="53">
        <v>1</v>
      </c>
      <c r="F190" s="55"/>
      <c r="G190" s="55">
        <v>1</v>
      </c>
      <c r="H190" s="55"/>
      <c r="I190" s="55">
        <v>1</v>
      </c>
      <c r="J190" s="55"/>
      <c r="K190" s="55">
        <v>8</v>
      </c>
      <c r="L190" s="55"/>
      <c r="M190" s="57"/>
      <c r="N190" s="58">
        <v>5</v>
      </c>
      <c r="O190" s="58">
        <v>6</v>
      </c>
      <c r="P190" s="148"/>
      <c r="Q190" s="75" t="str">
        <f t="shared" si="55"/>
        <v xml:space="preserve"> </v>
      </c>
      <c r="R190" s="75"/>
      <c r="S190" s="75"/>
      <c r="T190" s="75"/>
      <c r="U190" s="75"/>
      <c r="V190" s="75"/>
      <c r="W190" s="75"/>
      <c r="X190" s="75"/>
      <c r="Y190" s="75"/>
      <c r="Z190" s="75"/>
      <c r="AA190" s="75"/>
      <c r="AB190" s="75"/>
      <c r="AC190" s="75"/>
      <c r="AD190" s="75"/>
      <c r="AE190" s="75"/>
      <c r="AF190" s="75"/>
      <c r="AG190" s="75"/>
      <c r="AH190" s="75"/>
      <c r="AI190" s="75"/>
      <c r="AJ190" s="75"/>
      <c r="AK190" s="75"/>
      <c r="AL190" s="75"/>
      <c r="AM190" s="75"/>
      <c r="AN190" s="75"/>
      <c r="AO190" s="75"/>
      <c r="AP190" s="75"/>
      <c r="AQ190" s="75"/>
      <c r="AR190" s="75"/>
      <c r="AS190" s="75"/>
      <c r="AT190" s="75"/>
      <c r="AU190" s="75"/>
      <c r="AV190" s="75"/>
      <c r="AW190" s="75"/>
      <c r="AX190" s="75"/>
      <c r="AY190" s="75"/>
      <c r="AZ190" s="75"/>
      <c r="BA190" s="17" t="str">
        <f t="shared" si="60"/>
        <v/>
      </c>
      <c r="BB190" s="17" t="str">
        <f t="shared" si="56"/>
        <v/>
      </c>
      <c r="BC190" s="3"/>
      <c r="BD190" s="25">
        <f t="shared" si="57"/>
        <v>0</v>
      </c>
      <c r="BE190" s="25">
        <f t="shared" si="58"/>
        <v>0</v>
      </c>
      <c r="BF190" s="2"/>
    </row>
    <row r="191" spans="1:58" ht="11.25" customHeight="1" x14ac:dyDescent="0.15">
      <c r="A191" s="306" t="s">
        <v>82</v>
      </c>
      <c r="B191" s="328" t="s">
        <v>218</v>
      </c>
      <c r="C191" s="328"/>
      <c r="D191" s="111">
        <f t="shared" si="59"/>
        <v>49</v>
      </c>
      <c r="E191" s="62"/>
      <c r="F191" s="63"/>
      <c r="G191" s="63"/>
      <c r="H191" s="63"/>
      <c r="I191" s="63">
        <v>3</v>
      </c>
      <c r="J191" s="63">
        <v>7</v>
      </c>
      <c r="K191" s="63">
        <v>21</v>
      </c>
      <c r="L191" s="63"/>
      <c r="M191" s="64">
        <v>18</v>
      </c>
      <c r="N191" s="74">
        <v>5</v>
      </c>
      <c r="O191" s="74">
        <v>44</v>
      </c>
      <c r="P191" s="112"/>
      <c r="Q191" s="75" t="str">
        <f t="shared" si="55"/>
        <v xml:space="preserve"> </v>
      </c>
      <c r="R191" s="75"/>
      <c r="S191" s="75"/>
      <c r="T191" s="75"/>
      <c r="U191" s="75"/>
      <c r="V191" s="75"/>
      <c r="W191" s="75"/>
      <c r="X191" s="75"/>
      <c r="Y191" s="75"/>
      <c r="Z191" s="75"/>
      <c r="AA191" s="75"/>
      <c r="AB191" s="75"/>
      <c r="AC191" s="75"/>
      <c r="AD191" s="75"/>
      <c r="AE191" s="75"/>
      <c r="AF191" s="75"/>
      <c r="AG191" s="75"/>
      <c r="AH191" s="75"/>
      <c r="AI191" s="75"/>
      <c r="AJ191" s="75"/>
      <c r="AK191" s="75"/>
      <c r="AL191" s="75"/>
      <c r="AM191" s="75"/>
      <c r="AN191" s="75"/>
      <c r="AO191" s="75"/>
      <c r="AP191" s="75"/>
      <c r="AQ191" s="75"/>
      <c r="AR191" s="75"/>
      <c r="AS191" s="75"/>
      <c r="AT191" s="75"/>
      <c r="AU191" s="75"/>
      <c r="AV191" s="75"/>
      <c r="AW191" s="75"/>
      <c r="AX191" s="75"/>
      <c r="AY191" s="75"/>
      <c r="AZ191" s="75"/>
      <c r="BA191" s="17" t="str">
        <f t="shared" si="60"/>
        <v/>
      </c>
      <c r="BB191" s="17" t="str">
        <f t="shared" si="56"/>
        <v/>
      </c>
      <c r="BC191" s="3"/>
      <c r="BD191" s="25">
        <f t="shared" si="57"/>
        <v>0</v>
      </c>
      <c r="BE191" s="25">
        <f t="shared" si="58"/>
        <v>0</v>
      </c>
      <c r="BF191" s="3"/>
    </row>
    <row r="192" spans="1:58" ht="11.25" customHeight="1" x14ac:dyDescent="0.15">
      <c r="A192" s="327"/>
      <c r="B192" s="320" t="s">
        <v>219</v>
      </c>
      <c r="C192" s="320"/>
      <c r="D192" s="113">
        <f t="shared" si="59"/>
        <v>135</v>
      </c>
      <c r="E192" s="96"/>
      <c r="F192" s="80"/>
      <c r="G192" s="80"/>
      <c r="H192" s="80">
        <v>4</v>
      </c>
      <c r="I192" s="80">
        <v>4</v>
      </c>
      <c r="J192" s="80">
        <v>16</v>
      </c>
      <c r="K192" s="80">
        <v>49</v>
      </c>
      <c r="L192" s="80">
        <v>6</v>
      </c>
      <c r="M192" s="98">
        <v>56</v>
      </c>
      <c r="N192" s="83">
        <v>16</v>
      </c>
      <c r="O192" s="83">
        <v>119</v>
      </c>
      <c r="P192" s="119"/>
      <c r="Q192" s="75" t="str">
        <f t="shared" si="55"/>
        <v xml:space="preserve"> </v>
      </c>
      <c r="R192" s="75"/>
      <c r="S192" s="75"/>
      <c r="T192" s="75"/>
      <c r="U192" s="75"/>
      <c r="V192" s="75"/>
      <c r="W192" s="75"/>
      <c r="X192" s="75"/>
      <c r="Y192" s="75"/>
      <c r="Z192" s="75"/>
      <c r="AA192" s="75"/>
      <c r="AB192" s="75"/>
      <c r="AC192" s="75"/>
      <c r="AD192" s="75"/>
      <c r="AE192" s="75"/>
      <c r="AF192" s="75"/>
      <c r="AG192" s="75"/>
      <c r="AH192" s="75"/>
      <c r="AI192" s="75"/>
      <c r="AJ192" s="75"/>
      <c r="AK192" s="75"/>
      <c r="AL192" s="75"/>
      <c r="AM192" s="75"/>
      <c r="AN192" s="75"/>
      <c r="AO192" s="75"/>
      <c r="AP192" s="75"/>
      <c r="AQ192" s="75"/>
      <c r="AR192" s="75"/>
      <c r="AS192" s="75"/>
      <c r="AT192" s="75"/>
      <c r="AU192" s="75"/>
      <c r="AV192" s="75"/>
      <c r="AW192" s="75"/>
      <c r="AX192" s="75"/>
      <c r="AY192" s="75"/>
      <c r="AZ192" s="75"/>
      <c r="BA192" s="17" t="str">
        <f t="shared" si="60"/>
        <v/>
      </c>
      <c r="BB192" s="17" t="str">
        <f t="shared" si="56"/>
        <v/>
      </c>
      <c r="BC192" s="3"/>
      <c r="BD192" s="25">
        <f t="shared" si="57"/>
        <v>0</v>
      </c>
      <c r="BE192" s="25">
        <f t="shared" si="58"/>
        <v>0</v>
      </c>
      <c r="BF192" s="3"/>
    </row>
    <row r="193" spans="1:58" ht="11.25" customHeight="1" x14ac:dyDescent="0.15">
      <c r="A193" s="327"/>
      <c r="B193" s="320" t="s">
        <v>141</v>
      </c>
      <c r="C193" s="320"/>
      <c r="D193" s="113">
        <f t="shared" si="59"/>
        <v>46</v>
      </c>
      <c r="E193" s="96"/>
      <c r="F193" s="80"/>
      <c r="G193" s="80"/>
      <c r="H193" s="80"/>
      <c r="I193" s="80">
        <v>3</v>
      </c>
      <c r="J193" s="80">
        <v>6</v>
      </c>
      <c r="K193" s="80">
        <v>15</v>
      </c>
      <c r="L193" s="80"/>
      <c r="M193" s="98">
        <v>22</v>
      </c>
      <c r="N193" s="83">
        <v>6</v>
      </c>
      <c r="O193" s="83">
        <v>40</v>
      </c>
      <c r="P193" s="119"/>
      <c r="Q193" s="75" t="str">
        <f t="shared" si="55"/>
        <v xml:space="preserve"> </v>
      </c>
      <c r="R193" s="75"/>
      <c r="S193" s="75"/>
      <c r="T193" s="75"/>
      <c r="U193" s="75"/>
      <c r="V193" s="75"/>
      <c r="W193" s="75"/>
      <c r="X193" s="75"/>
      <c r="Y193" s="75"/>
      <c r="Z193" s="75"/>
      <c r="AA193" s="75"/>
      <c r="AB193" s="75"/>
      <c r="AC193" s="75"/>
      <c r="AD193" s="75"/>
      <c r="AE193" s="75"/>
      <c r="AF193" s="75"/>
      <c r="AG193" s="75"/>
      <c r="AH193" s="75"/>
      <c r="AI193" s="75"/>
      <c r="AJ193" s="75"/>
      <c r="AK193" s="75"/>
      <c r="AL193" s="75"/>
      <c r="AM193" s="75"/>
      <c r="AN193" s="75"/>
      <c r="AO193" s="75"/>
      <c r="AP193" s="75"/>
      <c r="AQ193" s="75"/>
      <c r="AR193" s="75"/>
      <c r="AS193" s="75"/>
      <c r="AT193" s="75"/>
      <c r="AU193" s="75"/>
      <c r="AV193" s="75"/>
      <c r="AW193" s="75"/>
      <c r="AX193" s="75"/>
      <c r="AY193" s="75"/>
      <c r="AZ193" s="75"/>
      <c r="BA193" s="17" t="str">
        <f t="shared" si="60"/>
        <v/>
      </c>
      <c r="BB193" s="17" t="str">
        <f t="shared" si="56"/>
        <v/>
      </c>
      <c r="BC193" s="3"/>
      <c r="BD193" s="25">
        <f t="shared" si="57"/>
        <v>0</v>
      </c>
      <c r="BE193" s="25">
        <f t="shared" si="58"/>
        <v>0</v>
      </c>
      <c r="BF193" s="3"/>
    </row>
    <row r="194" spans="1:58" ht="11.25" customHeight="1" x14ac:dyDescent="0.15">
      <c r="A194" s="307"/>
      <c r="B194" s="326" t="s">
        <v>142</v>
      </c>
      <c r="C194" s="326"/>
      <c r="D194" s="195">
        <f t="shared" si="59"/>
        <v>37</v>
      </c>
      <c r="E194" s="53"/>
      <c r="F194" s="55"/>
      <c r="G194" s="55"/>
      <c r="H194" s="55">
        <v>1</v>
      </c>
      <c r="I194" s="55">
        <v>1</v>
      </c>
      <c r="J194" s="55">
        <v>3</v>
      </c>
      <c r="K194" s="55">
        <v>13</v>
      </c>
      <c r="L194" s="55">
        <v>2</v>
      </c>
      <c r="M194" s="57">
        <v>17</v>
      </c>
      <c r="N194" s="58">
        <v>4</v>
      </c>
      <c r="O194" s="58">
        <v>33</v>
      </c>
      <c r="P194" s="148"/>
      <c r="Q194" s="75" t="str">
        <f t="shared" si="55"/>
        <v xml:space="preserve"> </v>
      </c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  <c r="AC194" s="75"/>
      <c r="AD194" s="75"/>
      <c r="AE194" s="75"/>
      <c r="AF194" s="75"/>
      <c r="AG194" s="75"/>
      <c r="AH194" s="75"/>
      <c r="AI194" s="75"/>
      <c r="AJ194" s="75"/>
      <c r="AK194" s="75"/>
      <c r="AL194" s="75"/>
      <c r="AM194" s="75"/>
      <c r="AN194" s="75"/>
      <c r="AO194" s="75"/>
      <c r="AP194" s="75"/>
      <c r="AQ194" s="75"/>
      <c r="AR194" s="75"/>
      <c r="AS194" s="75"/>
      <c r="AT194" s="75"/>
      <c r="AU194" s="75"/>
      <c r="AV194" s="75"/>
      <c r="AW194" s="75"/>
      <c r="AX194" s="75"/>
      <c r="AY194" s="75"/>
      <c r="AZ194" s="75"/>
      <c r="BA194" s="17" t="str">
        <f t="shared" si="60"/>
        <v/>
      </c>
      <c r="BB194" s="17" t="str">
        <f t="shared" si="56"/>
        <v/>
      </c>
      <c r="BC194" s="3"/>
      <c r="BD194" s="25">
        <f t="shared" si="57"/>
        <v>0</v>
      </c>
      <c r="BE194" s="25">
        <f t="shared" si="58"/>
        <v>0</v>
      </c>
      <c r="BF194" s="3"/>
    </row>
    <row r="195" spans="1:58" ht="11.25" customHeight="1" x14ac:dyDescent="0.15">
      <c r="A195" s="306" t="s">
        <v>87</v>
      </c>
      <c r="B195" s="328" t="s">
        <v>218</v>
      </c>
      <c r="C195" s="328"/>
      <c r="D195" s="111">
        <f>+SUM(E195:J195)</f>
        <v>34</v>
      </c>
      <c r="E195" s="62">
        <v>15</v>
      </c>
      <c r="F195" s="63">
        <v>8</v>
      </c>
      <c r="G195" s="63">
        <v>3</v>
      </c>
      <c r="H195" s="63">
        <v>1</v>
      </c>
      <c r="I195" s="63">
        <v>7</v>
      </c>
      <c r="J195" s="63"/>
      <c r="K195" s="223"/>
      <c r="L195" s="223"/>
      <c r="M195" s="224"/>
      <c r="N195" s="74">
        <v>19</v>
      </c>
      <c r="O195" s="74">
        <v>15</v>
      </c>
      <c r="P195" s="225"/>
      <c r="Q195" s="75" t="str">
        <f t="shared" si="55"/>
        <v xml:space="preserve"> </v>
      </c>
      <c r="R195" s="75"/>
      <c r="S195" s="75"/>
      <c r="T195" s="75"/>
      <c r="U195" s="75"/>
      <c r="V195" s="75"/>
      <c r="W195" s="75"/>
      <c r="X195" s="75"/>
      <c r="Y195" s="75"/>
      <c r="Z195" s="75"/>
      <c r="AA195" s="75"/>
      <c r="AB195" s="75"/>
      <c r="AC195" s="75"/>
      <c r="AD195" s="75"/>
      <c r="AE195" s="75"/>
      <c r="AF195" s="75"/>
      <c r="AG195" s="75"/>
      <c r="AH195" s="75"/>
      <c r="AI195" s="75"/>
      <c r="AJ195" s="75"/>
      <c r="AK195" s="75"/>
      <c r="AL195" s="75"/>
      <c r="AM195" s="75"/>
      <c r="AN195" s="75"/>
      <c r="AO195" s="75"/>
      <c r="AP195" s="75"/>
      <c r="AQ195" s="75"/>
      <c r="AR195" s="75"/>
      <c r="AS195" s="75"/>
      <c r="AT195" s="75"/>
      <c r="AU195" s="75"/>
      <c r="AV195" s="75"/>
      <c r="AW195" s="75"/>
      <c r="AX195" s="75"/>
      <c r="AY195" s="75"/>
      <c r="AZ195" s="75"/>
      <c r="BA195" s="17" t="str">
        <f t="shared" si="60"/>
        <v/>
      </c>
      <c r="BB195" s="8" t="str">
        <f t="shared" si="56"/>
        <v/>
      </c>
      <c r="BC195" s="3"/>
      <c r="BD195" s="25">
        <f t="shared" si="57"/>
        <v>0</v>
      </c>
      <c r="BE195" s="29">
        <f t="shared" si="58"/>
        <v>0</v>
      </c>
      <c r="BF195" s="3"/>
    </row>
    <row r="196" spans="1:58" ht="11.25" customHeight="1" x14ac:dyDescent="0.15">
      <c r="A196" s="327"/>
      <c r="B196" s="320" t="s">
        <v>219</v>
      </c>
      <c r="C196" s="320"/>
      <c r="D196" s="113">
        <f>+SUM(E196:J196)</f>
        <v>132</v>
      </c>
      <c r="E196" s="96">
        <v>75</v>
      </c>
      <c r="F196" s="80">
        <v>14</v>
      </c>
      <c r="G196" s="80">
        <v>9</v>
      </c>
      <c r="H196" s="80">
        <v>2</v>
      </c>
      <c r="I196" s="80">
        <v>27</v>
      </c>
      <c r="J196" s="80">
        <v>5</v>
      </c>
      <c r="K196" s="79"/>
      <c r="L196" s="79"/>
      <c r="M196" s="99"/>
      <c r="N196" s="83">
        <v>72</v>
      </c>
      <c r="O196" s="83">
        <v>60</v>
      </c>
      <c r="P196" s="121"/>
      <c r="Q196" s="75" t="str">
        <f t="shared" si="55"/>
        <v xml:space="preserve"> </v>
      </c>
      <c r="R196" s="75"/>
      <c r="S196" s="75"/>
      <c r="T196" s="75"/>
      <c r="U196" s="75"/>
      <c r="V196" s="75"/>
      <c r="W196" s="75"/>
      <c r="X196" s="75"/>
      <c r="Y196" s="75"/>
      <c r="Z196" s="75"/>
      <c r="AA196" s="75"/>
      <c r="AB196" s="75"/>
      <c r="AC196" s="75"/>
      <c r="AD196" s="75"/>
      <c r="AE196" s="75"/>
      <c r="AF196" s="75"/>
      <c r="AG196" s="75"/>
      <c r="AH196" s="75"/>
      <c r="AI196" s="75"/>
      <c r="AJ196" s="75"/>
      <c r="AK196" s="75"/>
      <c r="AL196" s="75"/>
      <c r="AM196" s="75"/>
      <c r="AN196" s="75"/>
      <c r="AO196" s="75"/>
      <c r="AP196" s="75"/>
      <c r="AQ196" s="75"/>
      <c r="AR196" s="75"/>
      <c r="AS196" s="75"/>
      <c r="AT196" s="75"/>
      <c r="AU196" s="75"/>
      <c r="AV196" s="75"/>
      <c r="AW196" s="75"/>
      <c r="AX196" s="75"/>
      <c r="AY196" s="75"/>
      <c r="AZ196" s="75"/>
      <c r="BA196" s="17" t="str">
        <f t="shared" si="60"/>
        <v/>
      </c>
      <c r="BB196" s="8" t="str">
        <f t="shared" si="56"/>
        <v/>
      </c>
      <c r="BC196" s="3"/>
      <c r="BD196" s="25">
        <f t="shared" si="57"/>
        <v>0</v>
      </c>
      <c r="BE196" s="29">
        <f t="shared" si="58"/>
        <v>0</v>
      </c>
      <c r="BF196" s="3"/>
    </row>
    <row r="197" spans="1:58" ht="11.25" customHeight="1" x14ac:dyDescent="0.15">
      <c r="A197" s="327"/>
      <c r="B197" s="320" t="s">
        <v>141</v>
      </c>
      <c r="C197" s="320"/>
      <c r="D197" s="113">
        <f>+SUM(E197:J197)</f>
        <v>38</v>
      </c>
      <c r="E197" s="96">
        <v>17</v>
      </c>
      <c r="F197" s="80">
        <v>10</v>
      </c>
      <c r="G197" s="80">
        <v>5</v>
      </c>
      <c r="H197" s="80"/>
      <c r="I197" s="80">
        <v>6</v>
      </c>
      <c r="J197" s="80"/>
      <c r="K197" s="79"/>
      <c r="L197" s="79"/>
      <c r="M197" s="99"/>
      <c r="N197" s="83">
        <v>18</v>
      </c>
      <c r="O197" s="83">
        <v>20</v>
      </c>
      <c r="P197" s="121"/>
      <c r="Q197" s="75" t="str">
        <f t="shared" si="55"/>
        <v xml:space="preserve"> </v>
      </c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75"/>
      <c r="AK197" s="75"/>
      <c r="AL197" s="75"/>
      <c r="AM197" s="75"/>
      <c r="AN197" s="75"/>
      <c r="AO197" s="75"/>
      <c r="AP197" s="75"/>
      <c r="AQ197" s="75"/>
      <c r="AR197" s="75"/>
      <c r="AS197" s="75"/>
      <c r="AT197" s="75"/>
      <c r="AU197" s="75"/>
      <c r="AV197" s="75"/>
      <c r="AW197" s="75"/>
      <c r="AX197" s="75"/>
      <c r="AY197" s="75"/>
      <c r="AZ197" s="75"/>
      <c r="BA197" s="17" t="str">
        <f t="shared" si="60"/>
        <v/>
      </c>
      <c r="BB197" s="8" t="str">
        <f t="shared" si="56"/>
        <v/>
      </c>
      <c r="BC197" s="3"/>
      <c r="BD197" s="25">
        <f t="shared" si="57"/>
        <v>0</v>
      </c>
      <c r="BE197" s="29">
        <f t="shared" si="58"/>
        <v>0</v>
      </c>
      <c r="BF197" s="3"/>
    </row>
    <row r="198" spans="1:58" ht="11.25" customHeight="1" x14ac:dyDescent="0.15">
      <c r="A198" s="307"/>
      <c r="B198" s="326" t="s">
        <v>142</v>
      </c>
      <c r="C198" s="326"/>
      <c r="D198" s="195">
        <f>+SUM(E198:J198)</f>
        <v>15</v>
      </c>
      <c r="E198" s="53">
        <v>5</v>
      </c>
      <c r="F198" s="55">
        <v>1</v>
      </c>
      <c r="G198" s="55">
        <v>2</v>
      </c>
      <c r="H198" s="55"/>
      <c r="I198" s="55">
        <v>7</v>
      </c>
      <c r="J198" s="55"/>
      <c r="K198" s="226"/>
      <c r="L198" s="226"/>
      <c r="M198" s="227"/>
      <c r="N198" s="58">
        <v>5</v>
      </c>
      <c r="O198" s="58">
        <v>10</v>
      </c>
      <c r="P198" s="228"/>
      <c r="Q198" s="75" t="str">
        <f t="shared" si="55"/>
        <v xml:space="preserve"> </v>
      </c>
      <c r="R198" s="75"/>
      <c r="S198" s="75"/>
      <c r="T198" s="75"/>
      <c r="U198" s="75"/>
      <c r="V198" s="75"/>
      <c r="W198" s="75"/>
      <c r="X198" s="75"/>
      <c r="Y198" s="75"/>
      <c r="Z198" s="75"/>
      <c r="AA198" s="75"/>
      <c r="AB198" s="75"/>
      <c r="AC198" s="75"/>
      <c r="AD198" s="75"/>
      <c r="AE198" s="75"/>
      <c r="AF198" s="75"/>
      <c r="AG198" s="75"/>
      <c r="AH198" s="75"/>
      <c r="AI198" s="75"/>
      <c r="AJ198" s="75"/>
      <c r="AK198" s="75"/>
      <c r="AL198" s="75"/>
      <c r="AM198" s="75"/>
      <c r="AN198" s="75"/>
      <c r="AO198" s="75"/>
      <c r="AP198" s="75"/>
      <c r="AQ198" s="75"/>
      <c r="AR198" s="75"/>
      <c r="AS198" s="75"/>
      <c r="AT198" s="75"/>
      <c r="AU198" s="75"/>
      <c r="AV198" s="75"/>
      <c r="AW198" s="75"/>
      <c r="AX198" s="75"/>
      <c r="AY198" s="75"/>
      <c r="AZ198" s="75"/>
      <c r="BA198" s="17" t="str">
        <f t="shared" si="60"/>
        <v/>
      </c>
      <c r="BB198" s="8" t="str">
        <f t="shared" si="56"/>
        <v/>
      </c>
      <c r="BC198" s="3"/>
      <c r="BD198" s="25">
        <f t="shared" si="57"/>
        <v>0</v>
      </c>
      <c r="BE198" s="29">
        <f t="shared" si="58"/>
        <v>0</v>
      </c>
      <c r="BF198" s="27"/>
    </row>
    <row r="199" spans="1:58" ht="11.25" customHeight="1" x14ac:dyDescent="0.15">
      <c r="A199" s="306" t="s">
        <v>144</v>
      </c>
      <c r="B199" s="319" t="s">
        <v>218</v>
      </c>
      <c r="C199" s="319"/>
      <c r="D199" s="229">
        <f t="shared" si="59"/>
        <v>45</v>
      </c>
      <c r="E199" s="114"/>
      <c r="F199" s="115"/>
      <c r="G199" s="115"/>
      <c r="H199" s="115"/>
      <c r="I199" s="115">
        <v>2</v>
      </c>
      <c r="J199" s="115"/>
      <c r="K199" s="115">
        <v>40</v>
      </c>
      <c r="L199" s="115">
        <v>3</v>
      </c>
      <c r="M199" s="179"/>
      <c r="N199" s="117">
        <v>8</v>
      </c>
      <c r="O199" s="117">
        <v>37</v>
      </c>
      <c r="P199" s="118"/>
      <c r="Q199" s="75" t="str">
        <f t="shared" si="55"/>
        <v xml:space="preserve"> </v>
      </c>
      <c r="R199" s="75"/>
      <c r="S199" s="75"/>
      <c r="T199" s="75"/>
      <c r="U199" s="75"/>
      <c r="V199" s="75"/>
      <c r="W199" s="75"/>
      <c r="X199" s="75"/>
      <c r="Y199" s="75"/>
      <c r="Z199" s="75"/>
      <c r="AA199" s="75"/>
      <c r="AB199" s="75"/>
      <c r="AC199" s="75"/>
      <c r="AD199" s="75"/>
      <c r="AE199" s="75"/>
      <c r="AF199" s="75"/>
      <c r="AG199" s="75"/>
      <c r="AH199" s="75"/>
      <c r="AI199" s="75"/>
      <c r="AJ199" s="75"/>
      <c r="AK199" s="75"/>
      <c r="AL199" s="75"/>
      <c r="AM199" s="75"/>
      <c r="AN199" s="75"/>
      <c r="AO199" s="75"/>
      <c r="AP199" s="75"/>
      <c r="AQ199" s="75"/>
      <c r="AR199" s="75"/>
      <c r="AS199" s="75"/>
      <c r="AT199" s="75"/>
      <c r="AU199" s="75"/>
      <c r="AV199" s="75"/>
      <c r="AW199" s="75"/>
      <c r="AX199" s="75"/>
      <c r="AY199" s="75"/>
      <c r="AZ199" s="75"/>
      <c r="BA199" s="17" t="str">
        <f t="shared" si="60"/>
        <v/>
      </c>
      <c r="BB199" s="17" t="str">
        <f t="shared" si="56"/>
        <v/>
      </c>
      <c r="BC199" s="3"/>
      <c r="BD199" s="25">
        <f t="shared" si="57"/>
        <v>0</v>
      </c>
      <c r="BE199" s="25">
        <f t="shared" si="58"/>
        <v>0</v>
      </c>
      <c r="BF199" s="2"/>
    </row>
    <row r="200" spans="1:58" ht="11.25" customHeight="1" x14ac:dyDescent="0.15">
      <c r="A200" s="327"/>
      <c r="B200" s="320" t="s">
        <v>219</v>
      </c>
      <c r="C200" s="320"/>
      <c r="D200" s="113">
        <f t="shared" si="59"/>
        <v>121</v>
      </c>
      <c r="E200" s="96"/>
      <c r="F200" s="80"/>
      <c r="G200" s="80"/>
      <c r="H200" s="80"/>
      <c r="I200" s="80">
        <v>1</v>
      </c>
      <c r="J200" s="80">
        <v>4</v>
      </c>
      <c r="K200" s="80">
        <v>113</v>
      </c>
      <c r="L200" s="80">
        <v>3</v>
      </c>
      <c r="M200" s="98"/>
      <c r="N200" s="83">
        <v>26</v>
      </c>
      <c r="O200" s="83">
        <v>95</v>
      </c>
      <c r="P200" s="119">
        <v>2</v>
      </c>
      <c r="Q200" s="75" t="str">
        <f t="shared" si="55"/>
        <v xml:space="preserve"> </v>
      </c>
      <c r="R200" s="75"/>
      <c r="S200" s="75"/>
      <c r="T200" s="75"/>
      <c r="U200" s="75"/>
      <c r="V200" s="75"/>
      <c r="W200" s="75"/>
      <c r="X200" s="75"/>
      <c r="Y200" s="75"/>
      <c r="Z200" s="75"/>
      <c r="AA200" s="75"/>
      <c r="AB200" s="75"/>
      <c r="AC200" s="75"/>
      <c r="AD200" s="75"/>
      <c r="AE200" s="75"/>
      <c r="AF200" s="75"/>
      <c r="AG200" s="75"/>
      <c r="AH200" s="75"/>
      <c r="AI200" s="75"/>
      <c r="AJ200" s="75"/>
      <c r="AK200" s="75"/>
      <c r="AL200" s="75"/>
      <c r="AM200" s="75"/>
      <c r="AN200" s="75"/>
      <c r="AO200" s="75"/>
      <c r="AP200" s="75"/>
      <c r="AQ200" s="75"/>
      <c r="AR200" s="75"/>
      <c r="AS200" s="75"/>
      <c r="AT200" s="75"/>
      <c r="AU200" s="75"/>
      <c r="AV200" s="75"/>
      <c r="AW200" s="75"/>
      <c r="AX200" s="75"/>
      <c r="AY200" s="75"/>
      <c r="AZ200" s="75"/>
      <c r="BA200" s="17" t="str">
        <f t="shared" si="60"/>
        <v/>
      </c>
      <c r="BB200" s="17" t="str">
        <f t="shared" si="56"/>
        <v/>
      </c>
      <c r="BC200" s="3"/>
      <c r="BD200" s="25">
        <f t="shared" si="57"/>
        <v>0</v>
      </c>
      <c r="BE200" s="25">
        <f t="shared" si="58"/>
        <v>0</v>
      </c>
      <c r="BF200" s="2"/>
    </row>
    <row r="201" spans="1:58" ht="11.25" customHeight="1" x14ac:dyDescent="0.15">
      <c r="A201" s="327"/>
      <c r="B201" s="320" t="s">
        <v>141</v>
      </c>
      <c r="C201" s="320"/>
      <c r="D201" s="113">
        <f t="shared" si="59"/>
        <v>19</v>
      </c>
      <c r="E201" s="96">
        <v>1</v>
      </c>
      <c r="F201" s="80"/>
      <c r="G201" s="80"/>
      <c r="H201" s="80"/>
      <c r="I201" s="80">
        <v>1</v>
      </c>
      <c r="J201" s="80">
        <v>1</v>
      </c>
      <c r="K201" s="80">
        <v>15</v>
      </c>
      <c r="L201" s="80">
        <v>1</v>
      </c>
      <c r="M201" s="98"/>
      <c r="N201" s="83">
        <v>5</v>
      </c>
      <c r="O201" s="83">
        <v>14</v>
      </c>
      <c r="P201" s="119"/>
      <c r="Q201" s="75" t="str">
        <f t="shared" si="55"/>
        <v xml:space="preserve"> </v>
      </c>
      <c r="R201" s="75"/>
      <c r="S201" s="75"/>
      <c r="T201" s="75"/>
      <c r="U201" s="75"/>
      <c r="V201" s="75"/>
      <c r="W201" s="75"/>
      <c r="X201" s="75"/>
      <c r="Y201" s="75"/>
      <c r="Z201" s="75"/>
      <c r="AA201" s="75"/>
      <c r="AB201" s="75"/>
      <c r="AC201" s="75"/>
      <c r="AD201" s="75"/>
      <c r="AE201" s="75"/>
      <c r="AF201" s="75"/>
      <c r="AG201" s="75"/>
      <c r="AH201" s="75"/>
      <c r="AI201" s="75"/>
      <c r="AJ201" s="75"/>
      <c r="AK201" s="75"/>
      <c r="AL201" s="75"/>
      <c r="AM201" s="75"/>
      <c r="AN201" s="75"/>
      <c r="AO201" s="75"/>
      <c r="AP201" s="75"/>
      <c r="AQ201" s="75"/>
      <c r="AR201" s="75"/>
      <c r="AS201" s="75"/>
      <c r="AT201" s="75"/>
      <c r="AU201" s="75"/>
      <c r="AV201" s="75"/>
      <c r="AW201" s="75"/>
      <c r="AX201" s="75"/>
      <c r="AY201" s="75"/>
      <c r="AZ201" s="75"/>
      <c r="BA201" s="17" t="str">
        <f t="shared" si="60"/>
        <v/>
      </c>
      <c r="BB201" s="17" t="str">
        <f t="shared" si="56"/>
        <v/>
      </c>
      <c r="BC201" s="3"/>
      <c r="BD201" s="25">
        <f t="shared" si="57"/>
        <v>0</v>
      </c>
      <c r="BE201" s="25">
        <f t="shared" si="58"/>
        <v>0</v>
      </c>
      <c r="BF201" s="2"/>
    </row>
    <row r="202" spans="1:58" ht="11.25" customHeight="1" x14ac:dyDescent="0.15">
      <c r="A202" s="307"/>
      <c r="B202" s="321" t="s">
        <v>142</v>
      </c>
      <c r="C202" s="321"/>
      <c r="D202" s="191">
        <f t="shared" si="59"/>
        <v>20</v>
      </c>
      <c r="E202" s="142"/>
      <c r="F202" s="144"/>
      <c r="G202" s="144"/>
      <c r="H202" s="144"/>
      <c r="I202" s="144"/>
      <c r="J202" s="144"/>
      <c r="K202" s="144">
        <v>19</v>
      </c>
      <c r="L202" s="144">
        <v>1</v>
      </c>
      <c r="M202" s="145"/>
      <c r="N202" s="87">
        <v>4</v>
      </c>
      <c r="O202" s="87">
        <v>16</v>
      </c>
      <c r="P202" s="157"/>
      <c r="Q202" s="75" t="str">
        <f t="shared" si="55"/>
        <v xml:space="preserve"> </v>
      </c>
      <c r="R202" s="75"/>
      <c r="S202" s="75"/>
      <c r="T202" s="75"/>
      <c r="U202" s="75"/>
      <c r="V202" s="75"/>
      <c r="W202" s="75"/>
      <c r="X202" s="75"/>
      <c r="Y202" s="75"/>
      <c r="Z202" s="75"/>
      <c r="AA202" s="75"/>
      <c r="AB202" s="75"/>
      <c r="AC202" s="75"/>
      <c r="AD202" s="75"/>
      <c r="AE202" s="75"/>
      <c r="AF202" s="75"/>
      <c r="AG202" s="75"/>
      <c r="AH202" s="75"/>
      <c r="AI202" s="75"/>
      <c r="AJ202" s="75"/>
      <c r="AK202" s="75"/>
      <c r="AL202" s="75"/>
      <c r="AM202" s="75"/>
      <c r="AN202" s="75"/>
      <c r="AO202" s="75"/>
      <c r="AP202" s="75"/>
      <c r="AQ202" s="75"/>
      <c r="AR202" s="75"/>
      <c r="AS202" s="75"/>
      <c r="AT202" s="75"/>
      <c r="AU202" s="75"/>
      <c r="AV202" s="75"/>
      <c r="AW202" s="75"/>
      <c r="AX202" s="75"/>
      <c r="AY202" s="75"/>
      <c r="AZ202" s="75"/>
      <c r="BA202" s="17" t="str">
        <f t="shared" si="60"/>
        <v/>
      </c>
      <c r="BB202" s="17" t="str">
        <f t="shared" si="56"/>
        <v/>
      </c>
      <c r="BC202" s="3"/>
      <c r="BD202" s="25">
        <f t="shared" si="57"/>
        <v>0</v>
      </c>
      <c r="BE202" s="25">
        <f t="shared" si="58"/>
        <v>0</v>
      </c>
      <c r="BF202" s="2"/>
    </row>
    <row r="203" spans="1:58" ht="11.25" customHeight="1" x14ac:dyDescent="0.15">
      <c r="A203" s="306" t="s">
        <v>220</v>
      </c>
      <c r="B203" s="328" t="s">
        <v>218</v>
      </c>
      <c r="C203" s="328"/>
      <c r="D203" s="111">
        <f>+SUM(E203:K203)</f>
        <v>13</v>
      </c>
      <c r="E203" s="62"/>
      <c r="F203" s="63"/>
      <c r="G203" s="63"/>
      <c r="H203" s="63">
        <v>2</v>
      </c>
      <c r="I203" s="63">
        <v>5</v>
      </c>
      <c r="J203" s="63">
        <v>6</v>
      </c>
      <c r="K203" s="63"/>
      <c r="L203" s="223"/>
      <c r="M203" s="224"/>
      <c r="N203" s="74">
        <v>3</v>
      </c>
      <c r="O203" s="74">
        <v>10</v>
      </c>
      <c r="P203" s="225"/>
      <c r="Q203" s="75" t="str">
        <f t="shared" si="55"/>
        <v xml:space="preserve"> </v>
      </c>
      <c r="R203" s="75"/>
      <c r="S203" s="75"/>
      <c r="T203" s="75"/>
      <c r="U203" s="75"/>
      <c r="V203" s="75"/>
      <c r="W203" s="75"/>
      <c r="X203" s="75"/>
      <c r="Y203" s="75"/>
      <c r="Z203" s="75"/>
      <c r="AA203" s="75"/>
      <c r="AB203" s="75"/>
      <c r="AC203" s="75"/>
      <c r="AD203" s="75"/>
      <c r="AE203" s="75"/>
      <c r="AF203" s="75"/>
      <c r="AG203" s="75"/>
      <c r="AH203" s="75"/>
      <c r="AI203" s="75"/>
      <c r="AJ203" s="75"/>
      <c r="AK203" s="75"/>
      <c r="AL203" s="75"/>
      <c r="AM203" s="75"/>
      <c r="AN203" s="75"/>
      <c r="AO203" s="75"/>
      <c r="AP203" s="75"/>
      <c r="AQ203" s="75"/>
      <c r="AR203" s="75"/>
      <c r="AS203" s="75"/>
      <c r="AT203" s="75"/>
      <c r="AU203" s="75"/>
      <c r="AV203" s="75"/>
      <c r="AW203" s="75"/>
      <c r="AX203" s="75"/>
      <c r="AY203" s="75"/>
      <c r="AZ203" s="75"/>
      <c r="BA203" s="17" t="str">
        <f t="shared" si="60"/>
        <v/>
      </c>
      <c r="BB203" s="8" t="str">
        <f t="shared" si="56"/>
        <v/>
      </c>
      <c r="BC203" s="2"/>
      <c r="BD203" s="25">
        <f t="shared" si="57"/>
        <v>0</v>
      </c>
      <c r="BE203" s="29">
        <f t="shared" si="58"/>
        <v>0</v>
      </c>
      <c r="BF203" s="2"/>
    </row>
    <row r="204" spans="1:58" ht="11.25" customHeight="1" x14ac:dyDescent="0.15">
      <c r="A204" s="327"/>
      <c r="B204" s="320" t="s">
        <v>219</v>
      </c>
      <c r="C204" s="320"/>
      <c r="D204" s="113">
        <f>+SUM(E204:K204)</f>
        <v>113</v>
      </c>
      <c r="E204" s="96"/>
      <c r="F204" s="80"/>
      <c r="G204" s="80">
        <v>1</v>
      </c>
      <c r="H204" s="80">
        <v>11</v>
      </c>
      <c r="I204" s="80">
        <v>50</v>
      </c>
      <c r="J204" s="80">
        <v>50</v>
      </c>
      <c r="K204" s="80">
        <v>1</v>
      </c>
      <c r="L204" s="79"/>
      <c r="M204" s="99"/>
      <c r="N204" s="83">
        <v>38</v>
      </c>
      <c r="O204" s="83">
        <v>75</v>
      </c>
      <c r="P204" s="121"/>
      <c r="Q204" s="75" t="str">
        <f t="shared" si="55"/>
        <v xml:space="preserve"> </v>
      </c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  <c r="AC204" s="75"/>
      <c r="AD204" s="75"/>
      <c r="AE204" s="75"/>
      <c r="AF204" s="75"/>
      <c r="AG204" s="75"/>
      <c r="AH204" s="75"/>
      <c r="AI204" s="75"/>
      <c r="AJ204" s="75"/>
      <c r="AK204" s="75"/>
      <c r="AL204" s="75"/>
      <c r="AM204" s="75"/>
      <c r="AN204" s="75"/>
      <c r="AO204" s="75"/>
      <c r="AP204" s="75"/>
      <c r="AQ204" s="75"/>
      <c r="AR204" s="75"/>
      <c r="AS204" s="75"/>
      <c r="AT204" s="75"/>
      <c r="AU204" s="75"/>
      <c r="AV204" s="75"/>
      <c r="AW204" s="75"/>
      <c r="AX204" s="75"/>
      <c r="AY204" s="75"/>
      <c r="AZ204" s="75"/>
      <c r="BA204" s="17" t="str">
        <f t="shared" si="60"/>
        <v/>
      </c>
      <c r="BB204" s="8" t="str">
        <f t="shared" si="56"/>
        <v/>
      </c>
      <c r="BC204" s="2"/>
      <c r="BD204" s="25">
        <f t="shared" si="57"/>
        <v>0</v>
      </c>
      <c r="BE204" s="29">
        <f t="shared" si="58"/>
        <v>0</v>
      </c>
      <c r="BF204" s="2"/>
    </row>
    <row r="205" spans="1:58" ht="11.25" customHeight="1" x14ac:dyDescent="0.15">
      <c r="A205" s="327"/>
      <c r="B205" s="320" t="s">
        <v>141</v>
      </c>
      <c r="C205" s="320"/>
      <c r="D205" s="113">
        <f>+SUM(E205:K205)</f>
        <v>0</v>
      </c>
      <c r="E205" s="96"/>
      <c r="F205" s="80"/>
      <c r="G205" s="80"/>
      <c r="H205" s="80"/>
      <c r="I205" s="80"/>
      <c r="J205" s="80"/>
      <c r="K205" s="80"/>
      <c r="L205" s="79"/>
      <c r="M205" s="99"/>
      <c r="N205" s="83"/>
      <c r="O205" s="83"/>
      <c r="P205" s="121"/>
      <c r="Q205" s="75" t="str">
        <f t="shared" si="55"/>
        <v xml:space="preserve"> </v>
      </c>
      <c r="R205" s="75"/>
      <c r="S205" s="75"/>
      <c r="T205" s="75"/>
      <c r="U205" s="75"/>
      <c r="V205" s="75"/>
      <c r="W205" s="75"/>
      <c r="X205" s="75"/>
      <c r="Y205" s="75"/>
      <c r="Z205" s="75"/>
      <c r="AA205" s="75"/>
      <c r="AB205" s="75"/>
      <c r="AC205" s="75"/>
      <c r="AD205" s="75"/>
      <c r="AE205" s="75"/>
      <c r="AF205" s="75"/>
      <c r="AG205" s="75"/>
      <c r="AH205" s="75"/>
      <c r="AI205" s="75"/>
      <c r="AJ205" s="75"/>
      <c r="AK205" s="75"/>
      <c r="AL205" s="75"/>
      <c r="AM205" s="75"/>
      <c r="AN205" s="75"/>
      <c r="AO205" s="75"/>
      <c r="AP205" s="75"/>
      <c r="AQ205" s="75"/>
      <c r="AR205" s="75"/>
      <c r="AS205" s="75"/>
      <c r="AT205" s="75"/>
      <c r="AU205" s="75"/>
      <c r="AV205" s="75"/>
      <c r="AW205" s="75"/>
      <c r="AX205" s="75"/>
      <c r="AY205" s="75"/>
      <c r="AZ205" s="75"/>
      <c r="BA205" s="17" t="str">
        <f t="shared" si="60"/>
        <v/>
      </c>
      <c r="BB205" s="8" t="str">
        <f t="shared" si="56"/>
        <v/>
      </c>
      <c r="BC205" s="2"/>
      <c r="BD205" s="25">
        <f t="shared" si="57"/>
        <v>0</v>
      </c>
      <c r="BE205" s="29">
        <f t="shared" si="58"/>
        <v>0</v>
      </c>
      <c r="BF205" s="2"/>
    </row>
    <row r="206" spans="1:58" ht="11.25" customHeight="1" x14ac:dyDescent="0.15">
      <c r="A206" s="307"/>
      <c r="B206" s="326" t="s">
        <v>142</v>
      </c>
      <c r="C206" s="326"/>
      <c r="D206" s="195">
        <f>+SUM(E206:K206)</f>
        <v>7</v>
      </c>
      <c r="E206" s="53"/>
      <c r="F206" s="55"/>
      <c r="G206" s="55"/>
      <c r="H206" s="55"/>
      <c r="I206" s="55">
        <v>1</v>
      </c>
      <c r="J206" s="55">
        <v>6</v>
      </c>
      <c r="K206" s="55"/>
      <c r="L206" s="226"/>
      <c r="M206" s="227"/>
      <c r="N206" s="58">
        <v>2</v>
      </c>
      <c r="O206" s="58">
        <v>5</v>
      </c>
      <c r="P206" s="228"/>
      <c r="Q206" s="75" t="str">
        <f t="shared" si="55"/>
        <v xml:space="preserve"> </v>
      </c>
      <c r="R206" s="75"/>
      <c r="S206" s="75"/>
      <c r="T206" s="75"/>
      <c r="U206" s="75"/>
      <c r="V206" s="75"/>
      <c r="W206" s="75"/>
      <c r="X206" s="75"/>
      <c r="Y206" s="75"/>
      <c r="Z206" s="75"/>
      <c r="AA206" s="75"/>
      <c r="AB206" s="75"/>
      <c r="AC206" s="75"/>
      <c r="AD206" s="75"/>
      <c r="AE206" s="75"/>
      <c r="AF206" s="75"/>
      <c r="AG206" s="75"/>
      <c r="AH206" s="75"/>
      <c r="AI206" s="75"/>
      <c r="AJ206" s="75"/>
      <c r="AK206" s="75"/>
      <c r="AL206" s="75"/>
      <c r="AM206" s="75"/>
      <c r="AN206" s="75"/>
      <c r="AO206" s="75"/>
      <c r="AP206" s="75"/>
      <c r="AQ206" s="75"/>
      <c r="AR206" s="75"/>
      <c r="AS206" s="75"/>
      <c r="AT206" s="75"/>
      <c r="AU206" s="75"/>
      <c r="AV206" s="75"/>
      <c r="AW206" s="75"/>
      <c r="AX206" s="75"/>
      <c r="AY206" s="75"/>
      <c r="AZ206" s="75"/>
      <c r="BA206" s="17" t="str">
        <f t="shared" si="60"/>
        <v/>
      </c>
      <c r="BB206" s="8" t="str">
        <f t="shared" si="56"/>
        <v/>
      </c>
      <c r="BC206" s="2"/>
      <c r="BD206" s="25">
        <f t="shared" si="57"/>
        <v>0</v>
      </c>
      <c r="BE206" s="29">
        <f t="shared" si="58"/>
        <v>0</v>
      </c>
      <c r="BF206" s="3"/>
    </row>
    <row r="207" spans="1:58" ht="11.25" customHeight="1" x14ac:dyDescent="0.15">
      <c r="A207" s="306" t="s">
        <v>89</v>
      </c>
      <c r="B207" s="319" t="s">
        <v>218</v>
      </c>
      <c r="C207" s="319"/>
      <c r="D207" s="229">
        <f t="shared" si="59"/>
        <v>15</v>
      </c>
      <c r="E207" s="114"/>
      <c r="F207" s="115"/>
      <c r="G207" s="115"/>
      <c r="H207" s="115"/>
      <c r="I207" s="115"/>
      <c r="J207" s="115"/>
      <c r="K207" s="115">
        <v>8</v>
      </c>
      <c r="L207" s="115">
        <v>2</v>
      </c>
      <c r="M207" s="179">
        <v>5</v>
      </c>
      <c r="N207" s="117">
        <v>3</v>
      </c>
      <c r="O207" s="117">
        <v>12</v>
      </c>
      <c r="P207" s="118"/>
      <c r="Q207" s="75" t="str">
        <f t="shared" si="55"/>
        <v xml:space="preserve"> </v>
      </c>
      <c r="R207" s="75"/>
      <c r="S207" s="75"/>
      <c r="T207" s="75"/>
      <c r="U207" s="75"/>
      <c r="V207" s="75"/>
      <c r="W207" s="75"/>
      <c r="X207" s="75"/>
      <c r="Y207" s="75"/>
      <c r="Z207" s="75"/>
      <c r="AA207" s="75"/>
      <c r="AB207" s="75"/>
      <c r="AC207" s="75"/>
      <c r="AD207" s="75"/>
      <c r="AE207" s="75"/>
      <c r="AF207" s="75"/>
      <c r="AG207" s="75"/>
      <c r="AH207" s="75"/>
      <c r="AI207" s="75"/>
      <c r="AJ207" s="75"/>
      <c r="AK207" s="75"/>
      <c r="AL207" s="75"/>
      <c r="AM207" s="75"/>
      <c r="AN207" s="75"/>
      <c r="AO207" s="75"/>
      <c r="AP207" s="75"/>
      <c r="AQ207" s="75"/>
      <c r="AR207" s="75"/>
      <c r="AS207" s="75"/>
      <c r="AT207" s="75"/>
      <c r="AU207" s="75"/>
      <c r="AV207" s="75"/>
      <c r="AW207" s="75"/>
      <c r="AX207" s="75"/>
      <c r="AY207" s="75"/>
      <c r="AZ207" s="75"/>
      <c r="BA207" s="17" t="str">
        <f t="shared" si="60"/>
        <v/>
      </c>
      <c r="BB207" s="17" t="str">
        <f t="shared" si="56"/>
        <v/>
      </c>
      <c r="BC207" s="2"/>
      <c r="BD207" s="25">
        <f t="shared" si="57"/>
        <v>0</v>
      </c>
      <c r="BE207" s="25">
        <f t="shared" si="58"/>
        <v>0</v>
      </c>
      <c r="BF207" s="3"/>
    </row>
    <row r="208" spans="1:58" ht="11.25" customHeight="1" x14ac:dyDescent="0.15">
      <c r="A208" s="327"/>
      <c r="B208" s="320" t="s">
        <v>219</v>
      </c>
      <c r="C208" s="320"/>
      <c r="D208" s="113">
        <f t="shared" si="59"/>
        <v>46</v>
      </c>
      <c r="E208" s="96"/>
      <c r="F208" s="80"/>
      <c r="G208" s="80"/>
      <c r="H208" s="80"/>
      <c r="I208" s="80"/>
      <c r="J208" s="80">
        <v>2</v>
      </c>
      <c r="K208" s="80">
        <v>40</v>
      </c>
      <c r="L208" s="80">
        <v>1</v>
      </c>
      <c r="M208" s="98">
        <v>3</v>
      </c>
      <c r="N208" s="83">
        <v>6</v>
      </c>
      <c r="O208" s="83">
        <v>40</v>
      </c>
      <c r="P208" s="119">
        <v>2</v>
      </c>
      <c r="Q208" s="75" t="str">
        <f t="shared" si="55"/>
        <v xml:space="preserve"> </v>
      </c>
      <c r="R208" s="75"/>
      <c r="S208" s="75"/>
      <c r="T208" s="75"/>
      <c r="U208" s="75"/>
      <c r="V208" s="75"/>
      <c r="W208" s="75"/>
      <c r="X208" s="75"/>
      <c r="Y208" s="75"/>
      <c r="Z208" s="75"/>
      <c r="AA208" s="75"/>
      <c r="AB208" s="75"/>
      <c r="AC208" s="75"/>
      <c r="AD208" s="75"/>
      <c r="AE208" s="75"/>
      <c r="AF208" s="75"/>
      <c r="AG208" s="75"/>
      <c r="AH208" s="75"/>
      <c r="AI208" s="75"/>
      <c r="AJ208" s="75"/>
      <c r="AK208" s="75"/>
      <c r="AL208" s="75"/>
      <c r="AM208" s="75"/>
      <c r="AN208" s="75"/>
      <c r="AO208" s="75"/>
      <c r="AP208" s="75"/>
      <c r="AQ208" s="75"/>
      <c r="AR208" s="75"/>
      <c r="AS208" s="75"/>
      <c r="AT208" s="75"/>
      <c r="AU208" s="75"/>
      <c r="AV208" s="75"/>
      <c r="AW208" s="75"/>
      <c r="AX208" s="75"/>
      <c r="AY208" s="75"/>
      <c r="AZ208" s="75"/>
      <c r="BA208" s="17" t="str">
        <f t="shared" si="60"/>
        <v/>
      </c>
      <c r="BB208" s="17" t="str">
        <f t="shared" si="56"/>
        <v/>
      </c>
      <c r="BC208" s="27"/>
      <c r="BD208" s="25">
        <f t="shared" si="57"/>
        <v>0</v>
      </c>
      <c r="BE208" s="25">
        <f t="shared" si="58"/>
        <v>0</v>
      </c>
      <c r="BF208" s="3"/>
    </row>
    <row r="209" spans="1:58" ht="11.25" customHeight="1" x14ac:dyDescent="0.15">
      <c r="A209" s="327"/>
      <c r="B209" s="320" t="s">
        <v>141</v>
      </c>
      <c r="C209" s="320"/>
      <c r="D209" s="113">
        <f t="shared" si="59"/>
        <v>7</v>
      </c>
      <c r="E209" s="96"/>
      <c r="F209" s="80"/>
      <c r="G209" s="80"/>
      <c r="H209" s="80"/>
      <c r="I209" s="80"/>
      <c r="J209" s="80"/>
      <c r="K209" s="80">
        <v>1</v>
      </c>
      <c r="L209" s="80"/>
      <c r="M209" s="98">
        <v>6</v>
      </c>
      <c r="N209" s="83"/>
      <c r="O209" s="83">
        <v>7</v>
      </c>
      <c r="P209" s="119"/>
      <c r="Q209" s="75" t="str">
        <f t="shared" si="55"/>
        <v xml:space="preserve"> </v>
      </c>
      <c r="R209" s="75"/>
      <c r="S209" s="75"/>
      <c r="T209" s="75"/>
      <c r="U209" s="75"/>
      <c r="V209" s="75"/>
      <c r="W209" s="75"/>
      <c r="X209" s="75"/>
      <c r="Y209" s="75"/>
      <c r="Z209" s="75"/>
      <c r="AA209" s="75"/>
      <c r="AB209" s="75"/>
      <c r="AC209" s="75"/>
      <c r="AD209" s="75"/>
      <c r="AE209" s="75"/>
      <c r="AF209" s="75"/>
      <c r="AG209" s="75"/>
      <c r="AH209" s="75"/>
      <c r="AI209" s="75"/>
      <c r="AJ209" s="75"/>
      <c r="AK209" s="75"/>
      <c r="AL209" s="75"/>
      <c r="AM209" s="75"/>
      <c r="AN209" s="75"/>
      <c r="AO209" s="75"/>
      <c r="AP209" s="75"/>
      <c r="AQ209" s="75"/>
      <c r="AR209" s="75"/>
      <c r="AS209" s="75"/>
      <c r="AT209" s="75"/>
      <c r="AU209" s="75"/>
      <c r="AV209" s="75"/>
      <c r="AW209" s="75"/>
      <c r="AX209" s="75"/>
      <c r="AY209" s="75"/>
      <c r="AZ209" s="75"/>
      <c r="BA209" s="17" t="str">
        <f t="shared" si="60"/>
        <v/>
      </c>
      <c r="BB209" s="17" t="str">
        <f t="shared" si="56"/>
        <v/>
      </c>
      <c r="BC209" s="10"/>
      <c r="BD209" s="25">
        <f t="shared" si="57"/>
        <v>0</v>
      </c>
      <c r="BE209" s="25">
        <f t="shared" si="58"/>
        <v>0</v>
      </c>
      <c r="BF209" s="10"/>
    </row>
    <row r="210" spans="1:58" ht="11.25" customHeight="1" x14ac:dyDescent="0.15">
      <c r="A210" s="307"/>
      <c r="B210" s="321" t="s">
        <v>142</v>
      </c>
      <c r="C210" s="321"/>
      <c r="D210" s="191">
        <f t="shared" si="59"/>
        <v>6</v>
      </c>
      <c r="E210" s="142"/>
      <c r="F210" s="144"/>
      <c r="G210" s="144"/>
      <c r="H210" s="144"/>
      <c r="I210" s="144">
        <v>1</v>
      </c>
      <c r="J210" s="144">
        <v>3</v>
      </c>
      <c r="K210" s="144">
        <v>2</v>
      </c>
      <c r="L210" s="144"/>
      <c r="M210" s="145"/>
      <c r="N210" s="87">
        <v>1</v>
      </c>
      <c r="O210" s="87">
        <v>5</v>
      </c>
      <c r="P210" s="157"/>
      <c r="Q210" s="75" t="str">
        <f t="shared" si="55"/>
        <v xml:space="preserve"> </v>
      </c>
      <c r="R210" s="75"/>
      <c r="S210" s="75"/>
      <c r="T210" s="75"/>
      <c r="U210" s="75"/>
      <c r="V210" s="75"/>
      <c r="W210" s="75"/>
      <c r="X210" s="75"/>
      <c r="Y210" s="75"/>
      <c r="Z210" s="75"/>
      <c r="AA210" s="75"/>
      <c r="AB210" s="75"/>
      <c r="AC210" s="75"/>
      <c r="AD210" s="75"/>
      <c r="AE210" s="75"/>
      <c r="AF210" s="75"/>
      <c r="AG210" s="75"/>
      <c r="AH210" s="75"/>
      <c r="AI210" s="75"/>
      <c r="AJ210" s="75"/>
      <c r="AK210" s="75"/>
      <c r="AL210" s="75"/>
      <c r="AM210" s="75"/>
      <c r="AN210" s="75"/>
      <c r="AO210" s="75"/>
      <c r="AP210" s="75"/>
      <c r="AQ210" s="75"/>
      <c r="AR210" s="75"/>
      <c r="AS210" s="75"/>
      <c r="AT210" s="75"/>
      <c r="AU210" s="75"/>
      <c r="AV210" s="75"/>
      <c r="AW210" s="75"/>
      <c r="AX210" s="75"/>
      <c r="AY210" s="75"/>
      <c r="AZ210" s="75"/>
      <c r="BA210" s="17" t="str">
        <f t="shared" si="60"/>
        <v/>
      </c>
      <c r="BB210" s="17" t="str">
        <f t="shared" si="56"/>
        <v/>
      </c>
      <c r="BC210" s="10"/>
      <c r="BD210" s="25">
        <f t="shared" si="57"/>
        <v>0</v>
      </c>
      <c r="BE210" s="25">
        <f t="shared" si="58"/>
        <v>0</v>
      </c>
      <c r="BF210" s="10"/>
    </row>
    <row r="211" spans="1:58" ht="11.25" customHeight="1" x14ac:dyDescent="0.15">
      <c r="A211" s="306" t="s">
        <v>145</v>
      </c>
      <c r="B211" s="328" t="s">
        <v>218</v>
      </c>
      <c r="C211" s="328"/>
      <c r="D211" s="111">
        <f>+SUM(H211:M211)</f>
        <v>0</v>
      </c>
      <c r="E211" s="230"/>
      <c r="F211" s="223"/>
      <c r="G211" s="223"/>
      <c r="H211" s="63"/>
      <c r="I211" s="63"/>
      <c r="J211" s="63"/>
      <c r="K211" s="63"/>
      <c r="L211" s="63"/>
      <c r="M211" s="64"/>
      <c r="N211" s="74"/>
      <c r="O211" s="74"/>
      <c r="P211" s="112"/>
      <c r="Q211" s="75" t="str">
        <f t="shared" si="55"/>
        <v xml:space="preserve"> </v>
      </c>
      <c r="R211" s="75"/>
      <c r="S211" s="75"/>
      <c r="T211" s="75"/>
      <c r="U211" s="75"/>
      <c r="V211" s="75"/>
      <c r="W211" s="75"/>
      <c r="X211" s="75"/>
      <c r="Y211" s="75"/>
      <c r="Z211" s="75"/>
      <c r="AA211" s="75"/>
      <c r="AB211" s="75"/>
      <c r="AC211" s="75"/>
      <c r="AD211" s="75"/>
      <c r="AE211" s="75"/>
      <c r="AF211" s="75"/>
      <c r="AG211" s="75"/>
      <c r="AH211" s="75"/>
      <c r="AI211" s="75"/>
      <c r="AJ211" s="75"/>
      <c r="AK211" s="75"/>
      <c r="AL211" s="75"/>
      <c r="AM211" s="75"/>
      <c r="AN211" s="75"/>
      <c r="AO211" s="75"/>
      <c r="AP211" s="75"/>
      <c r="AQ211" s="75"/>
      <c r="AR211" s="75"/>
      <c r="AS211" s="75"/>
      <c r="AT211" s="75"/>
      <c r="AU211" s="75"/>
      <c r="AV211" s="75"/>
      <c r="AW211" s="75"/>
      <c r="AX211" s="75"/>
      <c r="AY211" s="75"/>
      <c r="AZ211" s="75"/>
      <c r="BA211" s="17" t="str">
        <f t="shared" si="60"/>
        <v/>
      </c>
      <c r="BB211" s="17" t="str">
        <f t="shared" si="56"/>
        <v/>
      </c>
      <c r="BC211" s="10"/>
      <c r="BD211" s="25">
        <f t="shared" si="57"/>
        <v>0</v>
      </c>
      <c r="BE211" s="25">
        <f t="shared" si="58"/>
        <v>0</v>
      </c>
      <c r="BF211" s="10"/>
    </row>
    <row r="212" spans="1:58" ht="11.25" customHeight="1" x14ac:dyDescent="0.15">
      <c r="A212" s="327"/>
      <c r="B212" s="320" t="s">
        <v>219</v>
      </c>
      <c r="C212" s="320"/>
      <c r="D212" s="113">
        <f t="shared" ref="D212:D218" si="61">+SUM(H212:M212)</f>
        <v>0</v>
      </c>
      <c r="E212" s="77"/>
      <c r="F212" s="79"/>
      <c r="G212" s="79"/>
      <c r="H212" s="80"/>
      <c r="I212" s="80"/>
      <c r="J212" s="80"/>
      <c r="K212" s="80"/>
      <c r="L212" s="80"/>
      <c r="M212" s="98"/>
      <c r="N212" s="83"/>
      <c r="O212" s="83"/>
      <c r="P212" s="119"/>
      <c r="Q212" s="75" t="str">
        <f t="shared" si="55"/>
        <v xml:space="preserve"> </v>
      </c>
      <c r="R212" s="75"/>
      <c r="S212" s="75"/>
      <c r="T212" s="75"/>
      <c r="U212" s="75"/>
      <c r="V212" s="75"/>
      <c r="W212" s="75"/>
      <c r="X212" s="75"/>
      <c r="Y212" s="75"/>
      <c r="Z212" s="75"/>
      <c r="AA212" s="75"/>
      <c r="AB212" s="75"/>
      <c r="AC212" s="75"/>
      <c r="AD212" s="75"/>
      <c r="AE212" s="75"/>
      <c r="AF212" s="75"/>
      <c r="AG212" s="75"/>
      <c r="AH212" s="75"/>
      <c r="AI212" s="75"/>
      <c r="AJ212" s="75"/>
      <c r="AK212" s="75"/>
      <c r="AL212" s="75"/>
      <c r="AM212" s="75"/>
      <c r="AN212" s="75"/>
      <c r="AO212" s="75"/>
      <c r="AP212" s="75"/>
      <c r="AQ212" s="75"/>
      <c r="AR212" s="75"/>
      <c r="AS212" s="75"/>
      <c r="AT212" s="75"/>
      <c r="AU212" s="75"/>
      <c r="AV212" s="75"/>
      <c r="AW212" s="75"/>
      <c r="AX212" s="75"/>
      <c r="AY212" s="75"/>
      <c r="AZ212" s="75"/>
      <c r="BA212" s="17" t="str">
        <f t="shared" si="60"/>
        <v/>
      </c>
      <c r="BB212" s="17" t="str">
        <f t="shared" si="56"/>
        <v/>
      </c>
      <c r="BC212" s="10"/>
      <c r="BD212" s="25">
        <f t="shared" si="57"/>
        <v>0</v>
      </c>
      <c r="BE212" s="25">
        <f t="shared" si="58"/>
        <v>0</v>
      </c>
      <c r="BF212" s="10"/>
    </row>
    <row r="213" spans="1:58" ht="11.25" customHeight="1" x14ac:dyDescent="0.15">
      <c r="A213" s="327"/>
      <c r="B213" s="320" t="s">
        <v>141</v>
      </c>
      <c r="C213" s="320"/>
      <c r="D213" s="113">
        <f t="shared" si="61"/>
        <v>0</v>
      </c>
      <c r="E213" s="77"/>
      <c r="F213" s="79"/>
      <c r="G213" s="79"/>
      <c r="H213" s="80"/>
      <c r="I213" s="80"/>
      <c r="J213" s="80"/>
      <c r="K213" s="80"/>
      <c r="L213" s="80"/>
      <c r="M213" s="98"/>
      <c r="N213" s="83"/>
      <c r="O213" s="83"/>
      <c r="P213" s="119"/>
      <c r="Q213" s="75" t="str">
        <f t="shared" si="55"/>
        <v xml:space="preserve"> </v>
      </c>
      <c r="R213" s="75"/>
      <c r="S213" s="75"/>
      <c r="T213" s="75"/>
      <c r="U213" s="75"/>
      <c r="V213" s="75"/>
      <c r="W213" s="75"/>
      <c r="X213" s="75"/>
      <c r="Y213" s="75"/>
      <c r="Z213" s="75"/>
      <c r="AA213" s="75"/>
      <c r="AB213" s="75"/>
      <c r="AC213" s="75"/>
      <c r="AD213" s="75"/>
      <c r="AE213" s="75"/>
      <c r="AF213" s="75"/>
      <c r="AG213" s="75"/>
      <c r="AH213" s="75"/>
      <c r="AI213" s="75"/>
      <c r="AJ213" s="75"/>
      <c r="AK213" s="75"/>
      <c r="AL213" s="75"/>
      <c r="AM213" s="75"/>
      <c r="AN213" s="75"/>
      <c r="AO213" s="75"/>
      <c r="AP213" s="75"/>
      <c r="AQ213" s="75"/>
      <c r="AR213" s="75"/>
      <c r="AS213" s="75"/>
      <c r="AT213" s="75"/>
      <c r="AU213" s="75"/>
      <c r="AV213" s="75"/>
      <c r="AW213" s="75"/>
      <c r="AX213" s="75"/>
      <c r="AY213" s="75"/>
      <c r="AZ213" s="75"/>
      <c r="BA213" s="17" t="str">
        <f t="shared" si="60"/>
        <v/>
      </c>
      <c r="BB213" s="17" t="str">
        <f t="shared" si="56"/>
        <v/>
      </c>
      <c r="BC213" s="10"/>
      <c r="BD213" s="25">
        <f t="shared" si="57"/>
        <v>0</v>
      </c>
      <c r="BE213" s="25">
        <f t="shared" si="58"/>
        <v>0</v>
      </c>
      <c r="BF213" s="10"/>
    </row>
    <row r="214" spans="1:58" ht="11.25" customHeight="1" x14ac:dyDescent="0.15">
      <c r="A214" s="307"/>
      <c r="B214" s="326" t="s">
        <v>142</v>
      </c>
      <c r="C214" s="326"/>
      <c r="D214" s="195">
        <f t="shared" si="61"/>
        <v>0</v>
      </c>
      <c r="E214" s="231"/>
      <c r="F214" s="226"/>
      <c r="G214" s="226"/>
      <c r="H214" s="55"/>
      <c r="I214" s="55"/>
      <c r="J214" s="55"/>
      <c r="K214" s="55"/>
      <c r="L214" s="55"/>
      <c r="M214" s="57"/>
      <c r="N214" s="58"/>
      <c r="O214" s="58"/>
      <c r="P214" s="148"/>
      <c r="Q214" s="75" t="str">
        <f t="shared" si="55"/>
        <v xml:space="preserve"> </v>
      </c>
      <c r="R214" s="75"/>
      <c r="S214" s="75"/>
      <c r="T214" s="75"/>
      <c r="U214" s="75"/>
      <c r="V214" s="75"/>
      <c r="W214" s="75"/>
      <c r="X214" s="75"/>
      <c r="Y214" s="75"/>
      <c r="Z214" s="75"/>
      <c r="AA214" s="75"/>
      <c r="AB214" s="75"/>
      <c r="AC214" s="75"/>
      <c r="AD214" s="75"/>
      <c r="AE214" s="75"/>
      <c r="AF214" s="75"/>
      <c r="AG214" s="75"/>
      <c r="AH214" s="75"/>
      <c r="AI214" s="75"/>
      <c r="AJ214" s="75"/>
      <c r="AK214" s="75"/>
      <c r="AL214" s="75"/>
      <c r="AM214" s="75"/>
      <c r="AN214" s="75"/>
      <c r="AO214" s="75"/>
      <c r="AP214" s="75"/>
      <c r="AQ214" s="75"/>
      <c r="AR214" s="75"/>
      <c r="AS214" s="75"/>
      <c r="AT214" s="75"/>
      <c r="AU214" s="75"/>
      <c r="AV214" s="75"/>
      <c r="AW214" s="75"/>
      <c r="AX214" s="75"/>
      <c r="AY214" s="75"/>
      <c r="AZ214" s="75"/>
      <c r="BA214" s="17" t="str">
        <f t="shared" si="60"/>
        <v/>
      </c>
      <c r="BB214" s="17" t="str">
        <f t="shared" si="56"/>
        <v/>
      </c>
      <c r="BC214" s="10"/>
      <c r="BD214" s="25">
        <f t="shared" si="57"/>
        <v>0</v>
      </c>
      <c r="BE214" s="25">
        <f t="shared" si="58"/>
        <v>0</v>
      </c>
      <c r="BF214" s="10"/>
    </row>
    <row r="215" spans="1:58" ht="11.25" customHeight="1" x14ac:dyDescent="0.15">
      <c r="A215" s="306" t="s">
        <v>146</v>
      </c>
      <c r="B215" s="319" t="s">
        <v>218</v>
      </c>
      <c r="C215" s="319"/>
      <c r="D215" s="229">
        <f t="shared" si="61"/>
        <v>19</v>
      </c>
      <c r="E215" s="232"/>
      <c r="F215" s="233"/>
      <c r="G215" s="233"/>
      <c r="H215" s="115"/>
      <c r="I215" s="115"/>
      <c r="J215" s="115"/>
      <c r="K215" s="115">
        <v>6</v>
      </c>
      <c r="L215" s="115">
        <v>11</v>
      </c>
      <c r="M215" s="179">
        <v>2</v>
      </c>
      <c r="N215" s="117">
        <v>6</v>
      </c>
      <c r="O215" s="117">
        <v>13</v>
      </c>
      <c r="P215" s="118">
        <v>1</v>
      </c>
      <c r="Q215" s="75" t="str">
        <f t="shared" si="55"/>
        <v xml:space="preserve"> </v>
      </c>
      <c r="R215" s="75"/>
      <c r="S215" s="75"/>
      <c r="T215" s="75"/>
      <c r="U215" s="75"/>
      <c r="V215" s="75"/>
      <c r="W215" s="75"/>
      <c r="X215" s="75"/>
      <c r="Y215" s="75"/>
      <c r="Z215" s="75"/>
      <c r="AA215" s="75"/>
      <c r="AB215" s="75"/>
      <c r="AC215" s="75"/>
      <c r="AD215" s="75"/>
      <c r="AE215" s="75"/>
      <c r="AF215" s="75"/>
      <c r="AG215" s="75"/>
      <c r="AH215" s="75"/>
      <c r="AI215" s="75"/>
      <c r="AJ215" s="75"/>
      <c r="AK215" s="75"/>
      <c r="AL215" s="75"/>
      <c r="AM215" s="75"/>
      <c r="AN215" s="75"/>
      <c r="AO215" s="75"/>
      <c r="AP215" s="75"/>
      <c r="AQ215" s="75"/>
      <c r="AR215" s="75"/>
      <c r="AS215" s="75"/>
      <c r="AT215" s="75"/>
      <c r="AU215" s="75"/>
      <c r="AV215" s="75"/>
      <c r="AW215" s="75"/>
      <c r="AX215" s="75"/>
      <c r="AY215" s="75"/>
      <c r="AZ215" s="75"/>
      <c r="BA215" s="17" t="str">
        <f t="shared" si="60"/>
        <v/>
      </c>
      <c r="BB215" s="17" t="str">
        <f t="shared" si="56"/>
        <v/>
      </c>
      <c r="BC215" s="10"/>
      <c r="BD215" s="25">
        <f t="shared" si="57"/>
        <v>0</v>
      </c>
      <c r="BE215" s="25">
        <f t="shared" si="58"/>
        <v>0</v>
      </c>
      <c r="BF215" s="10"/>
    </row>
    <row r="216" spans="1:58" ht="11.25" customHeight="1" x14ac:dyDescent="0.15">
      <c r="A216" s="327"/>
      <c r="B216" s="320" t="s">
        <v>219</v>
      </c>
      <c r="C216" s="320"/>
      <c r="D216" s="113">
        <f t="shared" si="61"/>
        <v>61</v>
      </c>
      <c r="E216" s="77"/>
      <c r="F216" s="79"/>
      <c r="G216" s="79"/>
      <c r="H216" s="80"/>
      <c r="I216" s="80"/>
      <c r="J216" s="80"/>
      <c r="K216" s="80">
        <v>22</v>
      </c>
      <c r="L216" s="80">
        <v>34</v>
      </c>
      <c r="M216" s="98">
        <v>5</v>
      </c>
      <c r="N216" s="83">
        <v>18</v>
      </c>
      <c r="O216" s="83">
        <v>43</v>
      </c>
      <c r="P216" s="119">
        <v>6</v>
      </c>
      <c r="Q216" s="75" t="str">
        <f t="shared" si="55"/>
        <v xml:space="preserve"> </v>
      </c>
      <c r="R216" s="75"/>
      <c r="S216" s="75"/>
      <c r="T216" s="75"/>
      <c r="U216" s="75"/>
      <c r="V216" s="75"/>
      <c r="W216" s="75"/>
      <c r="X216" s="75"/>
      <c r="Y216" s="75"/>
      <c r="Z216" s="75"/>
      <c r="AA216" s="75"/>
      <c r="AB216" s="75"/>
      <c r="AC216" s="75"/>
      <c r="AD216" s="75"/>
      <c r="AE216" s="75"/>
      <c r="AF216" s="75"/>
      <c r="AG216" s="75"/>
      <c r="AH216" s="75"/>
      <c r="AI216" s="75"/>
      <c r="AJ216" s="75"/>
      <c r="AK216" s="75"/>
      <c r="AL216" s="75"/>
      <c r="AM216" s="75"/>
      <c r="AN216" s="75"/>
      <c r="AO216" s="75"/>
      <c r="AP216" s="75"/>
      <c r="AQ216" s="75"/>
      <c r="AR216" s="75"/>
      <c r="AS216" s="75"/>
      <c r="AT216" s="75"/>
      <c r="AU216" s="75"/>
      <c r="AV216" s="75"/>
      <c r="AW216" s="75"/>
      <c r="AX216" s="75"/>
      <c r="AY216" s="75"/>
      <c r="AZ216" s="75"/>
      <c r="BA216" s="17" t="str">
        <f t="shared" si="60"/>
        <v/>
      </c>
      <c r="BB216" s="17" t="str">
        <f t="shared" si="56"/>
        <v/>
      </c>
      <c r="BC216" s="10"/>
      <c r="BD216" s="25">
        <f t="shared" si="57"/>
        <v>0</v>
      </c>
      <c r="BE216" s="25">
        <f t="shared" si="58"/>
        <v>0</v>
      </c>
      <c r="BF216" s="10"/>
    </row>
    <row r="217" spans="1:58" ht="11.25" customHeight="1" x14ac:dyDescent="0.15">
      <c r="A217" s="327"/>
      <c r="B217" s="320" t="s">
        <v>141</v>
      </c>
      <c r="C217" s="320"/>
      <c r="D217" s="113">
        <f t="shared" si="61"/>
        <v>13</v>
      </c>
      <c r="E217" s="77"/>
      <c r="F217" s="79"/>
      <c r="G217" s="79"/>
      <c r="H217" s="80"/>
      <c r="I217" s="80"/>
      <c r="J217" s="80"/>
      <c r="K217" s="80">
        <v>3</v>
      </c>
      <c r="L217" s="80">
        <v>8</v>
      </c>
      <c r="M217" s="98">
        <v>2</v>
      </c>
      <c r="N217" s="83">
        <v>5</v>
      </c>
      <c r="O217" s="83">
        <v>8</v>
      </c>
      <c r="P217" s="119">
        <v>1</v>
      </c>
      <c r="Q217" s="75" t="str">
        <f t="shared" si="55"/>
        <v xml:space="preserve"> </v>
      </c>
      <c r="R217" s="75"/>
      <c r="S217" s="75"/>
      <c r="T217" s="75"/>
      <c r="U217" s="75"/>
      <c r="V217" s="75"/>
      <c r="W217" s="75"/>
      <c r="X217" s="75"/>
      <c r="Y217" s="75"/>
      <c r="Z217" s="75"/>
      <c r="AA217" s="75"/>
      <c r="AB217" s="75"/>
      <c r="AC217" s="75"/>
      <c r="AD217" s="75"/>
      <c r="AE217" s="75"/>
      <c r="AF217" s="75"/>
      <c r="AG217" s="75"/>
      <c r="AH217" s="75"/>
      <c r="AI217" s="75"/>
      <c r="AJ217" s="75"/>
      <c r="AK217" s="75"/>
      <c r="AL217" s="75"/>
      <c r="AM217" s="75"/>
      <c r="AN217" s="75"/>
      <c r="AO217" s="75"/>
      <c r="AP217" s="75"/>
      <c r="AQ217" s="75"/>
      <c r="AR217" s="75"/>
      <c r="AS217" s="75"/>
      <c r="AT217" s="75"/>
      <c r="AU217" s="75"/>
      <c r="AV217" s="75"/>
      <c r="AW217" s="75"/>
      <c r="AX217" s="75"/>
      <c r="AY217" s="75"/>
      <c r="AZ217" s="75"/>
      <c r="BA217" s="17" t="str">
        <f t="shared" si="60"/>
        <v/>
      </c>
      <c r="BB217" s="17" t="str">
        <f t="shared" si="56"/>
        <v/>
      </c>
      <c r="BC217" s="10"/>
      <c r="BD217" s="25">
        <f t="shared" si="57"/>
        <v>0</v>
      </c>
      <c r="BE217" s="25">
        <f t="shared" si="58"/>
        <v>0</v>
      </c>
      <c r="BF217" s="10"/>
    </row>
    <row r="218" spans="1:58" ht="12.95" customHeight="1" x14ac:dyDescent="0.15">
      <c r="A218" s="307"/>
      <c r="B218" s="326" t="s">
        <v>142</v>
      </c>
      <c r="C218" s="326"/>
      <c r="D218" s="195">
        <f t="shared" si="61"/>
        <v>9</v>
      </c>
      <c r="E218" s="231"/>
      <c r="F218" s="226"/>
      <c r="G218" s="226"/>
      <c r="H218" s="55"/>
      <c r="I218" s="55"/>
      <c r="J218" s="55"/>
      <c r="K218" s="55">
        <v>4</v>
      </c>
      <c r="L218" s="55">
        <v>1</v>
      </c>
      <c r="M218" s="57">
        <v>4</v>
      </c>
      <c r="N218" s="58">
        <v>1</v>
      </c>
      <c r="O218" s="58">
        <v>8</v>
      </c>
      <c r="P218" s="148"/>
      <c r="Q218" s="75" t="str">
        <f t="shared" si="55"/>
        <v xml:space="preserve"> </v>
      </c>
      <c r="R218" s="75"/>
      <c r="S218" s="75"/>
      <c r="T218" s="75"/>
      <c r="U218" s="75"/>
      <c r="V218" s="75"/>
      <c r="W218" s="75"/>
      <c r="X218" s="75"/>
      <c r="Y218" s="75"/>
      <c r="Z218" s="75"/>
      <c r="AA218" s="75"/>
      <c r="AB218" s="75"/>
      <c r="AC218" s="75"/>
      <c r="AD218" s="75"/>
      <c r="AE218" s="75"/>
      <c r="AF218" s="75"/>
      <c r="AG218" s="75"/>
      <c r="AH218" s="75"/>
      <c r="AI218" s="75"/>
      <c r="AJ218" s="75"/>
      <c r="AK218" s="75"/>
      <c r="AL218" s="75"/>
      <c r="AM218" s="75"/>
      <c r="AN218" s="75"/>
      <c r="AO218" s="75"/>
      <c r="AP218" s="75"/>
      <c r="AQ218" s="75"/>
      <c r="AR218" s="75"/>
      <c r="AS218" s="75"/>
      <c r="AT218" s="75"/>
      <c r="AU218" s="75"/>
      <c r="AV218" s="75"/>
      <c r="AW218" s="75"/>
      <c r="AX218" s="75"/>
      <c r="AY218" s="75"/>
      <c r="AZ218" s="75"/>
      <c r="BA218" s="17" t="str">
        <f t="shared" si="60"/>
        <v/>
      </c>
      <c r="BB218" s="17" t="str">
        <f t="shared" si="56"/>
        <v/>
      </c>
      <c r="BC218" s="10"/>
      <c r="BD218" s="25">
        <f t="shared" si="57"/>
        <v>0</v>
      </c>
      <c r="BE218" s="25">
        <f t="shared" si="58"/>
        <v>0</v>
      </c>
      <c r="BF218" s="10"/>
    </row>
    <row r="219" spans="1:58" ht="12.95" customHeight="1" x14ac:dyDescent="0.15">
      <c r="A219" s="306" t="s">
        <v>221</v>
      </c>
      <c r="B219" s="319" t="s">
        <v>218</v>
      </c>
      <c r="C219" s="319"/>
      <c r="D219" s="229">
        <f t="shared" si="59"/>
        <v>0</v>
      </c>
      <c r="E219" s="114"/>
      <c r="F219" s="115"/>
      <c r="G219" s="115"/>
      <c r="H219" s="115"/>
      <c r="I219" s="115"/>
      <c r="J219" s="115"/>
      <c r="K219" s="115"/>
      <c r="L219" s="115"/>
      <c r="M219" s="179"/>
      <c r="N219" s="117"/>
      <c r="O219" s="117"/>
      <c r="P219" s="118"/>
      <c r="Q219" s="75" t="str">
        <f t="shared" si="55"/>
        <v xml:space="preserve"> </v>
      </c>
      <c r="R219" s="75"/>
      <c r="S219" s="75"/>
      <c r="T219" s="75"/>
      <c r="U219" s="75"/>
      <c r="V219" s="75"/>
      <c r="W219" s="75"/>
      <c r="X219" s="75"/>
      <c r="Y219" s="75"/>
      <c r="Z219" s="75"/>
      <c r="AA219" s="75"/>
      <c r="AB219" s="75"/>
      <c r="AC219" s="75"/>
      <c r="AD219" s="75"/>
      <c r="AE219" s="75"/>
      <c r="AF219" s="75"/>
      <c r="AG219" s="75"/>
      <c r="AH219" s="75"/>
      <c r="AI219" s="75"/>
      <c r="AJ219" s="75"/>
      <c r="AK219" s="75"/>
      <c r="AL219" s="75"/>
      <c r="AM219" s="75"/>
      <c r="AN219" s="75"/>
      <c r="AO219" s="75"/>
      <c r="AP219" s="75"/>
      <c r="AQ219" s="75"/>
      <c r="AR219" s="75"/>
      <c r="AS219" s="75"/>
      <c r="AT219" s="75"/>
      <c r="AU219" s="75"/>
      <c r="AV219" s="75"/>
      <c r="AW219" s="75"/>
      <c r="AX219" s="75"/>
      <c r="AY219" s="75"/>
      <c r="AZ219" s="75"/>
      <c r="BA219" s="17" t="str">
        <f t="shared" si="60"/>
        <v/>
      </c>
      <c r="BB219" s="17" t="str">
        <f t="shared" si="56"/>
        <v/>
      </c>
      <c r="BC219" s="10"/>
      <c r="BD219" s="25">
        <f t="shared" si="57"/>
        <v>0</v>
      </c>
      <c r="BE219" s="25">
        <f t="shared" si="58"/>
        <v>0</v>
      </c>
      <c r="BF219" s="10"/>
    </row>
    <row r="220" spans="1:58" ht="12.95" customHeight="1" x14ac:dyDescent="0.15">
      <c r="A220" s="327"/>
      <c r="B220" s="320" t="s">
        <v>219</v>
      </c>
      <c r="C220" s="320"/>
      <c r="D220" s="113">
        <f t="shared" si="59"/>
        <v>0</v>
      </c>
      <c r="E220" s="96"/>
      <c r="F220" s="80"/>
      <c r="G220" s="80"/>
      <c r="H220" s="80"/>
      <c r="I220" s="80"/>
      <c r="J220" s="80"/>
      <c r="K220" s="80"/>
      <c r="L220" s="80"/>
      <c r="M220" s="98"/>
      <c r="N220" s="83"/>
      <c r="O220" s="83"/>
      <c r="P220" s="119"/>
      <c r="Q220" s="75" t="str">
        <f t="shared" si="55"/>
        <v xml:space="preserve"> </v>
      </c>
      <c r="R220" s="75"/>
      <c r="S220" s="75"/>
      <c r="T220" s="75"/>
      <c r="U220" s="75"/>
      <c r="V220" s="75"/>
      <c r="W220" s="75"/>
      <c r="X220" s="75"/>
      <c r="Y220" s="75"/>
      <c r="Z220" s="75"/>
      <c r="AA220" s="75"/>
      <c r="AB220" s="75"/>
      <c r="AC220" s="75"/>
      <c r="AD220" s="75"/>
      <c r="AE220" s="75"/>
      <c r="AF220" s="75"/>
      <c r="AG220" s="75"/>
      <c r="AH220" s="75"/>
      <c r="AI220" s="75"/>
      <c r="AJ220" s="75"/>
      <c r="AK220" s="75"/>
      <c r="AL220" s="75"/>
      <c r="AM220" s="75"/>
      <c r="AN220" s="75"/>
      <c r="AO220" s="75"/>
      <c r="AP220" s="75"/>
      <c r="AQ220" s="75"/>
      <c r="AR220" s="75"/>
      <c r="AS220" s="75"/>
      <c r="AT220" s="75"/>
      <c r="AU220" s="75"/>
      <c r="AV220" s="75"/>
      <c r="AW220" s="75"/>
      <c r="AX220" s="75"/>
      <c r="AY220" s="75"/>
      <c r="AZ220" s="75"/>
      <c r="BA220" s="17" t="str">
        <f t="shared" si="60"/>
        <v/>
      </c>
      <c r="BB220" s="17" t="str">
        <f t="shared" si="56"/>
        <v/>
      </c>
      <c r="BC220" s="10"/>
      <c r="BD220" s="25">
        <f t="shared" si="57"/>
        <v>0</v>
      </c>
      <c r="BE220" s="25">
        <f t="shared" si="58"/>
        <v>0</v>
      </c>
      <c r="BF220" s="10"/>
    </row>
    <row r="221" spans="1:58" ht="12.95" customHeight="1" x14ac:dyDescent="0.15">
      <c r="A221" s="327"/>
      <c r="B221" s="320" t="s">
        <v>141</v>
      </c>
      <c r="C221" s="320"/>
      <c r="D221" s="113">
        <f t="shared" si="59"/>
        <v>0</v>
      </c>
      <c r="E221" s="96"/>
      <c r="F221" s="80"/>
      <c r="G221" s="80"/>
      <c r="H221" s="80"/>
      <c r="I221" s="80"/>
      <c r="J221" s="80"/>
      <c r="K221" s="80"/>
      <c r="L221" s="80"/>
      <c r="M221" s="98"/>
      <c r="N221" s="83"/>
      <c r="O221" s="83"/>
      <c r="P221" s="119"/>
      <c r="Q221" s="75" t="str">
        <f t="shared" si="55"/>
        <v xml:space="preserve"> </v>
      </c>
      <c r="R221" s="75"/>
      <c r="S221" s="75"/>
      <c r="T221" s="75"/>
      <c r="U221" s="75"/>
      <c r="V221" s="75"/>
      <c r="W221" s="75"/>
      <c r="X221" s="75"/>
      <c r="Y221" s="75"/>
      <c r="Z221" s="75"/>
      <c r="AA221" s="75"/>
      <c r="AB221" s="75"/>
      <c r="AC221" s="75"/>
      <c r="AD221" s="75"/>
      <c r="AE221" s="75"/>
      <c r="AF221" s="75"/>
      <c r="AG221" s="75"/>
      <c r="AH221" s="75"/>
      <c r="AI221" s="75"/>
      <c r="AJ221" s="75"/>
      <c r="AK221" s="75"/>
      <c r="AL221" s="75"/>
      <c r="AM221" s="75"/>
      <c r="AN221" s="75"/>
      <c r="AO221" s="75"/>
      <c r="AP221" s="75"/>
      <c r="AQ221" s="75"/>
      <c r="AR221" s="75"/>
      <c r="AS221" s="75"/>
      <c r="AT221" s="75"/>
      <c r="AU221" s="75"/>
      <c r="AV221" s="75"/>
      <c r="AW221" s="75"/>
      <c r="AX221" s="75"/>
      <c r="AY221" s="75"/>
      <c r="AZ221" s="75"/>
      <c r="BA221" s="17" t="str">
        <f t="shared" si="60"/>
        <v/>
      </c>
      <c r="BB221" s="17" t="str">
        <f t="shared" si="56"/>
        <v/>
      </c>
      <c r="BC221" s="10"/>
      <c r="BD221" s="25">
        <f t="shared" si="57"/>
        <v>0</v>
      </c>
      <c r="BE221" s="25">
        <f t="shared" si="58"/>
        <v>0</v>
      </c>
      <c r="BF221" s="10"/>
    </row>
    <row r="222" spans="1:58" ht="12.95" customHeight="1" x14ac:dyDescent="0.15">
      <c r="A222" s="307"/>
      <c r="B222" s="326" t="s">
        <v>142</v>
      </c>
      <c r="C222" s="326"/>
      <c r="D222" s="195">
        <f t="shared" si="59"/>
        <v>0</v>
      </c>
      <c r="E222" s="53"/>
      <c r="F222" s="55"/>
      <c r="G222" s="55"/>
      <c r="H222" s="55"/>
      <c r="I222" s="55"/>
      <c r="J222" s="55"/>
      <c r="K222" s="55"/>
      <c r="L222" s="55"/>
      <c r="M222" s="57"/>
      <c r="N222" s="58"/>
      <c r="O222" s="58"/>
      <c r="P222" s="148"/>
      <c r="Q222" s="75" t="str">
        <f t="shared" si="55"/>
        <v xml:space="preserve"> </v>
      </c>
      <c r="R222" s="75"/>
      <c r="S222" s="75"/>
      <c r="T222" s="75"/>
      <c r="U222" s="75"/>
      <c r="V222" s="75"/>
      <c r="W222" s="75"/>
      <c r="X222" s="75"/>
      <c r="Y222" s="75"/>
      <c r="Z222" s="75"/>
      <c r="AA222" s="75"/>
      <c r="AB222" s="75"/>
      <c r="AC222" s="75"/>
      <c r="AD222" s="75"/>
      <c r="AE222" s="75"/>
      <c r="AF222" s="75"/>
      <c r="AG222" s="75"/>
      <c r="AH222" s="75"/>
      <c r="AI222" s="75"/>
      <c r="AJ222" s="75"/>
      <c r="AK222" s="75"/>
      <c r="AL222" s="75"/>
      <c r="AM222" s="75"/>
      <c r="AN222" s="75"/>
      <c r="AO222" s="75"/>
      <c r="AP222" s="75"/>
      <c r="AQ222" s="75"/>
      <c r="AR222" s="75"/>
      <c r="AS222" s="75"/>
      <c r="AT222" s="75"/>
      <c r="AU222" s="75"/>
      <c r="AV222" s="75"/>
      <c r="AW222" s="75"/>
      <c r="AX222" s="75"/>
      <c r="AY222" s="75"/>
      <c r="AZ222" s="75"/>
      <c r="BA222" s="17" t="str">
        <f t="shared" si="60"/>
        <v/>
      </c>
      <c r="BB222" s="17" t="str">
        <f t="shared" si="56"/>
        <v/>
      </c>
      <c r="BC222" s="10"/>
      <c r="BD222" s="25">
        <f t="shared" si="57"/>
        <v>0</v>
      </c>
      <c r="BE222" s="25">
        <f t="shared" si="58"/>
        <v>0</v>
      </c>
      <c r="BF222" s="10"/>
    </row>
    <row r="223" spans="1:58" ht="12.95" customHeight="1" x14ac:dyDescent="0.15">
      <c r="A223" s="306" t="s">
        <v>222</v>
      </c>
      <c r="B223" s="319" t="s">
        <v>218</v>
      </c>
      <c r="C223" s="319"/>
      <c r="D223" s="229">
        <f t="shared" si="59"/>
        <v>0</v>
      </c>
      <c r="E223" s="114"/>
      <c r="F223" s="115"/>
      <c r="G223" s="115"/>
      <c r="H223" s="115"/>
      <c r="I223" s="115"/>
      <c r="J223" s="115"/>
      <c r="K223" s="115"/>
      <c r="L223" s="115"/>
      <c r="M223" s="179"/>
      <c r="N223" s="117"/>
      <c r="O223" s="117"/>
      <c r="P223" s="118"/>
      <c r="Q223" s="75" t="str">
        <f t="shared" si="55"/>
        <v xml:space="preserve"> </v>
      </c>
      <c r="R223" s="75"/>
      <c r="S223" s="75"/>
      <c r="T223" s="75"/>
      <c r="U223" s="75"/>
      <c r="V223" s="75"/>
      <c r="W223" s="75"/>
      <c r="X223" s="75"/>
      <c r="Y223" s="75"/>
      <c r="Z223" s="75"/>
      <c r="AA223" s="75"/>
      <c r="AB223" s="75"/>
      <c r="AC223" s="75"/>
      <c r="AD223" s="75"/>
      <c r="AE223" s="75"/>
      <c r="AF223" s="75"/>
      <c r="AG223" s="75"/>
      <c r="AH223" s="75"/>
      <c r="AI223" s="75"/>
      <c r="AJ223" s="75"/>
      <c r="AK223" s="75"/>
      <c r="AL223" s="75"/>
      <c r="AM223" s="75"/>
      <c r="AN223" s="75"/>
      <c r="AO223" s="75"/>
      <c r="AP223" s="75"/>
      <c r="AQ223" s="75"/>
      <c r="AR223" s="75"/>
      <c r="AS223" s="75"/>
      <c r="AT223" s="75"/>
      <c r="AU223" s="75"/>
      <c r="AV223" s="75"/>
      <c r="AW223" s="75"/>
      <c r="AX223" s="75"/>
      <c r="AY223" s="75"/>
      <c r="AZ223" s="75"/>
      <c r="BA223" s="17" t="str">
        <f t="shared" si="60"/>
        <v/>
      </c>
      <c r="BB223" s="17" t="str">
        <f t="shared" si="56"/>
        <v/>
      </c>
      <c r="BC223" s="10"/>
      <c r="BD223" s="25">
        <f t="shared" si="57"/>
        <v>0</v>
      </c>
      <c r="BE223" s="25">
        <f t="shared" si="58"/>
        <v>0</v>
      </c>
      <c r="BF223" s="10"/>
    </row>
    <row r="224" spans="1:58" ht="12.95" customHeight="1" x14ac:dyDescent="0.15">
      <c r="A224" s="327"/>
      <c r="B224" s="320" t="s">
        <v>219</v>
      </c>
      <c r="C224" s="320"/>
      <c r="D224" s="113">
        <f t="shared" si="59"/>
        <v>0</v>
      </c>
      <c r="E224" s="96"/>
      <c r="F224" s="80"/>
      <c r="G224" s="80"/>
      <c r="H224" s="80"/>
      <c r="I224" s="80"/>
      <c r="J224" s="80"/>
      <c r="K224" s="80"/>
      <c r="L224" s="80"/>
      <c r="M224" s="98"/>
      <c r="N224" s="83"/>
      <c r="O224" s="83"/>
      <c r="P224" s="119"/>
      <c r="Q224" s="75" t="str">
        <f t="shared" si="55"/>
        <v xml:space="preserve"> </v>
      </c>
      <c r="R224" s="75"/>
      <c r="S224" s="75"/>
      <c r="T224" s="75"/>
      <c r="U224" s="75"/>
      <c r="V224" s="75"/>
      <c r="W224" s="75"/>
      <c r="X224" s="75"/>
      <c r="Y224" s="75"/>
      <c r="Z224" s="75"/>
      <c r="AA224" s="75"/>
      <c r="AB224" s="75"/>
      <c r="AC224" s="75"/>
      <c r="AD224" s="75"/>
      <c r="AE224" s="75"/>
      <c r="AF224" s="75"/>
      <c r="AG224" s="75"/>
      <c r="AH224" s="75"/>
      <c r="AI224" s="75"/>
      <c r="AJ224" s="75"/>
      <c r="AK224" s="75"/>
      <c r="AL224" s="75"/>
      <c r="AM224" s="75"/>
      <c r="AN224" s="75"/>
      <c r="AO224" s="75"/>
      <c r="AP224" s="75"/>
      <c r="AQ224" s="75"/>
      <c r="AR224" s="75"/>
      <c r="AS224" s="75"/>
      <c r="AT224" s="75"/>
      <c r="AU224" s="75"/>
      <c r="AV224" s="75"/>
      <c r="AW224" s="75"/>
      <c r="AX224" s="75"/>
      <c r="AY224" s="75"/>
      <c r="AZ224" s="75"/>
      <c r="BA224" s="17" t="str">
        <f t="shared" si="60"/>
        <v/>
      </c>
      <c r="BB224" s="17" t="str">
        <f t="shared" si="56"/>
        <v/>
      </c>
      <c r="BC224" s="10"/>
      <c r="BD224" s="25">
        <f t="shared" si="57"/>
        <v>0</v>
      </c>
      <c r="BE224" s="25">
        <f t="shared" si="58"/>
        <v>0</v>
      </c>
      <c r="BF224" s="10"/>
    </row>
    <row r="225" spans="1:58" ht="12.95" customHeight="1" x14ac:dyDescent="0.15">
      <c r="A225" s="327"/>
      <c r="B225" s="320" t="s">
        <v>141</v>
      </c>
      <c r="C225" s="320"/>
      <c r="D225" s="113">
        <f t="shared" si="59"/>
        <v>0</v>
      </c>
      <c r="E225" s="96"/>
      <c r="F225" s="80"/>
      <c r="G225" s="80"/>
      <c r="H225" s="80"/>
      <c r="I225" s="80"/>
      <c r="J225" s="80"/>
      <c r="K225" s="80"/>
      <c r="L225" s="80"/>
      <c r="M225" s="98"/>
      <c r="N225" s="83"/>
      <c r="O225" s="83"/>
      <c r="P225" s="119"/>
      <c r="Q225" s="75" t="str">
        <f t="shared" si="55"/>
        <v xml:space="preserve"> </v>
      </c>
      <c r="R225" s="75"/>
      <c r="S225" s="75"/>
      <c r="T225" s="75"/>
      <c r="U225" s="75"/>
      <c r="V225" s="75"/>
      <c r="W225" s="75"/>
      <c r="X225" s="75"/>
      <c r="Y225" s="75"/>
      <c r="Z225" s="75"/>
      <c r="AA225" s="75"/>
      <c r="AB225" s="75"/>
      <c r="AC225" s="75"/>
      <c r="AD225" s="75"/>
      <c r="AE225" s="75"/>
      <c r="AF225" s="75"/>
      <c r="AG225" s="75"/>
      <c r="AH225" s="75"/>
      <c r="AI225" s="75"/>
      <c r="AJ225" s="75"/>
      <c r="AK225" s="75"/>
      <c r="AL225" s="75"/>
      <c r="AM225" s="75"/>
      <c r="AN225" s="75"/>
      <c r="AO225" s="75"/>
      <c r="AP225" s="75"/>
      <c r="AQ225" s="75"/>
      <c r="AR225" s="75"/>
      <c r="AS225" s="75"/>
      <c r="AT225" s="75"/>
      <c r="AU225" s="75"/>
      <c r="AV225" s="75"/>
      <c r="AW225" s="75"/>
      <c r="AX225" s="75"/>
      <c r="AY225" s="75"/>
      <c r="AZ225" s="75"/>
      <c r="BA225" s="17" t="str">
        <f t="shared" si="60"/>
        <v/>
      </c>
      <c r="BB225" s="17" t="str">
        <f t="shared" si="56"/>
        <v/>
      </c>
      <c r="BC225" s="10"/>
      <c r="BD225" s="25">
        <f t="shared" si="57"/>
        <v>0</v>
      </c>
      <c r="BE225" s="25">
        <f t="shared" si="58"/>
        <v>0</v>
      </c>
      <c r="BF225" s="10"/>
    </row>
    <row r="226" spans="1:58" ht="12.95" customHeight="1" x14ac:dyDescent="0.15">
      <c r="A226" s="307"/>
      <c r="B226" s="326" t="s">
        <v>142</v>
      </c>
      <c r="C226" s="326"/>
      <c r="D226" s="195">
        <f t="shared" si="59"/>
        <v>0</v>
      </c>
      <c r="E226" s="53"/>
      <c r="F226" s="55"/>
      <c r="G226" s="55"/>
      <c r="H226" s="55"/>
      <c r="I226" s="55"/>
      <c r="J226" s="55"/>
      <c r="K226" s="55"/>
      <c r="L226" s="55"/>
      <c r="M226" s="57"/>
      <c r="N226" s="58"/>
      <c r="O226" s="58"/>
      <c r="P226" s="148"/>
      <c r="Q226" s="75" t="str">
        <f t="shared" si="55"/>
        <v xml:space="preserve"> </v>
      </c>
      <c r="R226" s="75"/>
      <c r="S226" s="75"/>
      <c r="T226" s="75"/>
      <c r="U226" s="75"/>
      <c r="V226" s="75"/>
      <c r="W226" s="75"/>
      <c r="X226" s="75"/>
      <c r="Y226" s="75"/>
      <c r="Z226" s="75"/>
      <c r="AA226" s="75"/>
      <c r="AB226" s="75"/>
      <c r="AC226" s="75"/>
      <c r="AD226" s="75"/>
      <c r="AE226" s="75"/>
      <c r="AF226" s="75"/>
      <c r="AG226" s="75"/>
      <c r="AH226" s="75"/>
      <c r="AI226" s="75"/>
      <c r="AJ226" s="75"/>
      <c r="AK226" s="75"/>
      <c r="AL226" s="75"/>
      <c r="AM226" s="75"/>
      <c r="AN226" s="75"/>
      <c r="AO226" s="75"/>
      <c r="AP226" s="75"/>
      <c r="AQ226" s="75"/>
      <c r="AR226" s="75"/>
      <c r="AS226" s="75"/>
      <c r="AT226" s="75"/>
      <c r="AU226" s="75"/>
      <c r="AV226" s="75"/>
      <c r="AW226" s="75"/>
      <c r="AX226" s="75"/>
      <c r="AY226" s="75"/>
      <c r="AZ226" s="75"/>
      <c r="BA226" s="17" t="str">
        <f t="shared" si="60"/>
        <v/>
      </c>
      <c r="BB226" s="17" t="str">
        <f t="shared" si="56"/>
        <v/>
      </c>
      <c r="BC226" s="10"/>
      <c r="BD226" s="25">
        <f t="shared" si="57"/>
        <v>0</v>
      </c>
      <c r="BE226" s="25">
        <f t="shared" si="58"/>
        <v>0</v>
      </c>
      <c r="BF226" s="10"/>
    </row>
    <row r="227" spans="1:58" ht="12.95" customHeight="1" x14ac:dyDescent="0.15">
      <c r="A227" s="306" t="s">
        <v>147</v>
      </c>
      <c r="B227" s="319" t="s">
        <v>218</v>
      </c>
      <c r="C227" s="319"/>
      <c r="D227" s="229">
        <f t="shared" si="59"/>
        <v>0</v>
      </c>
      <c r="E227" s="114"/>
      <c r="F227" s="115"/>
      <c r="G227" s="115"/>
      <c r="H227" s="115"/>
      <c r="I227" s="115"/>
      <c r="J227" s="115"/>
      <c r="K227" s="115"/>
      <c r="L227" s="115"/>
      <c r="M227" s="179"/>
      <c r="N227" s="117"/>
      <c r="O227" s="117"/>
      <c r="P227" s="118"/>
      <c r="Q227" s="75" t="str">
        <f t="shared" si="55"/>
        <v xml:space="preserve"> </v>
      </c>
      <c r="R227" s="75"/>
      <c r="S227" s="75"/>
      <c r="T227" s="75"/>
      <c r="U227" s="75"/>
      <c r="V227" s="75"/>
      <c r="W227" s="75"/>
      <c r="X227" s="75"/>
      <c r="Y227" s="75"/>
      <c r="Z227" s="75"/>
      <c r="AA227" s="75"/>
      <c r="AB227" s="75"/>
      <c r="AC227" s="75"/>
      <c r="AD227" s="75"/>
      <c r="AE227" s="75"/>
      <c r="AF227" s="75"/>
      <c r="AG227" s="75"/>
      <c r="AH227" s="75"/>
      <c r="AI227" s="75"/>
      <c r="AJ227" s="75"/>
      <c r="AK227" s="75"/>
      <c r="AL227" s="75"/>
      <c r="AM227" s="75"/>
      <c r="AN227" s="75"/>
      <c r="AO227" s="75"/>
      <c r="AP227" s="75"/>
      <c r="AQ227" s="75"/>
      <c r="AR227" s="75"/>
      <c r="AS227" s="75"/>
      <c r="AT227" s="75"/>
      <c r="AU227" s="75"/>
      <c r="AV227" s="75"/>
      <c r="AW227" s="75"/>
      <c r="AX227" s="75"/>
      <c r="AY227" s="75"/>
      <c r="AZ227" s="75"/>
      <c r="BA227" s="17" t="str">
        <f t="shared" si="60"/>
        <v/>
      </c>
      <c r="BB227" s="17" t="str">
        <f t="shared" si="56"/>
        <v/>
      </c>
      <c r="BC227" s="10"/>
      <c r="BD227" s="25">
        <f t="shared" si="57"/>
        <v>0</v>
      </c>
      <c r="BE227" s="25">
        <f t="shared" si="58"/>
        <v>0</v>
      </c>
      <c r="BF227" s="10"/>
    </row>
    <row r="228" spans="1:58" ht="12.95" customHeight="1" x14ac:dyDescent="0.15">
      <c r="A228" s="327"/>
      <c r="B228" s="320" t="s">
        <v>219</v>
      </c>
      <c r="C228" s="320"/>
      <c r="D228" s="113">
        <f t="shared" si="59"/>
        <v>0</v>
      </c>
      <c r="E228" s="96"/>
      <c r="F228" s="80"/>
      <c r="G228" s="80"/>
      <c r="H228" s="80"/>
      <c r="I228" s="80"/>
      <c r="J228" s="80"/>
      <c r="K228" s="80"/>
      <c r="L228" s="80"/>
      <c r="M228" s="98"/>
      <c r="N228" s="83"/>
      <c r="O228" s="83"/>
      <c r="P228" s="119"/>
      <c r="Q228" s="75" t="str">
        <f t="shared" si="55"/>
        <v xml:space="preserve"> </v>
      </c>
      <c r="R228" s="75"/>
      <c r="S228" s="75"/>
      <c r="T228" s="75"/>
      <c r="U228" s="75"/>
      <c r="V228" s="75"/>
      <c r="W228" s="75"/>
      <c r="X228" s="75"/>
      <c r="Y228" s="75"/>
      <c r="Z228" s="75"/>
      <c r="AA228" s="75"/>
      <c r="AB228" s="75"/>
      <c r="AC228" s="75"/>
      <c r="AD228" s="75"/>
      <c r="AE228" s="75"/>
      <c r="AF228" s="75"/>
      <c r="AG228" s="75"/>
      <c r="AH228" s="75"/>
      <c r="AI228" s="75"/>
      <c r="AJ228" s="75"/>
      <c r="AK228" s="75"/>
      <c r="AL228" s="75"/>
      <c r="AM228" s="75"/>
      <c r="AN228" s="75"/>
      <c r="AO228" s="75"/>
      <c r="AP228" s="75"/>
      <c r="AQ228" s="75"/>
      <c r="AR228" s="75"/>
      <c r="AS228" s="75"/>
      <c r="AT228" s="75"/>
      <c r="AU228" s="75"/>
      <c r="AV228" s="75"/>
      <c r="AW228" s="75"/>
      <c r="AX228" s="75"/>
      <c r="AY228" s="75"/>
      <c r="AZ228" s="75"/>
      <c r="BA228" s="17" t="str">
        <f t="shared" si="60"/>
        <v/>
      </c>
      <c r="BB228" s="17" t="str">
        <f t="shared" si="56"/>
        <v/>
      </c>
      <c r="BC228" s="10"/>
      <c r="BD228" s="25">
        <f t="shared" si="57"/>
        <v>0</v>
      </c>
      <c r="BE228" s="25">
        <f t="shared" si="58"/>
        <v>0</v>
      </c>
      <c r="BF228" s="10"/>
    </row>
    <row r="229" spans="1:58" ht="12.95" customHeight="1" x14ac:dyDescent="0.15">
      <c r="A229" s="327"/>
      <c r="B229" s="320" t="s">
        <v>141</v>
      </c>
      <c r="C229" s="320"/>
      <c r="D229" s="113">
        <f t="shared" si="59"/>
        <v>0</v>
      </c>
      <c r="E229" s="96"/>
      <c r="F229" s="80"/>
      <c r="G229" s="80"/>
      <c r="H229" s="80"/>
      <c r="I229" s="80"/>
      <c r="J229" s="80"/>
      <c r="K229" s="80"/>
      <c r="L229" s="80"/>
      <c r="M229" s="98"/>
      <c r="N229" s="83"/>
      <c r="O229" s="83"/>
      <c r="P229" s="119"/>
      <c r="Q229" s="75" t="str">
        <f t="shared" si="55"/>
        <v xml:space="preserve"> </v>
      </c>
      <c r="R229" s="75"/>
      <c r="S229" s="75"/>
      <c r="T229" s="75"/>
      <c r="U229" s="75"/>
      <c r="V229" s="75"/>
      <c r="W229" s="75"/>
      <c r="X229" s="75"/>
      <c r="Y229" s="75"/>
      <c r="Z229" s="75"/>
      <c r="AA229" s="75"/>
      <c r="AB229" s="75"/>
      <c r="AC229" s="75"/>
      <c r="AD229" s="75"/>
      <c r="AE229" s="75"/>
      <c r="AF229" s="75"/>
      <c r="AG229" s="75"/>
      <c r="AH229" s="75"/>
      <c r="AI229" s="75"/>
      <c r="AJ229" s="75"/>
      <c r="AK229" s="75"/>
      <c r="AL229" s="75"/>
      <c r="AM229" s="75"/>
      <c r="AN229" s="75"/>
      <c r="AO229" s="75"/>
      <c r="AP229" s="75"/>
      <c r="AQ229" s="75"/>
      <c r="AR229" s="75"/>
      <c r="AS229" s="75"/>
      <c r="AT229" s="75"/>
      <c r="AU229" s="75"/>
      <c r="AV229" s="75"/>
      <c r="AW229" s="75"/>
      <c r="AX229" s="75"/>
      <c r="AY229" s="75"/>
      <c r="AZ229" s="75"/>
      <c r="BA229" s="17" t="str">
        <f t="shared" si="60"/>
        <v/>
      </c>
      <c r="BB229" s="17" t="str">
        <f t="shared" si="56"/>
        <v/>
      </c>
      <c r="BC229" s="10"/>
      <c r="BD229" s="25">
        <f t="shared" si="57"/>
        <v>0</v>
      </c>
      <c r="BE229" s="25">
        <f t="shared" si="58"/>
        <v>0</v>
      </c>
      <c r="BF229" s="10"/>
    </row>
    <row r="230" spans="1:58" ht="12.95" customHeight="1" x14ac:dyDescent="0.15">
      <c r="A230" s="307"/>
      <c r="B230" s="326" t="s">
        <v>142</v>
      </c>
      <c r="C230" s="326"/>
      <c r="D230" s="195">
        <f t="shared" si="59"/>
        <v>0</v>
      </c>
      <c r="E230" s="53"/>
      <c r="F230" s="55"/>
      <c r="G230" s="55"/>
      <c r="H230" s="55"/>
      <c r="I230" s="55"/>
      <c r="J230" s="55"/>
      <c r="K230" s="55"/>
      <c r="L230" s="55"/>
      <c r="M230" s="57"/>
      <c r="N230" s="58"/>
      <c r="O230" s="58"/>
      <c r="P230" s="148"/>
      <c r="Q230" s="75" t="str">
        <f t="shared" si="55"/>
        <v xml:space="preserve"> </v>
      </c>
      <c r="R230" s="75"/>
      <c r="S230" s="75"/>
      <c r="T230" s="75"/>
      <c r="U230" s="75"/>
      <c r="V230" s="75"/>
      <c r="W230" s="75"/>
      <c r="X230" s="75"/>
      <c r="Y230" s="75"/>
      <c r="Z230" s="75"/>
      <c r="AA230" s="75"/>
      <c r="AB230" s="75"/>
      <c r="AC230" s="75"/>
      <c r="AD230" s="75"/>
      <c r="AE230" s="75"/>
      <c r="AF230" s="75"/>
      <c r="AG230" s="75"/>
      <c r="AH230" s="75"/>
      <c r="AI230" s="75"/>
      <c r="AJ230" s="75"/>
      <c r="AK230" s="75"/>
      <c r="AL230" s="75"/>
      <c r="AM230" s="75"/>
      <c r="AN230" s="75"/>
      <c r="AO230" s="75"/>
      <c r="AP230" s="75"/>
      <c r="AQ230" s="75"/>
      <c r="AR230" s="75"/>
      <c r="AS230" s="75"/>
      <c r="AT230" s="75"/>
      <c r="AU230" s="75"/>
      <c r="AV230" s="75"/>
      <c r="AW230" s="75"/>
      <c r="AX230" s="75"/>
      <c r="AY230" s="75"/>
      <c r="AZ230" s="75"/>
      <c r="BA230" s="17" t="str">
        <f t="shared" si="60"/>
        <v/>
      </c>
      <c r="BB230" s="17" t="str">
        <f t="shared" si="56"/>
        <v/>
      </c>
      <c r="BC230" s="10"/>
      <c r="BD230" s="25">
        <f t="shared" si="57"/>
        <v>0</v>
      </c>
      <c r="BE230" s="25">
        <f t="shared" si="58"/>
        <v>0</v>
      </c>
      <c r="BF230" s="10"/>
    </row>
    <row r="231" spans="1:58" ht="12.95" customHeight="1" x14ac:dyDescent="0.15">
      <c r="A231" s="317" t="s">
        <v>223</v>
      </c>
      <c r="B231" s="319" t="s">
        <v>218</v>
      </c>
      <c r="C231" s="319"/>
      <c r="D231" s="229">
        <f t="shared" si="59"/>
        <v>0</v>
      </c>
      <c r="E231" s="114"/>
      <c r="F231" s="115"/>
      <c r="G231" s="115"/>
      <c r="H231" s="115"/>
      <c r="I231" s="115"/>
      <c r="J231" s="115"/>
      <c r="K231" s="115"/>
      <c r="L231" s="115"/>
      <c r="M231" s="179"/>
      <c r="N231" s="117"/>
      <c r="O231" s="117"/>
      <c r="P231" s="118"/>
      <c r="Q231" s="75" t="str">
        <f t="shared" si="55"/>
        <v xml:space="preserve"> </v>
      </c>
      <c r="R231" s="75"/>
      <c r="S231" s="75"/>
      <c r="T231" s="75"/>
      <c r="U231" s="75"/>
      <c r="V231" s="75"/>
      <c r="W231" s="75"/>
      <c r="X231" s="75"/>
      <c r="Y231" s="75"/>
      <c r="Z231" s="75"/>
      <c r="AA231" s="75"/>
      <c r="AB231" s="75"/>
      <c r="AC231" s="75"/>
      <c r="AD231" s="75"/>
      <c r="AE231" s="75"/>
      <c r="AF231" s="75"/>
      <c r="AG231" s="75"/>
      <c r="AH231" s="75"/>
      <c r="AI231" s="75"/>
      <c r="AJ231" s="75"/>
      <c r="AK231" s="75"/>
      <c r="AL231" s="75"/>
      <c r="AM231" s="75"/>
      <c r="AN231" s="75"/>
      <c r="AO231" s="75"/>
      <c r="AP231" s="75"/>
      <c r="AQ231" s="75"/>
      <c r="AR231" s="75"/>
      <c r="AS231" s="75"/>
      <c r="AT231" s="75"/>
      <c r="AU231" s="75"/>
      <c r="AV231" s="75"/>
      <c r="AW231" s="75"/>
      <c r="AX231" s="75"/>
      <c r="AY231" s="75"/>
      <c r="AZ231" s="75"/>
      <c r="BA231" s="17" t="str">
        <f t="shared" si="60"/>
        <v/>
      </c>
      <c r="BB231" s="17" t="str">
        <f t="shared" si="56"/>
        <v/>
      </c>
      <c r="BC231" s="10"/>
      <c r="BD231" s="25">
        <f t="shared" si="57"/>
        <v>0</v>
      </c>
      <c r="BE231" s="25">
        <f t="shared" si="58"/>
        <v>0</v>
      </c>
      <c r="BF231" s="10"/>
    </row>
    <row r="232" spans="1:58" ht="12.95" customHeight="1" x14ac:dyDescent="0.15">
      <c r="A232" s="318"/>
      <c r="B232" s="320" t="s">
        <v>219</v>
      </c>
      <c r="C232" s="320"/>
      <c r="D232" s="113">
        <f t="shared" si="59"/>
        <v>0</v>
      </c>
      <c r="E232" s="96"/>
      <c r="F232" s="80"/>
      <c r="G232" s="80"/>
      <c r="H232" s="80"/>
      <c r="I232" s="80"/>
      <c r="J232" s="80"/>
      <c r="K232" s="80"/>
      <c r="L232" s="80"/>
      <c r="M232" s="98"/>
      <c r="N232" s="83"/>
      <c r="O232" s="83"/>
      <c r="P232" s="119"/>
      <c r="Q232" s="75" t="str">
        <f t="shared" si="55"/>
        <v xml:space="preserve"> </v>
      </c>
      <c r="R232" s="75"/>
      <c r="S232" s="75"/>
      <c r="T232" s="75"/>
      <c r="U232" s="75"/>
      <c r="V232" s="75"/>
      <c r="W232" s="75"/>
      <c r="X232" s="75"/>
      <c r="Y232" s="75"/>
      <c r="Z232" s="75"/>
      <c r="AA232" s="75"/>
      <c r="AB232" s="75"/>
      <c r="AC232" s="75"/>
      <c r="AD232" s="75"/>
      <c r="AE232" s="75"/>
      <c r="AF232" s="75"/>
      <c r="AG232" s="75"/>
      <c r="AH232" s="75"/>
      <c r="AI232" s="75"/>
      <c r="AJ232" s="75"/>
      <c r="AK232" s="75"/>
      <c r="AL232" s="75"/>
      <c r="AM232" s="75"/>
      <c r="AN232" s="75"/>
      <c r="AO232" s="75"/>
      <c r="AP232" s="75"/>
      <c r="AQ232" s="75"/>
      <c r="AR232" s="75"/>
      <c r="AS232" s="75"/>
      <c r="AT232" s="75"/>
      <c r="AU232" s="75"/>
      <c r="AV232" s="75"/>
      <c r="AW232" s="75"/>
      <c r="AX232" s="75"/>
      <c r="AY232" s="75"/>
      <c r="AZ232" s="75"/>
      <c r="BA232" s="17" t="str">
        <f t="shared" si="60"/>
        <v/>
      </c>
      <c r="BB232" s="17" t="str">
        <f t="shared" si="56"/>
        <v/>
      </c>
      <c r="BC232" s="10"/>
      <c r="BD232" s="25">
        <f t="shared" si="57"/>
        <v>0</v>
      </c>
      <c r="BE232" s="25">
        <f t="shared" si="58"/>
        <v>0</v>
      </c>
      <c r="BF232" s="10"/>
    </row>
    <row r="233" spans="1:58" ht="12.95" customHeight="1" x14ac:dyDescent="0.15">
      <c r="A233" s="318"/>
      <c r="B233" s="320" t="s">
        <v>141</v>
      </c>
      <c r="C233" s="320"/>
      <c r="D233" s="113">
        <f t="shared" si="59"/>
        <v>0</v>
      </c>
      <c r="E233" s="96"/>
      <c r="F233" s="80"/>
      <c r="G233" s="80"/>
      <c r="H233" s="80"/>
      <c r="I233" s="80"/>
      <c r="J233" s="80"/>
      <c r="K233" s="80"/>
      <c r="L233" s="80"/>
      <c r="M233" s="98"/>
      <c r="N233" s="83"/>
      <c r="O233" s="83"/>
      <c r="P233" s="119"/>
      <c r="Q233" s="75" t="str">
        <f t="shared" si="55"/>
        <v xml:space="preserve"> </v>
      </c>
      <c r="R233" s="75"/>
      <c r="S233" s="75"/>
      <c r="T233" s="75"/>
      <c r="U233" s="75"/>
      <c r="V233" s="75"/>
      <c r="W233" s="75"/>
      <c r="X233" s="75"/>
      <c r="Y233" s="75"/>
      <c r="Z233" s="75"/>
      <c r="AA233" s="75"/>
      <c r="AB233" s="75"/>
      <c r="AC233" s="75"/>
      <c r="AD233" s="75"/>
      <c r="AE233" s="75"/>
      <c r="AF233" s="75"/>
      <c r="AG233" s="75"/>
      <c r="AH233" s="75"/>
      <c r="AI233" s="75"/>
      <c r="AJ233" s="75"/>
      <c r="AK233" s="75"/>
      <c r="AL233" s="75"/>
      <c r="AM233" s="75"/>
      <c r="AN233" s="75"/>
      <c r="AO233" s="75"/>
      <c r="AP233" s="75"/>
      <c r="AQ233" s="75"/>
      <c r="AR233" s="75"/>
      <c r="AS233" s="75"/>
      <c r="AT233" s="75"/>
      <c r="AU233" s="75"/>
      <c r="AV233" s="75"/>
      <c r="AW233" s="75"/>
      <c r="AX233" s="75"/>
      <c r="AY233" s="75"/>
      <c r="AZ233" s="75"/>
      <c r="BA233" s="17" t="str">
        <f t="shared" si="60"/>
        <v/>
      </c>
      <c r="BB233" s="17" t="str">
        <f t="shared" si="56"/>
        <v/>
      </c>
      <c r="BC233" s="10"/>
      <c r="BD233" s="25">
        <f t="shared" si="57"/>
        <v>0</v>
      </c>
      <c r="BE233" s="25">
        <f t="shared" si="58"/>
        <v>0</v>
      </c>
      <c r="BF233" s="10"/>
    </row>
    <row r="234" spans="1:58" ht="12.95" customHeight="1" thickBot="1" x14ac:dyDescent="0.2">
      <c r="A234" s="318"/>
      <c r="B234" s="321" t="s">
        <v>142</v>
      </c>
      <c r="C234" s="321"/>
      <c r="D234" s="191">
        <f t="shared" si="59"/>
        <v>0</v>
      </c>
      <c r="E234" s="142"/>
      <c r="F234" s="144"/>
      <c r="G234" s="144"/>
      <c r="H234" s="144"/>
      <c r="I234" s="144"/>
      <c r="J234" s="144"/>
      <c r="K234" s="144"/>
      <c r="L234" s="144"/>
      <c r="M234" s="145"/>
      <c r="N234" s="87"/>
      <c r="O234" s="87"/>
      <c r="P234" s="157"/>
      <c r="Q234" s="75" t="str">
        <f t="shared" si="55"/>
        <v xml:space="preserve"> </v>
      </c>
      <c r="R234" s="75"/>
      <c r="S234" s="75"/>
      <c r="T234" s="75"/>
      <c r="U234" s="75"/>
      <c r="V234" s="75"/>
      <c r="W234" s="75"/>
      <c r="X234" s="75"/>
      <c r="Y234" s="75"/>
      <c r="Z234" s="75"/>
      <c r="AA234" s="75"/>
      <c r="AB234" s="75"/>
      <c r="AC234" s="75"/>
      <c r="AD234" s="75"/>
      <c r="AE234" s="75"/>
      <c r="AF234" s="75"/>
      <c r="AG234" s="75"/>
      <c r="AH234" s="75"/>
      <c r="AI234" s="75"/>
      <c r="AJ234" s="75"/>
      <c r="AK234" s="75"/>
      <c r="AL234" s="75"/>
      <c r="AM234" s="75"/>
      <c r="AN234" s="75"/>
      <c r="AO234" s="75"/>
      <c r="AP234" s="75"/>
      <c r="AQ234" s="75"/>
      <c r="AR234" s="75"/>
      <c r="AS234" s="75"/>
      <c r="AT234" s="75"/>
      <c r="AU234" s="75"/>
      <c r="AV234" s="75"/>
      <c r="AW234" s="75"/>
      <c r="AX234" s="75"/>
      <c r="AY234" s="75"/>
      <c r="AZ234" s="75"/>
      <c r="BA234" s="17" t="str">
        <f t="shared" si="60"/>
        <v/>
      </c>
      <c r="BB234" s="17" t="str">
        <f t="shared" si="56"/>
        <v/>
      </c>
      <c r="BC234" s="10"/>
      <c r="BD234" s="25">
        <f t="shared" si="57"/>
        <v>0</v>
      </c>
      <c r="BE234" s="25">
        <f t="shared" si="58"/>
        <v>0</v>
      </c>
      <c r="BF234" s="10"/>
    </row>
    <row r="235" spans="1:58" ht="12.95" customHeight="1" thickTop="1" x14ac:dyDescent="0.15">
      <c r="A235" s="322" t="s">
        <v>4</v>
      </c>
      <c r="B235" s="325" t="s">
        <v>218</v>
      </c>
      <c r="C235" s="325"/>
      <c r="D235" s="234">
        <f t="shared" si="59"/>
        <v>232</v>
      </c>
      <c r="E235" s="235">
        <f t="shared" ref="E235:G238" si="62">+E183+E187+E191+E195+E199+E203+E207+E219+E223+E227+E231</f>
        <v>18</v>
      </c>
      <c r="F235" s="236">
        <f t="shared" si="62"/>
        <v>8</v>
      </c>
      <c r="G235" s="236">
        <f t="shared" si="62"/>
        <v>4</v>
      </c>
      <c r="H235" s="236">
        <f t="shared" ref="H235:J238" si="63">+H183+H187+H191+H195+H199+H203+H207+H211+H219+H223+H227+H231+H215</f>
        <v>4</v>
      </c>
      <c r="I235" s="236">
        <f t="shared" si="63"/>
        <v>20</v>
      </c>
      <c r="J235" s="236">
        <f t="shared" si="63"/>
        <v>31</v>
      </c>
      <c r="K235" s="236">
        <f>+K183+K187+K191+K199+K203+K207+K211+K219+K223+K227+K231+K215</f>
        <v>103</v>
      </c>
      <c r="L235" s="236">
        <f t="shared" ref="L235:M238" si="64">+L183+L187+L191+L199+L207+L211+L219+L223+L227+L231+L215</f>
        <v>19</v>
      </c>
      <c r="M235" s="237">
        <f t="shared" si="64"/>
        <v>25</v>
      </c>
      <c r="N235" s="234">
        <f t="shared" ref="N235:O238" si="65">+N183+N187+N191+N195+N199+N203+N207+N211+N219+N223+N227+N231+N215</f>
        <v>67</v>
      </c>
      <c r="O235" s="234">
        <f t="shared" si="65"/>
        <v>165</v>
      </c>
      <c r="P235" s="234">
        <f>+P183+P187+P191+P199+P207+P211+P219+P223+P227+P231+P215</f>
        <v>1</v>
      </c>
      <c r="Q235" s="75" t="str">
        <f t="shared" si="55"/>
        <v xml:space="preserve"> </v>
      </c>
      <c r="R235" s="75"/>
      <c r="S235" s="75"/>
      <c r="T235" s="75"/>
      <c r="U235" s="75"/>
      <c r="V235" s="75"/>
      <c r="W235" s="75"/>
      <c r="X235" s="75"/>
      <c r="Y235" s="75"/>
      <c r="Z235" s="75"/>
      <c r="AA235" s="75"/>
      <c r="AB235" s="75"/>
      <c r="AC235" s="75"/>
      <c r="AD235" s="75"/>
      <c r="AE235" s="75"/>
      <c r="AF235" s="75"/>
      <c r="AG235" s="75"/>
      <c r="AH235" s="75"/>
      <c r="AI235" s="75"/>
      <c r="AJ235" s="75"/>
      <c r="AK235" s="75"/>
      <c r="AL235" s="75"/>
      <c r="AM235" s="75"/>
      <c r="AN235" s="75"/>
      <c r="AO235" s="75"/>
      <c r="AP235" s="75"/>
      <c r="AQ235" s="75"/>
      <c r="AR235" s="75"/>
      <c r="AS235" s="75"/>
      <c r="AT235" s="75"/>
      <c r="AU235" s="75"/>
      <c r="AV235" s="75"/>
      <c r="AW235" s="75"/>
      <c r="AX235" s="75"/>
      <c r="AY235" s="75"/>
      <c r="AZ235" s="75"/>
      <c r="BA235" s="17" t="str">
        <f t="shared" si="60"/>
        <v/>
      </c>
      <c r="BB235" s="17" t="str">
        <f t="shared" si="56"/>
        <v/>
      </c>
      <c r="BC235" s="10"/>
      <c r="BD235" s="25">
        <f t="shared" si="57"/>
        <v>0</v>
      </c>
      <c r="BE235" s="25">
        <f t="shared" si="58"/>
        <v>0</v>
      </c>
      <c r="BF235" s="10"/>
    </row>
    <row r="236" spans="1:58" ht="12.95" customHeight="1" x14ac:dyDescent="0.15">
      <c r="A236" s="323"/>
      <c r="B236" s="320" t="s">
        <v>219</v>
      </c>
      <c r="C236" s="320"/>
      <c r="D236" s="113">
        <f t="shared" si="59"/>
        <v>691</v>
      </c>
      <c r="E236" s="238">
        <f t="shared" si="62"/>
        <v>78</v>
      </c>
      <c r="F236" s="239">
        <f t="shared" si="62"/>
        <v>15</v>
      </c>
      <c r="G236" s="239">
        <f t="shared" si="62"/>
        <v>11</v>
      </c>
      <c r="H236" s="239">
        <f t="shared" si="63"/>
        <v>17</v>
      </c>
      <c r="I236" s="239">
        <f t="shared" si="63"/>
        <v>88</v>
      </c>
      <c r="J236" s="239">
        <f t="shared" si="63"/>
        <v>95</v>
      </c>
      <c r="K236" s="239">
        <f>+K184+K188+K192+K200+K204+K208+K212+K220+K224+K228+K232+K216</f>
        <v>274</v>
      </c>
      <c r="L236" s="239">
        <f t="shared" si="64"/>
        <v>49</v>
      </c>
      <c r="M236" s="240">
        <f t="shared" si="64"/>
        <v>64</v>
      </c>
      <c r="N236" s="113">
        <f t="shared" si="65"/>
        <v>218</v>
      </c>
      <c r="O236" s="113">
        <f t="shared" si="65"/>
        <v>473</v>
      </c>
      <c r="P236" s="113">
        <f>+P184+P188+P192+P200+P208+P212+P220+P224+P228+P232+P216</f>
        <v>10</v>
      </c>
      <c r="Q236" s="75" t="str">
        <f t="shared" si="55"/>
        <v xml:space="preserve"> </v>
      </c>
      <c r="R236" s="75"/>
      <c r="S236" s="75"/>
      <c r="T236" s="75"/>
      <c r="U236" s="75"/>
      <c r="V236" s="75"/>
      <c r="W236" s="75"/>
      <c r="X236" s="75"/>
      <c r="Y236" s="75"/>
      <c r="Z236" s="75"/>
      <c r="AA236" s="75"/>
      <c r="AB236" s="75"/>
      <c r="AC236" s="75"/>
      <c r="AD236" s="75"/>
      <c r="AE236" s="75"/>
      <c r="AF236" s="75"/>
      <c r="AG236" s="75"/>
      <c r="AH236" s="75"/>
      <c r="AI236" s="75"/>
      <c r="AJ236" s="75"/>
      <c r="AK236" s="75"/>
      <c r="AL236" s="75"/>
      <c r="AM236" s="75"/>
      <c r="AN236" s="75"/>
      <c r="AO236" s="75"/>
      <c r="AP236" s="75"/>
      <c r="AQ236" s="75"/>
      <c r="AR236" s="75"/>
      <c r="AS236" s="75"/>
      <c r="AT236" s="75"/>
      <c r="AU236" s="75"/>
      <c r="AV236" s="75"/>
      <c r="AW236" s="75"/>
      <c r="AX236" s="75"/>
      <c r="AY236" s="75"/>
      <c r="AZ236" s="75"/>
      <c r="BA236" s="17" t="str">
        <f t="shared" si="60"/>
        <v/>
      </c>
      <c r="BB236" s="17" t="str">
        <f t="shared" si="56"/>
        <v/>
      </c>
      <c r="BC236" s="10"/>
      <c r="BD236" s="25">
        <f t="shared" si="57"/>
        <v>0</v>
      </c>
      <c r="BE236" s="25">
        <f t="shared" si="58"/>
        <v>0</v>
      </c>
      <c r="BF236" s="10"/>
    </row>
    <row r="237" spans="1:58" ht="12.95" customHeight="1" x14ac:dyDescent="0.15">
      <c r="A237" s="323"/>
      <c r="B237" s="320" t="s">
        <v>141</v>
      </c>
      <c r="C237" s="320"/>
      <c r="D237" s="113">
        <f t="shared" si="59"/>
        <v>175</v>
      </c>
      <c r="E237" s="238">
        <f t="shared" si="62"/>
        <v>21</v>
      </c>
      <c r="F237" s="239">
        <f t="shared" si="62"/>
        <v>10</v>
      </c>
      <c r="G237" s="239">
        <f t="shared" si="62"/>
        <v>5</v>
      </c>
      <c r="H237" s="239">
        <f t="shared" si="63"/>
        <v>1</v>
      </c>
      <c r="I237" s="239">
        <f t="shared" si="63"/>
        <v>13</v>
      </c>
      <c r="J237" s="239">
        <f t="shared" si="63"/>
        <v>24</v>
      </c>
      <c r="K237" s="239">
        <f>+K185+K189+K193+K201+K205+K209+K213+K221+K225+K229+K233+K217</f>
        <v>59</v>
      </c>
      <c r="L237" s="239">
        <f t="shared" si="64"/>
        <v>12</v>
      </c>
      <c r="M237" s="240">
        <f t="shared" si="64"/>
        <v>30</v>
      </c>
      <c r="N237" s="113">
        <f t="shared" si="65"/>
        <v>57</v>
      </c>
      <c r="O237" s="113">
        <f t="shared" si="65"/>
        <v>118</v>
      </c>
      <c r="P237" s="113">
        <f>+P185+P189+P193+P201+P209+P213+P221+P225+P229+P233+P217</f>
        <v>1</v>
      </c>
      <c r="Q237" s="75" t="str">
        <f t="shared" si="55"/>
        <v xml:space="preserve"> </v>
      </c>
      <c r="R237" s="75"/>
      <c r="S237" s="75"/>
      <c r="T237" s="75"/>
      <c r="U237" s="75"/>
      <c r="V237" s="75"/>
      <c r="W237" s="75"/>
      <c r="X237" s="75"/>
      <c r="Y237" s="75"/>
      <c r="Z237" s="75"/>
      <c r="AA237" s="75"/>
      <c r="AB237" s="75"/>
      <c r="AC237" s="75"/>
      <c r="AD237" s="75"/>
      <c r="AE237" s="75"/>
      <c r="AF237" s="75"/>
      <c r="AG237" s="75"/>
      <c r="AH237" s="75"/>
      <c r="AI237" s="75"/>
      <c r="AJ237" s="75"/>
      <c r="AK237" s="75"/>
      <c r="AL237" s="75"/>
      <c r="AM237" s="75"/>
      <c r="AN237" s="75"/>
      <c r="AO237" s="75"/>
      <c r="AP237" s="75"/>
      <c r="AQ237" s="75"/>
      <c r="AR237" s="75"/>
      <c r="AS237" s="75"/>
      <c r="AT237" s="75"/>
      <c r="AU237" s="75"/>
      <c r="AV237" s="75"/>
      <c r="AW237" s="75"/>
      <c r="AX237" s="75"/>
      <c r="AY237" s="75"/>
      <c r="AZ237" s="75"/>
      <c r="BA237" s="17" t="str">
        <f t="shared" si="60"/>
        <v/>
      </c>
      <c r="BB237" s="17" t="str">
        <f t="shared" si="56"/>
        <v/>
      </c>
      <c r="BC237" s="10"/>
      <c r="BD237" s="25">
        <f t="shared" si="57"/>
        <v>0</v>
      </c>
      <c r="BE237" s="25">
        <f t="shared" si="58"/>
        <v>0</v>
      </c>
      <c r="BF237" s="10"/>
    </row>
    <row r="238" spans="1:58" ht="12.95" customHeight="1" x14ac:dyDescent="0.15">
      <c r="A238" s="324"/>
      <c r="B238" s="326" t="s">
        <v>142</v>
      </c>
      <c r="C238" s="326"/>
      <c r="D238" s="195">
        <f t="shared" si="59"/>
        <v>114</v>
      </c>
      <c r="E238" s="241">
        <f t="shared" si="62"/>
        <v>8</v>
      </c>
      <c r="F238" s="242">
        <f t="shared" si="62"/>
        <v>1</v>
      </c>
      <c r="G238" s="242">
        <f t="shared" si="62"/>
        <v>3</v>
      </c>
      <c r="H238" s="242">
        <f t="shared" si="63"/>
        <v>1</v>
      </c>
      <c r="I238" s="242">
        <f t="shared" si="63"/>
        <v>13</v>
      </c>
      <c r="J238" s="242">
        <f t="shared" si="63"/>
        <v>13</v>
      </c>
      <c r="K238" s="242">
        <f>+K186+K190+K194+K202+K206+K210+K214+K222+K226+K230+K234+K218</f>
        <v>49</v>
      </c>
      <c r="L238" s="242">
        <f t="shared" si="64"/>
        <v>5</v>
      </c>
      <c r="M238" s="243">
        <f t="shared" si="64"/>
        <v>21</v>
      </c>
      <c r="N238" s="195">
        <f t="shared" si="65"/>
        <v>28</v>
      </c>
      <c r="O238" s="195">
        <f t="shared" si="65"/>
        <v>86</v>
      </c>
      <c r="P238" s="195">
        <f>+P186+P190+P194+P202+P210+P214+P222+P226+P230+P234+P218</f>
        <v>0</v>
      </c>
      <c r="Q238" s="75" t="str">
        <f t="shared" si="55"/>
        <v xml:space="preserve"> </v>
      </c>
      <c r="R238" s="75"/>
      <c r="S238" s="75"/>
      <c r="T238" s="75"/>
      <c r="U238" s="75"/>
      <c r="V238" s="75"/>
      <c r="W238" s="75"/>
      <c r="X238" s="75"/>
      <c r="Y238" s="75"/>
      <c r="Z238" s="75"/>
      <c r="AA238" s="75"/>
      <c r="AB238" s="75"/>
      <c r="AC238" s="75"/>
      <c r="AD238" s="75"/>
      <c r="AE238" s="75"/>
      <c r="AF238" s="75"/>
      <c r="AG238" s="75"/>
      <c r="AH238" s="75"/>
      <c r="AI238" s="75"/>
      <c r="AJ238" s="75"/>
      <c r="AK238" s="75"/>
      <c r="AL238" s="75"/>
      <c r="AM238" s="75"/>
      <c r="AN238" s="75"/>
      <c r="AO238" s="75"/>
      <c r="AP238" s="75"/>
      <c r="AQ238" s="75"/>
      <c r="AR238" s="75"/>
      <c r="AS238" s="75"/>
      <c r="AT238" s="75"/>
      <c r="AU238" s="75"/>
      <c r="AV238" s="75"/>
      <c r="AW238" s="75"/>
      <c r="AX238" s="75"/>
      <c r="AY238" s="75"/>
      <c r="AZ238" s="75"/>
      <c r="BA238" s="17" t="str">
        <f t="shared" si="60"/>
        <v/>
      </c>
      <c r="BB238" s="17" t="str">
        <f t="shared" si="56"/>
        <v/>
      </c>
      <c r="BC238" s="10"/>
      <c r="BD238" s="25">
        <f t="shared" si="57"/>
        <v>0</v>
      </c>
      <c r="BE238" s="25">
        <f t="shared" si="58"/>
        <v>0</v>
      </c>
      <c r="BF238" s="10"/>
    </row>
    <row r="239" spans="1:58" ht="21.75" customHeight="1" x14ac:dyDescent="0.15">
      <c r="A239" s="109" t="s">
        <v>148</v>
      </c>
      <c r="B239" s="137"/>
      <c r="C239" s="137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BA239" s="10"/>
      <c r="BB239" s="10"/>
      <c r="BC239" s="10"/>
      <c r="BD239" s="10"/>
      <c r="BE239" s="10"/>
      <c r="BF239" s="10"/>
    </row>
    <row r="240" spans="1:58" ht="27.75" customHeight="1" x14ac:dyDescent="0.15">
      <c r="A240" s="295" t="s">
        <v>31</v>
      </c>
      <c r="B240" s="296"/>
      <c r="C240" s="297"/>
      <c r="D240" s="301" t="s">
        <v>4</v>
      </c>
      <c r="E240" s="303" t="s">
        <v>7</v>
      </c>
      <c r="F240" s="304"/>
      <c r="G240" s="304"/>
      <c r="H240" s="304"/>
      <c r="I240" s="304"/>
      <c r="J240" s="304"/>
      <c r="K240" s="304"/>
      <c r="L240" s="304"/>
      <c r="M240" s="305"/>
      <c r="N240" s="306" t="s">
        <v>9</v>
      </c>
      <c r="BA240" s="10"/>
      <c r="BB240" s="10"/>
      <c r="BC240" s="10"/>
      <c r="BD240" s="10"/>
      <c r="BE240" s="10"/>
      <c r="BF240" s="10"/>
    </row>
    <row r="241" spans="1:58" ht="48" customHeight="1" x14ac:dyDescent="0.15">
      <c r="A241" s="298"/>
      <c r="B241" s="299"/>
      <c r="C241" s="300"/>
      <c r="D241" s="302"/>
      <c r="E241" s="256" t="s">
        <v>133</v>
      </c>
      <c r="F241" s="38" t="s">
        <v>14</v>
      </c>
      <c r="G241" s="38" t="s">
        <v>138</v>
      </c>
      <c r="H241" s="38" t="s">
        <v>67</v>
      </c>
      <c r="I241" s="38" t="s">
        <v>139</v>
      </c>
      <c r="J241" s="38" t="s">
        <v>149</v>
      </c>
      <c r="K241" s="38" t="s">
        <v>18</v>
      </c>
      <c r="L241" s="38" t="s">
        <v>19</v>
      </c>
      <c r="M241" s="39" t="s">
        <v>20</v>
      </c>
      <c r="N241" s="307"/>
      <c r="BA241" s="10"/>
      <c r="BB241" s="10"/>
      <c r="BC241" s="10"/>
      <c r="BD241" s="10"/>
      <c r="BE241" s="10"/>
      <c r="BF241" s="10"/>
    </row>
    <row r="242" spans="1:58" ht="15.75" customHeight="1" x14ac:dyDescent="0.15">
      <c r="A242" s="308" t="s">
        <v>150</v>
      </c>
      <c r="B242" s="309"/>
      <c r="C242" s="310"/>
      <c r="D242" s="44">
        <f t="shared" ref="D242:D247" si="66">+SUM(E242:M242)</f>
        <v>0</v>
      </c>
      <c r="E242" s="244"/>
      <c r="F242" s="101"/>
      <c r="G242" s="101"/>
      <c r="H242" s="101"/>
      <c r="I242" s="101"/>
      <c r="J242" s="101"/>
      <c r="K242" s="101"/>
      <c r="L242" s="101"/>
      <c r="M242" s="245"/>
      <c r="N242" s="245"/>
      <c r="O242" s="75" t="str">
        <f t="shared" ref="O242:O247" si="67">$BA242&amp;" "&amp;$BB242</f>
        <v xml:space="preserve"> </v>
      </c>
      <c r="BA242" s="17"/>
      <c r="BB242" s="17" t="str">
        <f t="shared" ref="BB242:BB247" si="68">IF($K242&lt;$N242," El número altas de pacientes 60 años NO puede ser mayor que el de 20-64 años.","")</f>
        <v/>
      </c>
      <c r="BC242" s="10"/>
      <c r="BD242" s="25"/>
      <c r="BE242" s="25">
        <f t="shared" ref="BE242:BE247" si="69">IF($D242&lt;$N242,1,0)</f>
        <v>0</v>
      </c>
      <c r="BF242" s="10"/>
    </row>
    <row r="243" spans="1:58" ht="15.75" customHeight="1" x14ac:dyDescent="0.15">
      <c r="A243" s="311" t="s">
        <v>151</v>
      </c>
      <c r="B243" s="312"/>
      <c r="C243" s="313"/>
      <c r="D243" s="76">
        <f t="shared" si="66"/>
        <v>0</v>
      </c>
      <c r="E243" s="96"/>
      <c r="F243" s="80"/>
      <c r="G243" s="80"/>
      <c r="H243" s="80"/>
      <c r="I243" s="80"/>
      <c r="J243" s="80"/>
      <c r="K243" s="80"/>
      <c r="L243" s="80"/>
      <c r="M243" s="98"/>
      <c r="N243" s="83"/>
      <c r="O243" s="75" t="str">
        <f t="shared" si="67"/>
        <v xml:space="preserve"> </v>
      </c>
      <c r="BA243" s="17"/>
      <c r="BB243" s="17" t="str">
        <f t="shared" si="68"/>
        <v/>
      </c>
      <c r="BC243" s="10"/>
      <c r="BD243" s="25"/>
      <c r="BE243" s="25">
        <f t="shared" si="69"/>
        <v>0</v>
      </c>
      <c r="BF243" s="10"/>
    </row>
    <row r="244" spans="1:58" ht="15.75" customHeight="1" x14ac:dyDescent="0.15">
      <c r="A244" s="311" t="s">
        <v>152</v>
      </c>
      <c r="B244" s="312"/>
      <c r="C244" s="313"/>
      <c r="D244" s="76">
        <f t="shared" si="66"/>
        <v>0</v>
      </c>
      <c r="E244" s="96"/>
      <c r="F244" s="80"/>
      <c r="G244" s="80"/>
      <c r="H244" s="80"/>
      <c r="I244" s="80"/>
      <c r="J244" s="80"/>
      <c r="K244" s="80"/>
      <c r="L244" s="80"/>
      <c r="M244" s="98"/>
      <c r="N244" s="83"/>
      <c r="O244" s="75" t="str">
        <f t="shared" si="67"/>
        <v xml:space="preserve"> </v>
      </c>
      <c r="BA244" s="17"/>
      <c r="BB244" s="17" t="str">
        <f t="shared" si="68"/>
        <v/>
      </c>
      <c r="BC244" s="10"/>
      <c r="BD244" s="25"/>
      <c r="BE244" s="25">
        <f t="shared" si="69"/>
        <v>0</v>
      </c>
      <c r="BF244" s="10"/>
    </row>
    <row r="245" spans="1:58" ht="15.75" customHeight="1" x14ac:dyDescent="0.15">
      <c r="A245" s="311" t="s">
        <v>153</v>
      </c>
      <c r="B245" s="312"/>
      <c r="C245" s="313"/>
      <c r="D245" s="76">
        <f t="shared" si="66"/>
        <v>0</v>
      </c>
      <c r="E245" s="96"/>
      <c r="F245" s="80"/>
      <c r="G245" s="80"/>
      <c r="H245" s="80"/>
      <c r="I245" s="80"/>
      <c r="J245" s="80"/>
      <c r="K245" s="80"/>
      <c r="L245" s="80"/>
      <c r="M245" s="98"/>
      <c r="N245" s="83"/>
      <c r="O245" s="75" t="str">
        <f t="shared" si="67"/>
        <v xml:space="preserve"> </v>
      </c>
      <c r="BA245" s="17"/>
      <c r="BB245" s="17" t="str">
        <f t="shared" si="68"/>
        <v/>
      </c>
      <c r="BC245" s="10"/>
      <c r="BD245" s="25"/>
      <c r="BE245" s="25">
        <f t="shared" si="69"/>
        <v>0</v>
      </c>
      <c r="BF245" s="10"/>
    </row>
    <row r="246" spans="1:58" ht="15.75" customHeight="1" x14ac:dyDescent="0.15">
      <c r="A246" s="314" t="s">
        <v>224</v>
      </c>
      <c r="B246" s="315"/>
      <c r="C246" s="316"/>
      <c r="D246" s="191">
        <f t="shared" si="66"/>
        <v>0</v>
      </c>
      <c r="E246" s="142"/>
      <c r="F246" s="144"/>
      <c r="G246" s="144"/>
      <c r="H246" s="144"/>
      <c r="I246" s="144"/>
      <c r="J246" s="144"/>
      <c r="K246" s="144"/>
      <c r="L246" s="144"/>
      <c r="M246" s="145"/>
      <c r="N246" s="87"/>
      <c r="O246" s="75" t="str">
        <f t="shared" si="67"/>
        <v xml:space="preserve"> </v>
      </c>
      <c r="BA246" s="17"/>
      <c r="BB246" s="17" t="str">
        <f t="shared" si="68"/>
        <v/>
      </c>
      <c r="BC246" s="10"/>
      <c r="BD246" s="25"/>
      <c r="BE246" s="25">
        <f t="shared" si="69"/>
        <v>0</v>
      </c>
      <c r="BF246" s="10"/>
    </row>
    <row r="247" spans="1:58" ht="15.75" customHeight="1" x14ac:dyDescent="0.15">
      <c r="A247" s="292" t="s">
        <v>154</v>
      </c>
      <c r="B247" s="293"/>
      <c r="C247" s="294"/>
      <c r="D247" s="246">
        <f t="shared" si="66"/>
        <v>0</v>
      </c>
      <c r="E247" s="53"/>
      <c r="F247" s="55"/>
      <c r="G247" s="55"/>
      <c r="H247" s="55"/>
      <c r="I247" s="55"/>
      <c r="J247" s="55"/>
      <c r="K247" s="55"/>
      <c r="L247" s="55"/>
      <c r="M247" s="57"/>
      <c r="N247" s="58"/>
      <c r="O247" s="75" t="str">
        <f t="shared" si="67"/>
        <v xml:space="preserve"> </v>
      </c>
      <c r="BA247" s="17"/>
      <c r="BB247" s="17" t="str">
        <f t="shared" si="68"/>
        <v/>
      </c>
      <c r="BC247" s="10"/>
      <c r="BD247" s="25"/>
      <c r="BE247" s="25">
        <f t="shared" si="69"/>
        <v>0</v>
      </c>
      <c r="BF247" s="10"/>
    </row>
    <row r="248" spans="1:58" ht="12.95" customHeight="1" x14ac:dyDescent="0.15">
      <c r="I248" s="247"/>
      <c r="J248" s="247"/>
      <c r="K248" s="247"/>
      <c r="L248" s="247"/>
      <c r="M248" s="247"/>
      <c r="N248" s="247"/>
      <c r="O248" s="247"/>
      <c r="P248" s="247"/>
      <c r="Q248" s="247"/>
      <c r="R248" s="67"/>
      <c r="BB248" s="8"/>
    </row>
    <row r="249" spans="1:58" ht="12.95" customHeight="1" x14ac:dyDescent="0.15">
      <c r="A249" s="247"/>
      <c r="B249" s="94"/>
      <c r="C249" s="94"/>
      <c r="D249" s="247"/>
      <c r="E249" s="247"/>
      <c r="F249" s="247"/>
      <c r="G249" s="247"/>
      <c r="H249" s="247"/>
      <c r="I249" s="247"/>
      <c r="J249" s="247"/>
      <c r="K249" s="247"/>
      <c r="L249" s="247"/>
      <c r="M249" s="247"/>
      <c r="N249" s="247"/>
      <c r="O249" s="247"/>
      <c r="P249" s="247"/>
      <c r="Q249" s="247"/>
      <c r="R249" s="67"/>
      <c r="BB249" s="8"/>
    </row>
    <row r="250" spans="1:58" ht="12.95" customHeight="1" x14ac:dyDescent="0.15">
      <c r="A250" s="247"/>
      <c r="B250" s="94"/>
      <c r="C250" s="94"/>
      <c r="D250" s="247"/>
      <c r="E250" s="247"/>
      <c r="F250" s="247"/>
      <c r="G250" s="247"/>
      <c r="H250" s="247"/>
      <c r="I250" s="247"/>
      <c r="J250" s="247"/>
      <c r="K250" s="247"/>
      <c r="L250" s="247"/>
      <c r="M250" s="247"/>
      <c r="N250" s="247"/>
      <c r="O250" s="247"/>
      <c r="P250" s="247"/>
      <c r="Q250" s="247"/>
      <c r="R250" s="67"/>
      <c r="BB250" s="8"/>
    </row>
    <row r="251" spans="1:58" ht="12.95" customHeight="1" x14ac:dyDescent="0.15">
      <c r="A251" s="247"/>
      <c r="B251" s="94"/>
      <c r="C251" s="94"/>
      <c r="D251" s="247"/>
      <c r="E251" s="247"/>
      <c r="F251" s="247"/>
      <c r="G251" s="247"/>
      <c r="H251" s="247"/>
      <c r="I251" s="247"/>
      <c r="J251" s="247"/>
      <c r="K251" s="247"/>
      <c r="L251" s="247"/>
      <c r="M251" s="247"/>
      <c r="N251" s="247"/>
      <c r="O251" s="247"/>
      <c r="P251" s="247"/>
      <c r="Q251" s="247"/>
      <c r="R251" s="67"/>
    </row>
    <row r="252" spans="1:58" ht="12.95" customHeight="1" x14ac:dyDescent="0.15">
      <c r="A252" s="247"/>
      <c r="B252" s="94"/>
      <c r="C252" s="94"/>
      <c r="D252" s="247"/>
      <c r="E252" s="247"/>
      <c r="F252" s="247"/>
      <c r="G252" s="247"/>
      <c r="H252" s="247"/>
      <c r="I252" s="247"/>
      <c r="J252" s="247"/>
      <c r="K252" s="247"/>
      <c r="L252" s="247"/>
      <c r="M252" s="247"/>
      <c r="N252" s="247"/>
      <c r="O252" s="247"/>
      <c r="P252" s="247"/>
      <c r="Q252" s="247"/>
      <c r="R252" s="67"/>
    </row>
    <row r="253" spans="1:58" ht="12.95" customHeight="1" x14ac:dyDescent="0.15">
      <c r="A253" s="247"/>
      <c r="B253" s="94"/>
      <c r="C253" s="94"/>
      <c r="D253" s="247"/>
      <c r="E253" s="247"/>
      <c r="F253" s="247"/>
      <c r="G253" s="247"/>
      <c r="H253" s="247"/>
      <c r="I253" s="247"/>
      <c r="J253" s="247"/>
      <c r="K253" s="247"/>
      <c r="L253" s="247"/>
      <c r="M253" s="247"/>
      <c r="N253" s="247"/>
      <c r="O253" s="247"/>
      <c r="P253" s="247"/>
      <c r="Q253" s="247"/>
      <c r="R253" s="67"/>
    </row>
    <row r="254" spans="1:58" ht="12.95" customHeight="1" x14ac:dyDescent="0.15">
      <c r="A254" s="247"/>
      <c r="B254" s="94"/>
      <c r="C254" s="94"/>
      <c r="D254" s="247"/>
      <c r="E254" s="247"/>
      <c r="F254" s="247"/>
      <c r="G254" s="247"/>
      <c r="H254" s="247"/>
      <c r="I254" s="247"/>
      <c r="J254" s="247"/>
      <c r="K254" s="247"/>
      <c r="L254" s="247"/>
      <c r="M254" s="247"/>
      <c r="N254" s="247"/>
      <c r="O254" s="247"/>
      <c r="P254" s="247"/>
      <c r="Q254" s="247"/>
      <c r="R254" s="67"/>
    </row>
    <row r="255" spans="1:58" ht="12.95" customHeight="1" x14ac:dyDescent="0.15">
      <c r="A255" s="247"/>
      <c r="B255" s="94"/>
      <c r="C255" s="94"/>
      <c r="D255" s="247"/>
      <c r="E255" s="247"/>
      <c r="F255" s="247"/>
      <c r="G255" s="247"/>
      <c r="H255" s="247"/>
      <c r="I255" s="247"/>
      <c r="J255" s="247"/>
      <c r="K255" s="247"/>
      <c r="L255" s="247"/>
      <c r="M255" s="247"/>
      <c r="N255" s="247"/>
      <c r="O255" s="247"/>
      <c r="P255" s="247"/>
      <c r="Q255" s="247"/>
      <c r="R255" s="67"/>
    </row>
    <row r="256" spans="1:58" ht="12.95" customHeight="1" x14ac:dyDescent="0.15">
      <c r="A256" s="247"/>
      <c r="B256" s="94"/>
      <c r="C256" s="94"/>
      <c r="D256" s="247"/>
      <c r="E256" s="247"/>
      <c r="F256" s="247"/>
      <c r="G256" s="247"/>
      <c r="H256" s="247"/>
      <c r="I256" s="247"/>
      <c r="J256" s="247"/>
      <c r="K256" s="247"/>
      <c r="L256" s="247"/>
      <c r="M256" s="247"/>
      <c r="N256" s="247"/>
      <c r="O256" s="247"/>
      <c r="P256" s="247"/>
      <c r="Q256" s="247"/>
      <c r="R256" s="67"/>
    </row>
    <row r="257" spans="1:56" x14ac:dyDescent="0.15">
      <c r="A257" s="248"/>
      <c r="B257" s="94"/>
      <c r="C257" s="94"/>
      <c r="D257" s="247"/>
      <c r="E257" s="247"/>
      <c r="F257" s="247"/>
      <c r="G257" s="247"/>
      <c r="H257" s="247"/>
      <c r="I257" s="247"/>
      <c r="J257" s="247"/>
      <c r="K257" s="247"/>
      <c r="L257" s="247"/>
      <c r="M257" s="247"/>
      <c r="N257" s="247"/>
      <c r="O257" s="247"/>
      <c r="P257" s="247"/>
      <c r="Q257" s="247"/>
      <c r="R257" s="67"/>
    </row>
    <row r="258" spans="1:56" x14ac:dyDescent="0.15">
      <c r="A258" s="247"/>
      <c r="B258" s="94"/>
      <c r="C258" s="94"/>
      <c r="D258" s="247"/>
      <c r="E258" s="247"/>
      <c r="F258" s="247"/>
      <c r="G258" s="247"/>
      <c r="H258" s="247"/>
      <c r="I258" s="247"/>
      <c r="J258" s="247"/>
      <c r="K258" s="247"/>
      <c r="L258" s="247"/>
      <c r="M258" s="247"/>
      <c r="N258" s="247"/>
      <c r="O258" s="247"/>
      <c r="P258" s="247"/>
      <c r="Q258" s="247"/>
      <c r="R258" s="67"/>
    </row>
    <row r="259" spans="1:56" x14ac:dyDescent="0.15">
      <c r="A259" s="247"/>
      <c r="B259" s="94"/>
      <c r="C259" s="94"/>
      <c r="D259" s="247"/>
      <c r="E259" s="247"/>
      <c r="F259" s="247"/>
      <c r="G259" s="247"/>
      <c r="H259" s="247"/>
      <c r="I259" s="247"/>
      <c r="J259" s="247"/>
      <c r="K259" s="247"/>
      <c r="L259" s="247"/>
      <c r="M259" s="247"/>
      <c r="N259" s="247"/>
      <c r="O259" s="247"/>
      <c r="P259" s="247"/>
      <c r="Q259" s="247"/>
      <c r="R259" s="67"/>
    </row>
    <row r="260" spans="1:56" x14ac:dyDescent="0.15">
      <c r="A260" s="247"/>
      <c r="B260" s="94"/>
      <c r="C260" s="94"/>
      <c r="D260" s="247"/>
      <c r="E260" s="247"/>
      <c r="F260" s="247"/>
      <c r="G260" s="247"/>
      <c r="H260" s="247"/>
      <c r="I260" s="247"/>
      <c r="J260" s="247"/>
      <c r="K260" s="247"/>
      <c r="L260" s="247"/>
      <c r="M260" s="247"/>
      <c r="N260" s="247"/>
      <c r="O260" s="247"/>
      <c r="P260" s="247"/>
      <c r="Q260" s="247"/>
      <c r="R260" s="67"/>
    </row>
    <row r="267" spans="1:56" hidden="1" x14ac:dyDescent="0.15"/>
    <row r="268" spans="1:56" hidden="1" x14ac:dyDescent="0.15"/>
    <row r="269" spans="1:56" ht="12.95" hidden="1" customHeight="1" x14ac:dyDescent="0.15">
      <c r="A269" s="249">
        <f>SUM(D8:S247)</f>
        <v>19407</v>
      </c>
      <c r="BD269" s="250">
        <v>0</v>
      </c>
    </row>
    <row r="270" spans="1:56" hidden="1" x14ac:dyDescent="0.15"/>
    <row r="271" spans="1:56" hidden="1" x14ac:dyDescent="0.15"/>
    <row r="306" spans="56:56" x14ac:dyDescent="0.15">
      <c r="BD306" s="28">
        <v>0</v>
      </c>
    </row>
    <row r="323" ht="12.95" customHeight="1" x14ac:dyDescent="0.15"/>
  </sheetData>
  <mergeCells count="257">
    <mergeCell ref="D38:D39"/>
    <mergeCell ref="P8:Q8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C15"/>
    <mergeCell ref="A16:C16"/>
    <mergeCell ref="A18:C19"/>
    <mergeCell ref="D18:D19"/>
    <mergeCell ref="E18:O18"/>
    <mergeCell ref="P18:P19"/>
    <mergeCell ref="Q18:Q19"/>
    <mergeCell ref="R18:R19"/>
    <mergeCell ref="A21:C21"/>
    <mergeCell ref="A22:C22"/>
    <mergeCell ref="A23:C23"/>
    <mergeCell ref="A24:C24"/>
    <mergeCell ref="E38:O38"/>
    <mergeCell ref="A57:C57"/>
    <mergeCell ref="A58:C58"/>
    <mergeCell ref="A59:C59"/>
    <mergeCell ref="A61:C61"/>
    <mergeCell ref="A26:C26"/>
    <mergeCell ref="A27:C27"/>
    <mergeCell ref="A45:C45"/>
    <mergeCell ref="A46:C46"/>
    <mergeCell ref="A28:C28"/>
    <mergeCell ref="A30:C30"/>
    <mergeCell ref="A31:C31"/>
    <mergeCell ref="A32:C32"/>
    <mergeCell ref="A37:C37"/>
    <mergeCell ref="A41:C41"/>
    <mergeCell ref="A42:C42"/>
    <mergeCell ref="A43:C43"/>
    <mergeCell ref="A44:C44"/>
    <mergeCell ref="A29:C29"/>
    <mergeCell ref="A33:A36"/>
    <mergeCell ref="B33:C33"/>
    <mergeCell ref="B34:C34"/>
    <mergeCell ref="B35:C35"/>
    <mergeCell ref="B36:C36"/>
    <mergeCell ref="A72:C72"/>
    <mergeCell ref="A73:C73"/>
    <mergeCell ref="A74:C74"/>
    <mergeCell ref="A75:C75"/>
    <mergeCell ref="A76:C76"/>
    <mergeCell ref="A77:C77"/>
    <mergeCell ref="A78:C78"/>
    <mergeCell ref="A79:C79"/>
    <mergeCell ref="A62:C62"/>
    <mergeCell ref="A63:C63"/>
    <mergeCell ref="A116:C116"/>
    <mergeCell ref="A117:C117"/>
    <mergeCell ref="A118:C118"/>
    <mergeCell ref="A110:C110"/>
    <mergeCell ref="A101:C101"/>
    <mergeCell ref="A98:C98"/>
    <mergeCell ref="A99:C99"/>
    <mergeCell ref="A100:C100"/>
    <mergeCell ref="A103:C104"/>
    <mergeCell ref="B170:C170"/>
    <mergeCell ref="A166:A169"/>
    <mergeCell ref="B166:B167"/>
    <mergeCell ref="B168:B169"/>
    <mergeCell ref="A170:A174"/>
    <mergeCell ref="B171:B172"/>
    <mergeCell ref="B173:B174"/>
    <mergeCell ref="B151:B152"/>
    <mergeCell ref="A137:C137"/>
    <mergeCell ref="A138:C138"/>
    <mergeCell ref="A139:C139"/>
    <mergeCell ref="A140:C140"/>
    <mergeCell ref="A141:C141"/>
    <mergeCell ref="A142:C142"/>
    <mergeCell ref="A143:C143"/>
    <mergeCell ref="A144:C144"/>
    <mergeCell ref="A145:C145"/>
    <mergeCell ref="A146:C146"/>
    <mergeCell ref="A147:C147"/>
    <mergeCell ref="A149:C150"/>
    <mergeCell ref="A158:A165"/>
    <mergeCell ref="B161:B165"/>
    <mergeCell ref="A183:A186"/>
    <mergeCell ref="B183:C183"/>
    <mergeCell ref="B184:C184"/>
    <mergeCell ref="B185:C185"/>
    <mergeCell ref="B186:C186"/>
    <mergeCell ref="A187:A190"/>
    <mergeCell ref="B187:C187"/>
    <mergeCell ref="B188:C188"/>
    <mergeCell ref="A176:C177"/>
    <mergeCell ref="B189:C189"/>
    <mergeCell ref="B190:C190"/>
    <mergeCell ref="P38:P39"/>
    <mergeCell ref="Q38:Q39"/>
    <mergeCell ref="R38:R39"/>
    <mergeCell ref="A40:C40"/>
    <mergeCell ref="A60:C60"/>
    <mergeCell ref="A64:C64"/>
    <mergeCell ref="A66:C66"/>
    <mergeCell ref="A70:C71"/>
    <mergeCell ref="D70:D71"/>
    <mergeCell ref="E70:O70"/>
    <mergeCell ref="P70:Q70"/>
    <mergeCell ref="R70:R71"/>
    <mergeCell ref="A67:C67"/>
    <mergeCell ref="A68:C68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80:C80"/>
    <mergeCell ref="A82:B88"/>
    <mergeCell ref="A92:A93"/>
    <mergeCell ref="B92:C92"/>
    <mergeCell ref="B93:C93"/>
    <mergeCell ref="A94:C94"/>
    <mergeCell ref="A95:C95"/>
    <mergeCell ref="A96:C96"/>
    <mergeCell ref="A97:C97"/>
    <mergeCell ref="A91:C91"/>
    <mergeCell ref="A90:C90"/>
    <mergeCell ref="G103:G104"/>
    <mergeCell ref="A105:A106"/>
    <mergeCell ref="B105:C105"/>
    <mergeCell ref="B106:C106"/>
    <mergeCell ref="A108:C109"/>
    <mergeCell ref="D108:D109"/>
    <mergeCell ref="E108:M108"/>
    <mergeCell ref="N108:N109"/>
    <mergeCell ref="O108:O109"/>
    <mergeCell ref="D103:F103"/>
    <mergeCell ref="P108:P109"/>
    <mergeCell ref="A129:C129"/>
    <mergeCell ref="A130:C130"/>
    <mergeCell ref="A131:C131"/>
    <mergeCell ref="A132:C132"/>
    <mergeCell ref="A133:C133"/>
    <mergeCell ref="A134:C134"/>
    <mergeCell ref="A135:C135"/>
    <mergeCell ref="A136:C136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11:C111"/>
    <mergeCell ref="A112:C112"/>
    <mergeCell ref="A113:C113"/>
    <mergeCell ref="A114:C114"/>
    <mergeCell ref="A115:C115"/>
    <mergeCell ref="D149:D150"/>
    <mergeCell ref="E149:M149"/>
    <mergeCell ref="N149:O149"/>
    <mergeCell ref="P149:P150"/>
    <mergeCell ref="Q149:Q150"/>
    <mergeCell ref="A151:A154"/>
    <mergeCell ref="B153:B154"/>
    <mergeCell ref="A155:A157"/>
    <mergeCell ref="B155:C155"/>
    <mergeCell ref="B156:B157"/>
    <mergeCell ref="D176:D177"/>
    <mergeCell ref="E176:H176"/>
    <mergeCell ref="A178:C178"/>
    <mergeCell ref="A179:C179"/>
    <mergeCell ref="A181:C182"/>
    <mergeCell ref="D181:D182"/>
    <mergeCell ref="E181:M181"/>
    <mergeCell ref="N181:O181"/>
    <mergeCell ref="P181:P182"/>
    <mergeCell ref="B191:C191"/>
    <mergeCell ref="B192:C192"/>
    <mergeCell ref="B193:C193"/>
    <mergeCell ref="B194:C194"/>
    <mergeCell ref="A195:A198"/>
    <mergeCell ref="B195:C195"/>
    <mergeCell ref="B196:C196"/>
    <mergeCell ref="B197:C197"/>
    <mergeCell ref="B198:C198"/>
    <mergeCell ref="A191:A194"/>
    <mergeCell ref="A199:A202"/>
    <mergeCell ref="B199:C199"/>
    <mergeCell ref="B200:C200"/>
    <mergeCell ref="B201:C201"/>
    <mergeCell ref="B202:C202"/>
    <mergeCell ref="A203:A206"/>
    <mergeCell ref="B203:C203"/>
    <mergeCell ref="B204:C204"/>
    <mergeCell ref="B205:C205"/>
    <mergeCell ref="B206:C206"/>
    <mergeCell ref="A207:A210"/>
    <mergeCell ref="B207:C207"/>
    <mergeCell ref="B208:C208"/>
    <mergeCell ref="B209:C209"/>
    <mergeCell ref="B210:C210"/>
    <mergeCell ref="A211:A214"/>
    <mergeCell ref="B211:C211"/>
    <mergeCell ref="B212:C212"/>
    <mergeCell ref="B213:C213"/>
    <mergeCell ref="B214:C214"/>
    <mergeCell ref="A215:A218"/>
    <mergeCell ref="B215:C215"/>
    <mergeCell ref="B216:C216"/>
    <mergeCell ref="B217:C217"/>
    <mergeCell ref="B218:C218"/>
    <mergeCell ref="A219:A222"/>
    <mergeCell ref="B219:C219"/>
    <mergeCell ref="B220:C220"/>
    <mergeCell ref="B221:C221"/>
    <mergeCell ref="B222:C222"/>
    <mergeCell ref="A223:A226"/>
    <mergeCell ref="B223:C223"/>
    <mergeCell ref="B224:C224"/>
    <mergeCell ref="B225:C225"/>
    <mergeCell ref="B226:C226"/>
    <mergeCell ref="A227:A230"/>
    <mergeCell ref="B227:C227"/>
    <mergeCell ref="B228:C228"/>
    <mergeCell ref="B229:C229"/>
    <mergeCell ref="B230:C230"/>
    <mergeCell ref="A231:A234"/>
    <mergeCell ref="B231:C231"/>
    <mergeCell ref="B232:C232"/>
    <mergeCell ref="B233:C233"/>
    <mergeCell ref="B234:C234"/>
    <mergeCell ref="A235:A238"/>
    <mergeCell ref="B235:C235"/>
    <mergeCell ref="B236:C236"/>
    <mergeCell ref="B237:C237"/>
    <mergeCell ref="B238:C238"/>
    <mergeCell ref="A247:C247"/>
    <mergeCell ref="A240:C241"/>
    <mergeCell ref="D240:D241"/>
    <mergeCell ref="E240:M240"/>
    <mergeCell ref="N240:N241"/>
    <mergeCell ref="A242:C242"/>
    <mergeCell ref="A243:C243"/>
    <mergeCell ref="A244:C244"/>
    <mergeCell ref="A245:C245"/>
    <mergeCell ref="A246:C24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323"/>
  <sheetViews>
    <sheetView workbookViewId="0">
      <selection activeCell="B20" sqref="B20"/>
    </sheetView>
  </sheetViews>
  <sheetFormatPr baseColWidth="10" defaultRowHeight="11.25" x14ac:dyDescent="0.15"/>
  <cols>
    <col min="1" max="1" width="41" style="30" customWidth="1"/>
    <col min="2" max="2" width="14" style="30" customWidth="1"/>
    <col min="3" max="3" width="22.140625" style="30" customWidth="1"/>
    <col min="4" max="4" width="11" style="30" customWidth="1"/>
    <col min="5" max="5" width="12.5703125" style="30" customWidth="1"/>
    <col min="6" max="6" width="11" style="30" customWidth="1"/>
    <col min="7" max="7" width="12.5703125" style="30" customWidth="1"/>
    <col min="8" max="15" width="11" style="30" customWidth="1"/>
    <col min="16" max="16" width="14.7109375" style="30" customWidth="1"/>
    <col min="17" max="17" width="11" style="30" customWidth="1"/>
    <col min="18" max="18" width="14.140625" style="30" customWidth="1"/>
    <col min="19" max="22" width="11.42578125" style="30"/>
    <col min="23" max="33" width="10" style="30" customWidth="1"/>
    <col min="34" max="39" width="11.5703125" style="30" customWidth="1"/>
    <col min="40" max="42" width="15.5703125" style="30" customWidth="1"/>
    <col min="43" max="52" width="15.5703125" style="30" hidden="1" customWidth="1"/>
    <col min="53" max="58" width="15.5703125" style="1" hidden="1" customWidth="1"/>
    <col min="59" max="60" width="15.5703125" style="30" hidden="1" customWidth="1"/>
    <col min="61" max="79" width="15.5703125" style="31" hidden="1" customWidth="1"/>
    <col min="80" max="81" width="14.85546875" style="31" hidden="1" customWidth="1"/>
    <col min="82" max="89" width="14.85546875" style="31" customWidth="1"/>
    <col min="90" max="91" width="10.85546875" style="31" customWidth="1"/>
    <col min="92" max="103" width="11.42578125" style="31"/>
    <col min="104" max="106" width="11.85546875" style="31" customWidth="1"/>
    <col min="107" max="256" width="11.42578125" style="31"/>
    <col min="257" max="257" width="41" style="31" customWidth="1"/>
    <col min="258" max="258" width="14" style="31" customWidth="1"/>
    <col min="259" max="259" width="22.140625" style="31" customWidth="1"/>
    <col min="260" max="260" width="11" style="31" customWidth="1"/>
    <col min="261" max="261" width="12.5703125" style="31" customWidth="1"/>
    <col min="262" max="262" width="11" style="31" customWidth="1"/>
    <col min="263" max="263" width="12.5703125" style="31" customWidth="1"/>
    <col min="264" max="271" width="11" style="31" customWidth="1"/>
    <col min="272" max="272" width="14.7109375" style="31" customWidth="1"/>
    <col min="273" max="273" width="11" style="31" customWidth="1"/>
    <col min="274" max="274" width="14.140625" style="31" customWidth="1"/>
    <col min="275" max="278" width="11.42578125" style="31"/>
    <col min="279" max="289" width="10" style="31" customWidth="1"/>
    <col min="290" max="295" width="11.5703125" style="31" customWidth="1"/>
    <col min="296" max="298" width="15.5703125" style="31" customWidth="1"/>
    <col min="299" max="337" width="0" style="31" hidden="1" customWidth="1"/>
    <col min="338" max="345" width="14.85546875" style="31" customWidth="1"/>
    <col min="346" max="347" width="10.85546875" style="31" customWidth="1"/>
    <col min="348" max="359" width="11.42578125" style="31"/>
    <col min="360" max="362" width="11.85546875" style="31" customWidth="1"/>
    <col min="363" max="512" width="11.42578125" style="31"/>
    <col min="513" max="513" width="41" style="31" customWidth="1"/>
    <col min="514" max="514" width="14" style="31" customWidth="1"/>
    <col min="515" max="515" width="22.140625" style="31" customWidth="1"/>
    <col min="516" max="516" width="11" style="31" customWidth="1"/>
    <col min="517" max="517" width="12.5703125" style="31" customWidth="1"/>
    <col min="518" max="518" width="11" style="31" customWidth="1"/>
    <col min="519" max="519" width="12.5703125" style="31" customWidth="1"/>
    <col min="520" max="527" width="11" style="31" customWidth="1"/>
    <col min="528" max="528" width="14.7109375" style="31" customWidth="1"/>
    <col min="529" max="529" width="11" style="31" customWidth="1"/>
    <col min="530" max="530" width="14.140625" style="31" customWidth="1"/>
    <col min="531" max="534" width="11.42578125" style="31"/>
    <col min="535" max="545" width="10" style="31" customWidth="1"/>
    <col min="546" max="551" width="11.5703125" style="31" customWidth="1"/>
    <col min="552" max="554" width="15.5703125" style="31" customWidth="1"/>
    <col min="555" max="593" width="0" style="31" hidden="1" customWidth="1"/>
    <col min="594" max="601" width="14.85546875" style="31" customWidth="1"/>
    <col min="602" max="603" width="10.85546875" style="31" customWidth="1"/>
    <col min="604" max="615" width="11.42578125" style="31"/>
    <col min="616" max="618" width="11.85546875" style="31" customWidth="1"/>
    <col min="619" max="768" width="11.42578125" style="31"/>
    <col min="769" max="769" width="41" style="31" customWidth="1"/>
    <col min="770" max="770" width="14" style="31" customWidth="1"/>
    <col min="771" max="771" width="22.140625" style="31" customWidth="1"/>
    <col min="772" max="772" width="11" style="31" customWidth="1"/>
    <col min="773" max="773" width="12.5703125" style="31" customWidth="1"/>
    <col min="774" max="774" width="11" style="31" customWidth="1"/>
    <col min="775" max="775" width="12.5703125" style="31" customWidth="1"/>
    <col min="776" max="783" width="11" style="31" customWidth="1"/>
    <col min="784" max="784" width="14.7109375" style="31" customWidth="1"/>
    <col min="785" max="785" width="11" style="31" customWidth="1"/>
    <col min="786" max="786" width="14.140625" style="31" customWidth="1"/>
    <col min="787" max="790" width="11.42578125" style="31"/>
    <col min="791" max="801" width="10" style="31" customWidth="1"/>
    <col min="802" max="807" width="11.5703125" style="31" customWidth="1"/>
    <col min="808" max="810" width="15.5703125" style="31" customWidth="1"/>
    <col min="811" max="849" width="0" style="31" hidden="1" customWidth="1"/>
    <col min="850" max="857" width="14.85546875" style="31" customWidth="1"/>
    <col min="858" max="859" width="10.85546875" style="31" customWidth="1"/>
    <col min="860" max="871" width="11.42578125" style="31"/>
    <col min="872" max="874" width="11.85546875" style="31" customWidth="1"/>
    <col min="875" max="1024" width="11.42578125" style="31"/>
    <col min="1025" max="1025" width="41" style="31" customWidth="1"/>
    <col min="1026" max="1026" width="14" style="31" customWidth="1"/>
    <col min="1027" max="1027" width="22.140625" style="31" customWidth="1"/>
    <col min="1028" max="1028" width="11" style="31" customWidth="1"/>
    <col min="1029" max="1029" width="12.5703125" style="31" customWidth="1"/>
    <col min="1030" max="1030" width="11" style="31" customWidth="1"/>
    <col min="1031" max="1031" width="12.5703125" style="31" customWidth="1"/>
    <col min="1032" max="1039" width="11" style="31" customWidth="1"/>
    <col min="1040" max="1040" width="14.7109375" style="31" customWidth="1"/>
    <col min="1041" max="1041" width="11" style="31" customWidth="1"/>
    <col min="1042" max="1042" width="14.140625" style="31" customWidth="1"/>
    <col min="1043" max="1046" width="11.42578125" style="31"/>
    <col min="1047" max="1057" width="10" style="31" customWidth="1"/>
    <col min="1058" max="1063" width="11.5703125" style="31" customWidth="1"/>
    <col min="1064" max="1066" width="15.5703125" style="31" customWidth="1"/>
    <col min="1067" max="1105" width="0" style="31" hidden="1" customWidth="1"/>
    <col min="1106" max="1113" width="14.85546875" style="31" customWidth="1"/>
    <col min="1114" max="1115" width="10.85546875" style="31" customWidth="1"/>
    <col min="1116" max="1127" width="11.42578125" style="31"/>
    <col min="1128" max="1130" width="11.85546875" style="31" customWidth="1"/>
    <col min="1131" max="1280" width="11.42578125" style="31"/>
    <col min="1281" max="1281" width="41" style="31" customWidth="1"/>
    <col min="1282" max="1282" width="14" style="31" customWidth="1"/>
    <col min="1283" max="1283" width="22.140625" style="31" customWidth="1"/>
    <col min="1284" max="1284" width="11" style="31" customWidth="1"/>
    <col min="1285" max="1285" width="12.5703125" style="31" customWidth="1"/>
    <col min="1286" max="1286" width="11" style="31" customWidth="1"/>
    <col min="1287" max="1287" width="12.5703125" style="31" customWidth="1"/>
    <col min="1288" max="1295" width="11" style="31" customWidth="1"/>
    <col min="1296" max="1296" width="14.7109375" style="31" customWidth="1"/>
    <col min="1297" max="1297" width="11" style="31" customWidth="1"/>
    <col min="1298" max="1298" width="14.140625" style="31" customWidth="1"/>
    <col min="1299" max="1302" width="11.42578125" style="31"/>
    <col min="1303" max="1313" width="10" style="31" customWidth="1"/>
    <col min="1314" max="1319" width="11.5703125" style="31" customWidth="1"/>
    <col min="1320" max="1322" width="15.5703125" style="31" customWidth="1"/>
    <col min="1323" max="1361" width="0" style="31" hidden="1" customWidth="1"/>
    <col min="1362" max="1369" width="14.85546875" style="31" customWidth="1"/>
    <col min="1370" max="1371" width="10.85546875" style="31" customWidth="1"/>
    <col min="1372" max="1383" width="11.42578125" style="31"/>
    <col min="1384" max="1386" width="11.85546875" style="31" customWidth="1"/>
    <col min="1387" max="1536" width="11.42578125" style="31"/>
    <col min="1537" max="1537" width="41" style="31" customWidth="1"/>
    <col min="1538" max="1538" width="14" style="31" customWidth="1"/>
    <col min="1539" max="1539" width="22.140625" style="31" customWidth="1"/>
    <col min="1540" max="1540" width="11" style="31" customWidth="1"/>
    <col min="1541" max="1541" width="12.5703125" style="31" customWidth="1"/>
    <col min="1542" max="1542" width="11" style="31" customWidth="1"/>
    <col min="1543" max="1543" width="12.5703125" style="31" customWidth="1"/>
    <col min="1544" max="1551" width="11" style="31" customWidth="1"/>
    <col min="1552" max="1552" width="14.7109375" style="31" customWidth="1"/>
    <col min="1553" max="1553" width="11" style="31" customWidth="1"/>
    <col min="1554" max="1554" width="14.140625" style="31" customWidth="1"/>
    <col min="1555" max="1558" width="11.42578125" style="31"/>
    <col min="1559" max="1569" width="10" style="31" customWidth="1"/>
    <col min="1570" max="1575" width="11.5703125" style="31" customWidth="1"/>
    <col min="1576" max="1578" width="15.5703125" style="31" customWidth="1"/>
    <col min="1579" max="1617" width="0" style="31" hidden="1" customWidth="1"/>
    <col min="1618" max="1625" width="14.85546875" style="31" customWidth="1"/>
    <col min="1626" max="1627" width="10.85546875" style="31" customWidth="1"/>
    <col min="1628" max="1639" width="11.42578125" style="31"/>
    <col min="1640" max="1642" width="11.85546875" style="31" customWidth="1"/>
    <col min="1643" max="1792" width="11.42578125" style="31"/>
    <col min="1793" max="1793" width="41" style="31" customWidth="1"/>
    <col min="1794" max="1794" width="14" style="31" customWidth="1"/>
    <col min="1795" max="1795" width="22.140625" style="31" customWidth="1"/>
    <col min="1796" max="1796" width="11" style="31" customWidth="1"/>
    <col min="1797" max="1797" width="12.5703125" style="31" customWidth="1"/>
    <col min="1798" max="1798" width="11" style="31" customWidth="1"/>
    <col min="1799" max="1799" width="12.5703125" style="31" customWidth="1"/>
    <col min="1800" max="1807" width="11" style="31" customWidth="1"/>
    <col min="1808" max="1808" width="14.7109375" style="31" customWidth="1"/>
    <col min="1809" max="1809" width="11" style="31" customWidth="1"/>
    <col min="1810" max="1810" width="14.140625" style="31" customWidth="1"/>
    <col min="1811" max="1814" width="11.42578125" style="31"/>
    <col min="1815" max="1825" width="10" style="31" customWidth="1"/>
    <col min="1826" max="1831" width="11.5703125" style="31" customWidth="1"/>
    <col min="1832" max="1834" width="15.5703125" style="31" customWidth="1"/>
    <col min="1835" max="1873" width="0" style="31" hidden="1" customWidth="1"/>
    <col min="1874" max="1881" width="14.85546875" style="31" customWidth="1"/>
    <col min="1882" max="1883" width="10.85546875" style="31" customWidth="1"/>
    <col min="1884" max="1895" width="11.42578125" style="31"/>
    <col min="1896" max="1898" width="11.85546875" style="31" customWidth="1"/>
    <col min="1899" max="2048" width="11.42578125" style="31"/>
    <col min="2049" max="2049" width="41" style="31" customWidth="1"/>
    <col min="2050" max="2050" width="14" style="31" customWidth="1"/>
    <col min="2051" max="2051" width="22.140625" style="31" customWidth="1"/>
    <col min="2052" max="2052" width="11" style="31" customWidth="1"/>
    <col min="2053" max="2053" width="12.5703125" style="31" customWidth="1"/>
    <col min="2054" max="2054" width="11" style="31" customWidth="1"/>
    <col min="2055" max="2055" width="12.5703125" style="31" customWidth="1"/>
    <col min="2056" max="2063" width="11" style="31" customWidth="1"/>
    <col min="2064" max="2064" width="14.7109375" style="31" customWidth="1"/>
    <col min="2065" max="2065" width="11" style="31" customWidth="1"/>
    <col min="2066" max="2066" width="14.140625" style="31" customWidth="1"/>
    <col min="2067" max="2070" width="11.42578125" style="31"/>
    <col min="2071" max="2081" width="10" style="31" customWidth="1"/>
    <col min="2082" max="2087" width="11.5703125" style="31" customWidth="1"/>
    <col min="2088" max="2090" width="15.5703125" style="31" customWidth="1"/>
    <col min="2091" max="2129" width="0" style="31" hidden="1" customWidth="1"/>
    <col min="2130" max="2137" width="14.85546875" style="31" customWidth="1"/>
    <col min="2138" max="2139" width="10.85546875" style="31" customWidth="1"/>
    <col min="2140" max="2151" width="11.42578125" style="31"/>
    <col min="2152" max="2154" width="11.85546875" style="31" customWidth="1"/>
    <col min="2155" max="2304" width="11.42578125" style="31"/>
    <col min="2305" max="2305" width="41" style="31" customWidth="1"/>
    <col min="2306" max="2306" width="14" style="31" customWidth="1"/>
    <col min="2307" max="2307" width="22.140625" style="31" customWidth="1"/>
    <col min="2308" max="2308" width="11" style="31" customWidth="1"/>
    <col min="2309" max="2309" width="12.5703125" style="31" customWidth="1"/>
    <col min="2310" max="2310" width="11" style="31" customWidth="1"/>
    <col min="2311" max="2311" width="12.5703125" style="31" customWidth="1"/>
    <col min="2312" max="2319" width="11" style="31" customWidth="1"/>
    <col min="2320" max="2320" width="14.7109375" style="31" customWidth="1"/>
    <col min="2321" max="2321" width="11" style="31" customWidth="1"/>
    <col min="2322" max="2322" width="14.140625" style="31" customWidth="1"/>
    <col min="2323" max="2326" width="11.42578125" style="31"/>
    <col min="2327" max="2337" width="10" style="31" customWidth="1"/>
    <col min="2338" max="2343" width="11.5703125" style="31" customWidth="1"/>
    <col min="2344" max="2346" width="15.5703125" style="31" customWidth="1"/>
    <col min="2347" max="2385" width="0" style="31" hidden="1" customWidth="1"/>
    <col min="2386" max="2393" width="14.85546875" style="31" customWidth="1"/>
    <col min="2394" max="2395" width="10.85546875" style="31" customWidth="1"/>
    <col min="2396" max="2407" width="11.42578125" style="31"/>
    <col min="2408" max="2410" width="11.85546875" style="31" customWidth="1"/>
    <col min="2411" max="2560" width="11.42578125" style="31"/>
    <col min="2561" max="2561" width="41" style="31" customWidth="1"/>
    <col min="2562" max="2562" width="14" style="31" customWidth="1"/>
    <col min="2563" max="2563" width="22.140625" style="31" customWidth="1"/>
    <col min="2564" max="2564" width="11" style="31" customWidth="1"/>
    <col min="2565" max="2565" width="12.5703125" style="31" customWidth="1"/>
    <col min="2566" max="2566" width="11" style="31" customWidth="1"/>
    <col min="2567" max="2567" width="12.5703125" style="31" customWidth="1"/>
    <col min="2568" max="2575" width="11" style="31" customWidth="1"/>
    <col min="2576" max="2576" width="14.7109375" style="31" customWidth="1"/>
    <col min="2577" max="2577" width="11" style="31" customWidth="1"/>
    <col min="2578" max="2578" width="14.140625" style="31" customWidth="1"/>
    <col min="2579" max="2582" width="11.42578125" style="31"/>
    <col min="2583" max="2593" width="10" style="31" customWidth="1"/>
    <col min="2594" max="2599" width="11.5703125" style="31" customWidth="1"/>
    <col min="2600" max="2602" width="15.5703125" style="31" customWidth="1"/>
    <col min="2603" max="2641" width="0" style="31" hidden="1" customWidth="1"/>
    <col min="2642" max="2649" width="14.85546875" style="31" customWidth="1"/>
    <col min="2650" max="2651" width="10.85546875" style="31" customWidth="1"/>
    <col min="2652" max="2663" width="11.42578125" style="31"/>
    <col min="2664" max="2666" width="11.85546875" style="31" customWidth="1"/>
    <col min="2667" max="2816" width="11.42578125" style="31"/>
    <col min="2817" max="2817" width="41" style="31" customWidth="1"/>
    <col min="2818" max="2818" width="14" style="31" customWidth="1"/>
    <col min="2819" max="2819" width="22.140625" style="31" customWidth="1"/>
    <col min="2820" max="2820" width="11" style="31" customWidth="1"/>
    <col min="2821" max="2821" width="12.5703125" style="31" customWidth="1"/>
    <col min="2822" max="2822" width="11" style="31" customWidth="1"/>
    <col min="2823" max="2823" width="12.5703125" style="31" customWidth="1"/>
    <col min="2824" max="2831" width="11" style="31" customWidth="1"/>
    <col min="2832" max="2832" width="14.7109375" style="31" customWidth="1"/>
    <col min="2833" max="2833" width="11" style="31" customWidth="1"/>
    <col min="2834" max="2834" width="14.140625" style="31" customWidth="1"/>
    <col min="2835" max="2838" width="11.42578125" style="31"/>
    <col min="2839" max="2849" width="10" style="31" customWidth="1"/>
    <col min="2850" max="2855" width="11.5703125" style="31" customWidth="1"/>
    <col min="2856" max="2858" width="15.5703125" style="31" customWidth="1"/>
    <col min="2859" max="2897" width="0" style="31" hidden="1" customWidth="1"/>
    <col min="2898" max="2905" width="14.85546875" style="31" customWidth="1"/>
    <col min="2906" max="2907" width="10.85546875" style="31" customWidth="1"/>
    <col min="2908" max="2919" width="11.42578125" style="31"/>
    <col min="2920" max="2922" width="11.85546875" style="31" customWidth="1"/>
    <col min="2923" max="3072" width="11.42578125" style="31"/>
    <col min="3073" max="3073" width="41" style="31" customWidth="1"/>
    <col min="3074" max="3074" width="14" style="31" customWidth="1"/>
    <col min="3075" max="3075" width="22.140625" style="31" customWidth="1"/>
    <col min="3076" max="3076" width="11" style="31" customWidth="1"/>
    <col min="3077" max="3077" width="12.5703125" style="31" customWidth="1"/>
    <col min="3078" max="3078" width="11" style="31" customWidth="1"/>
    <col min="3079" max="3079" width="12.5703125" style="31" customWidth="1"/>
    <col min="3080" max="3087" width="11" style="31" customWidth="1"/>
    <col min="3088" max="3088" width="14.7109375" style="31" customWidth="1"/>
    <col min="3089" max="3089" width="11" style="31" customWidth="1"/>
    <col min="3090" max="3090" width="14.140625" style="31" customWidth="1"/>
    <col min="3091" max="3094" width="11.42578125" style="31"/>
    <col min="3095" max="3105" width="10" style="31" customWidth="1"/>
    <col min="3106" max="3111" width="11.5703125" style="31" customWidth="1"/>
    <col min="3112" max="3114" width="15.5703125" style="31" customWidth="1"/>
    <col min="3115" max="3153" width="0" style="31" hidden="1" customWidth="1"/>
    <col min="3154" max="3161" width="14.85546875" style="31" customWidth="1"/>
    <col min="3162" max="3163" width="10.85546875" style="31" customWidth="1"/>
    <col min="3164" max="3175" width="11.42578125" style="31"/>
    <col min="3176" max="3178" width="11.85546875" style="31" customWidth="1"/>
    <col min="3179" max="3328" width="11.42578125" style="31"/>
    <col min="3329" max="3329" width="41" style="31" customWidth="1"/>
    <col min="3330" max="3330" width="14" style="31" customWidth="1"/>
    <col min="3331" max="3331" width="22.140625" style="31" customWidth="1"/>
    <col min="3332" max="3332" width="11" style="31" customWidth="1"/>
    <col min="3333" max="3333" width="12.5703125" style="31" customWidth="1"/>
    <col min="3334" max="3334" width="11" style="31" customWidth="1"/>
    <col min="3335" max="3335" width="12.5703125" style="31" customWidth="1"/>
    <col min="3336" max="3343" width="11" style="31" customWidth="1"/>
    <col min="3344" max="3344" width="14.7109375" style="31" customWidth="1"/>
    <col min="3345" max="3345" width="11" style="31" customWidth="1"/>
    <col min="3346" max="3346" width="14.140625" style="31" customWidth="1"/>
    <col min="3347" max="3350" width="11.42578125" style="31"/>
    <col min="3351" max="3361" width="10" style="31" customWidth="1"/>
    <col min="3362" max="3367" width="11.5703125" style="31" customWidth="1"/>
    <col min="3368" max="3370" width="15.5703125" style="31" customWidth="1"/>
    <col min="3371" max="3409" width="0" style="31" hidden="1" customWidth="1"/>
    <col min="3410" max="3417" width="14.85546875" style="31" customWidth="1"/>
    <col min="3418" max="3419" width="10.85546875" style="31" customWidth="1"/>
    <col min="3420" max="3431" width="11.42578125" style="31"/>
    <col min="3432" max="3434" width="11.85546875" style="31" customWidth="1"/>
    <col min="3435" max="3584" width="11.42578125" style="31"/>
    <col min="3585" max="3585" width="41" style="31" customWidth="1"/>
    <col min="3586" max="3586" width="14" style="31" customWidth="1"/>
    <col min="3587" max="3587" width="22.140625" style="31" customWidth="1"/>
    <col min="3588" max="3588" width="11" style="31" customWidth="1"/>
    <col min="3589" max="3589" width="12.5703125" style="31" customWidth="1"/>
    <col min="3590" max="3590" width="11" style="31" customWidth="1"/>
    <col min="3591" max="3591" width="12.5703125" style="31" customWidth="1"/>
    <col min="3592" max="3599" width="11" style="31" customWidth="1"/>
    <col min="3600" max="3600" width="14.7109375" style="31" customWidth="1"/>
    <col min="3601" max="3601" width="11" style="31" customWidth="1"/>
    <col min="3602" max="3602" width="14.140625" style="31" customWidth="1"/>
    <col min="3603" max="3606" width="11.42578125" style="31"/>
    <col min="3607" max="3617" width="10" style="31" customWidth="1"/>
    <col min="3618" max="3623" width="11.5703125" style="31" customWidth="1"/>
    <col min="3624" max="3626" width="15.5703125" style="31" customWidth="1"/>
    <col min="3627" max="3665" width="0" style="31" hidden="1" customWidth="1"/>
    <col min="3666" max="3673" width="14.85546875" style="31" customWidth="1"/>
    <col min="3674" max="3675" width="10.85546875" style="31" customWidth="1"/>
    <col min="3676" max="3687" width="11.42578125" style="31"/>
    <col min="3688" max="3690" width="11.85546875" style="31" customWidth="1"/>
    <col min="3691" max="3840" width="11.42578125" style="31"/>
    <col min="3841" max="3841" width="41" style="31" customWidth="1"/>
    <col min="3842" max="3842" width="14" style="31" customWidth="1"/>
    <col min="3843" max="3843" width="22.140625" style="31" customWidth="1"/>
    <col min="3844" max="3844" width="11" style="31" customWidth="1"/>
    <col min="3845" max="3845" width="12.5703125" style="31" customWidth="1"/>
    <col min="3846" max="3846" width="11" style="31" customWidth="1"/>
    <col min="3847" max="3847" width="12.5703125" style="31" customWidth="1"/>
    <col min="3848" max="3855" width="11" style="31" customWidth="1"/>
    <col min="3856" max="3856" width="14.7109375" style="31" customWidth="1"/>
    <col min="3857" max="3857" width="11" style="31" customWidth="1"/>
    <col min="3858" max="3858" width="14.140625" style="31" customWidth="1"/>
    <col min="3859" max="3862" width="11.42578125" style="31"/>
    <col min="3863" max="3873" width="10" style="31" customWidth="1"/>
    <col min="3874" max="3879" width="11.5703125" style="31" customWidth="1"/>
    <col min="3880" max="3882" width="15.5703125" style="31" customWidth="1"/>
    <col min="3883" max="3921" width="0" style="31" hidden="1" customWidth="1"/>
    <col min="3922" max="3929" width="14.85546875" style="31" customWidth="1"/>
    <col min="3930" max="3931" width="10.85546875" style="31" customWidth="1"/>
    <col min="3932" max="3943" width="11.42578125" style="31"/>
    <col min="3944" max="3946" width="11.85546875" style="31" customWidth="1"/>
    <col min="3947" max="4096" width="11.42578125" style="31"/>
    <col min="4097" max="4097" width="41" style="31" customWidth="1"/>
    <col min="4098" max="4098" width="14" style="31" customWidth="1"/>
    <col min="4099" max="4099" width="22.140625" style="31" customWidth="1"/>
    <col min="4100" max="4100" width="11" style="31" customWidth="1"/>
    <col min="4101" max="4101" width="12.5703125" style="31" customWidth="1"/>
    <col min="4102" max="4102" width="11" style="31" customWidth="1"/>
    <col min="4103" max="4103" width="12.5703125" style="31" customWidth="1"/>
    <col min="4104" max="4111" width="11" style="31" customWidth="1"/>
    <col min="4112" max="4112" width="14.7109375" style="31" customWidth="1"/>
    <col min="4113" max="4113" width="11" style="31" customWidth="1"/>
    <col min="4114" max="4114" width="14.140625" style="31" customWidth="1"/>
    <col min="4115" max="4118" width="11.42578125" style="31"/>
    <col min="4119" max="4129" width="10" style="31" customWidth="1"/>
    <col min="4130" max="4135" width="11.5703125" style="31" customWidth="1"/>
    <col min="4136" max="4138" width="15.5703125" style="31" customWidth="1"/>
    <col min="4139" max="4177" width="0" style="31" hidden="1" customWidth="1"/>
    <col min="4178" max="4185" width="14.85546875" style="31" customWidth="1"/>
    <col min="4186" max="4187" width="10.85546875" style="31" customWidth="1"/>
    <col min="4188" max="4199" width="11.42578125" style="31"/>
    <col min="4200" max="4202" width="11.85546875" style="31" customWidth="1"/>
    <col min="4203" max="4352" width="11.42578125" style="31"/>
    <col min="4353" max="4353" width="41" style="31" customWidth="1"/>
    <col min="4354" max="4354" width="14" style="31" customWidth="1"/>
    <col min="4355" max="4355" width="22.140625" style="31" customWidth="1"/>
    <col min="4356" max="4356" width="11" style="31" customWidth="1"/>
    <col min="4357" max="4357" width="12.5703125" style="31" customWidth="1"/>
    <col min="4358" max="4358" width="11" style="31" customWidth="1"/>
    <col min="4359" max="4359" width="12.5703125" style="31" customWidth="1"/>
    <col min="4360" max="4367" width="11" style="31" customWidth="1"/>
    <col min="4368" max="4368" width="14.7109375" style="31" customWidth="1"/>
    <col min="4369" max="4369" width="11" style="31" customWidth="1"/>
    <col min="4370" max="4370" width="14.140625" style="31" customWidth="1"/>
    <col min="4371" max="4374" width="11.42578125" style="31"/>
    <col min="4375" max="4385" width="10" style="31" customWidth="1"/>
    <col min="4386" max="4391" width="11.5703125" style="31" customWidth="1"/>
    <col min="4392" max="4394" width="15.5703125" style="31" customWidth="1"/>
    <col min="4395" max="4433" width="0" style="31" hidden="1" customWidth="1"/>
    <col min="4434" max="4441" width="14.85546875" style="31" customWidth="1"/>
    <col min="4442" max="4443" width="10.85546875" style="31" customWidth="1"/>
    <col min="4444" max="4455" width="11.42578125" style="31"/>
    <col min="4456" max="4458" width="11.85546875" style="31" customWidth="1"/>
    <col min="4459" max="4608" width="11.42578125" style="31"/>
    <col min="4609" max="4609" width="41" style="31" customWidth="1"/>
    <col min="4610" max="4610" width="14" style="31" customWidth="1"/>
    <col min="4611" max="4611" width="22.140625" style="31" customWidth="1"/>
    <col min="4612" max="4612" width="11" style="31" customWidth="1"/>
    <col min="4613" max="4613" width="12.5703125" style="31" customWidth="1"/>
    <col min="4614" max="4614" width="11" style="31" customWidth="1"/>
    <col min="4615" max="4615" width="12.5703125" style="31" customWidth="1"/>
    <col min="4616" max="4623" width="11" style="31" customWidth="1"/>
    <col min="4624" max="4624" width="14.7109375" style="31" customWidth="1"/>
    <col min="4625" max="4625" width="11" style="31" customWidth="1"/>
    <col min="4626" max="4626" width="14.140625" style="31" customWidth="1"/>
    <col min="4627" max="4630" width="11.42578125" style="31"/>
    <col min="4631" max="4641" width="10" style="31" customWidth="1"/>
    <col min="4642" max="4647" width="11.5703125" style="31" customWidth="1"/>
    <col min="4648" max="4650" width="15.5703125" style="31" customWidth="1"/>
    <col min="4651" max="4689" width="0" style="31" hidden="1" customWidth="1"/>
    <col min="4690" max="4697" width="14.85546875" style="31" customWidth="1"/>
    <col min="4698" max="4699" width="10.85546875" style="31" customWidth="1"/>
    <col min="4700" max="4711" width="11.42578125" style="31"/>
    <col min="4712" max="4714" width="11.85546875" style="31" customWidth="1"/>
    <col min="4715" max="4864" width="11.42578125" style="31"/>
    <col min="4865" max="4865" width="41" style="31" customWidth="1"/>
    <col min="4866" max="4866" width="14" style="31" customWidth="1"/>
    <col min="4867" max="4867" width="22.140625" style="31" customWidth="1"/>
    <col min="4868" max="4868" width="11" style="31" customWidth="1"/>
    <col min="4869" max="4869" width="12.5703125" style="31" customWidth="1"/>
    <col min="4870" max="4870" width="11" style="31" customWidth="1"/>
    <col min="4871" max="4871" width="12.5703125" style="31" customWidth="1"/>
    <col min="4872" max="4879" width="11" style="31" customWidth="1"/>
    <col min="4880" max="4880" width="14.7109375" style="31" customWidth="1"/>
    <col min="4881" max="4881" width="11" style="31" customWidth="1"/>
    <col min="4882" max="4882" width="14.140625" style="31" customWidth="1"/>
    <col min="4883" max="4886" width="11.42578125" style="31"/>
    <col min="4887" max="4897" width="10" style="31" customWidth="1"/>
    <col min="4898" max="4903" width="11.5703125" style="31" customWidth="1"/>
    <col min="4904" max="4906" width="15.5703125" style="31" customWidth="1"/>
    <col min="4907" max="4945" width="0" style="31" hidden="1" customWidth="1"/>
    <col min="4946" max="4953" width="14.85546875" style="31" customWidth="1"/>
    <col min="4954" max="4955" width="10.85546875" style="31" customWidth="1"/>
    <col min="4956" max="4967" width="11.42578125" style="31"/>
    <col min="4968" max="4970" width="11.85546875" style="31" customWidth="1"/>
    <col min="4971" max="5120" width="11.42578125" style="31"/>
    <col min="5121" max="5121" width="41" style="31" customWidth="1"/>
    <col min="5122" max="5122" width="14" style="31" customWidth="1"/>
    <col min="5123" max="5123" width="22.140625" style="31" customWidth="1"/>
    <col min="5124" max="5124" width="11" style="31" customWidth="1"/>
    <col min="5125" max="5125" width="12.5703125" style="31" customWidth="1"/>
    <col min="5126" max="5126" width="11" style="31" customWidth="1"/>
    <col min="5127" max="5127" width="12.5703125" style="31" customWidth="1"/>
    <col min="5128" max="5135" width="11" style="31" customWidth="1"/>
    <col min="5136" max="5136" width="14.7109375" style="31" customWidth="1"/>
    <col min="5137" max="5137" width="11" style="31" customWidth="1"/>
    <col min="5138" max="5138" width="14.140625" style="31" customWidth="1"/>
    <col min="5139" max="5142" width="11.42578125" style="31"/>
    <col min="5143" max="5153" width="10" style="31" customWidth="1"/>
    <col min="5154" max="5159" width="11.5703125" style="31" customWidth="1"/>
    <col min="5160" max="5162" width="15.5703125" style="31" customWidth="1"/>
    <col min="5163" max="5201" width="0" style="31" hidden="1" customWidth="1"/>
    <col min="5202" max="5209" width="14.85546875" style="31" customWidth="1"/>
    <col min="5210" max="5211" width="10.85546875" style="31" customWidth="1"/>
    <col min="5212" max="5223" width="11.42578125" style="31"/>
    <col min="5224" max="5226" width="11.85546875" style="31" customWidth="1"/>
    <col min="5227" max="5376" width="11.42578125" style="31"/>
    <col min="5377" max="5377" width="41" style="31" customWidth="1"/>
    <col min="5378" max="5378" width="14" style="31" customWidth="1"/>
    <col min="5379" max="5379" width="22.140625" style="31" customWidth="1"/>
    <col min="5380" max="5380" width="11" style="31" customWidth="1"/>
    <col min="5381" max="5381" width="12.5703125" style="31" customWidth="1"/>
    <col min="5382" max="5382" width="11" style="31" customWidth="1"/>
    <col min="5383" max="5383" width="12.5703125" style="31" customWidth="1"/>
    <col min="5384" max="5391" width="11" style="31" customWidth="1"/>
    <col min="5392" max="5392" width="14.7109375" style="31" customWidth="1"/>
    <col min="5393" max="5393" width="11" style="31" customWidth="1"/>
    <col min="5394" max="5394" width="14.140625" style="31" customWidth="1"/>
    <col min="5395" max="5398" width="11.42578125" style="31"/>
    <col min="5399" max="5409" width="10" style="31" customWidth="1"/>
    <col min="5410" max="5415" width="11.5703125" style="31" customWidth="1"/>
    <col min="5416" max="5418" width="15.5703125" style="31" customWidth="1"/>
    <col min="5419" max="5457" width="0" style="31" hidden="1" customWidth="1"/>
    <col min="5458" max="5465" width="14.85546875" style="31" customWidth="1"/>
    <col min="5466" max="5467" width="10.85546875" style="31" customWidth="1"/>
    <col min="5468" max="5479" width="11.42578125" style="31"/>
    <col min="5480" max="5482" width="11.85546875" style="31" customWidth="1"/>
    <col min="5483" max="5632" width="11.42578125" style="31"/>
    <col min="5633" max="5633" width="41" style="31" customWidth="1"/>
    <col min="5634" max="5634" width="14" style="31" customWidth="1"/>
    <col min="5635" max="5635" width="22.140625" style="31" customWidth="1"/>
    <col min="5636" max="5636" width="11" style="31" customWidth="1"/>
    <col min="5637" max="5637" width="12.5703125" style="31" customWidth="1"/>
    <col min="5638" max="5638" width="11" style="31" customWidth="1"/>
    <col min="5639" max="5639" width="12.5703125" style="31" customWidth="1"/>
    <col min="5640" max="5647" width="11" style="31" customWidth="1"/>
    <col min="5648" max="5648" width="14.7109375" style="31" customWidth="1"/>
    <col min="5649" max="5649" width="11" style="31" customWidth="1"/>
    <col min="5650" max="5650" width="14.140625" style="31" customWidth="1"/>
    <col min="5651" max="5654" width="11.42578125" style="31"/>
    <col min="5655" max="5665" width="10" style="31" customWidth="1"/>
    <col min="5666" max="5671" width="11.5703125" style="31" customWidth="1"/>
    <col min="5672" max="5674" width="15.5703125" style="31" customWidth="1"/>
    <col min="5675" max="5713" width="0" style="31" hidden="1" customWidth="1"/>
    <col min="5714" max="5721" width="14.85546875" style="31" customWidth="1"/>
    <col min="5722" max="5723" width="10.85546875" style="31" customWidth="1"/>
    <col min="5724" max="5735" width="11.42578125" style="31"/>
    <col min="5736" max="5738" width="11.85546875" style="31" customWidth="1"/>
    <col min="5739" max="5888" width="11.42578125" style="31"/>
    <col min="5889" max="5889" width="41" style="31" customWidth="1"/>
    <col min="5890" max="5890" width="14" style="31" customWidth="1"/>
    <col min="5891" max="5891" width="22.140625" style="31" customWidth="1"/>
    <col min="5892" max="5892" width="11" style="31" customWidth="1"/>
    <col min="5893" max="5893" width="12.5703125" style="31" customWidth="1"/>
    <col min="5894" max="5894" width="11" style="31" customWidth="1"/>
    <col min="5895" max="5895" width="12.5703125" style="31" customWidth="1"/>
    <col min="5896" max="5903" width="11" style="31" customWidth="1"/>
    <col min="5904" max="5904" width="14.7109375" style="31" customWidth="1"/>
    <col min="5905" max="5905" width="11" style="31" customWidth="1"/>
    <col min="5906" max="5906" width="14.140625" style="31" customWidth="1"/>
    <col min="5907" max="5910" width="11.42578125" style="31"/>
    <col min="5911" max="5921" width="10" style="31" customWidth="1"/>
    <col min="5922" max="5927" width="11.5703125" style="31" customWidth="1"/>
    <col min="5928" max="5930" width="15.5703125" style="31" customWidth="1"/>
    <col min="5931" max="5969" width="0" style="31" hidden="1" customWidth="1"/>
    <col min="5970" max="5977" width="14.85546875" style="31" customWidth="1"/>
    <col min="5978" max="5979" width="10.85546875" style="31" customWidth="1"/>
    <col min="5980" max="5991" width="11.42578125" style="31"/>
    <col min="5992" max="5994" width="11.85546875" style="31" customWidth="1"/>
    <col min="5995" max="6144" width="11.42578125" style="31"/>
    <col min="6145" max="6145" width="41" style="31" customWidth="1"/>
    <col min="6146" max="6146" width="14" style="31" customWidth="1"/>
    <col min="6147" max="6147" width="22.140625" style="31" customWidth="1"/>
    <col min="6148" max="6148" width="11" style="31" customWidth="1"/>
    <col min="6149" max="6149" width="12.5703125" style="31" customWidth="1"/>
    <col min="6150" max="6150" width="11" style="31" customWidth="1"/>
    <col min="6151" max="6151" width="12.5703125" style="31" customWidth="1"/>
    <col min="6152" max="6159" width="11" style="31" customWidth="1"/>
    <col min="6160" max="6160" width="14.7109375" style="31" customWidth="1"/>
    <col min="6161" max="6161" width="11" style="31" customWidth="1"/>
    <col min="6162" max="6162" width="14.140625" style="31" customWidth="1"/>
    <col min="6163" max="6166" width="11.42578125" style="31"/>
    <col min="6167" max="6177" width="10" style="31" customWidth="1"/>
    <col min="6178" max="6183" width="11.5703125" style="31" customWidth="1"/>
    <col min="6184" max="6186" width="15.5703125" style="31" customWidth="1"/>
    <col min="6187" max="6225" width="0" style="31" hidden="1" customWidth="1"/>
    <col min="6226" max="6233" width="14.85546875" style="31" customWidth="1"/>
    <col min="6234" max="6235" width="10.85546875" style="31" customWidth="1"/>
    <col min="6236" max="6247" width="11.42578125" style="31"/>
    <col min="6248" max="6250" width="11.85546875" style="31" customWidth="1"/>
    <col min="6251" max="6400" width="11.42578125" style="31"/>
    <col min="6401" max="6401" width="41" style="31" customWidth="1"/>
    <col min="6402" max="6402" width="14" style="31" customWidth="1"/>
    <col min="6403" max="6403" width="22.140625" style="31" customWidth="1"/>
    <col min="6404" max="6404" width="11" style="31" customWidth="1"/>
    <col min="6405" max="6405" width="12.5703125" style="31" customWidth="1"/>
    <col min="6406" max="6406" width="11" style="31" customWidth="1"/>
    <col min="6407" max="6407" width="12.5703125" style="31" customWidth="1"/>
    <col min="6408" max="6415" width="11" style="31" customWidth="1"/>
    <col min="6416" max="6416" width="14.7109375" style="31" customWidth="1"/>
    <col min="6417" max="6417" width="11" style="31" customWidth="1"/>
    <col min="6418" max="6418" width="14.140625" style="31" customWidth="1"/>
    <col min="6419" max="6422" width="11.42578125" style="31"/>
    <col min="6423" max="6433" width="10" style="31" customWidth="1"/>
    <col min="6434" max="6439" width="11.5703125" style="31" customWidth="1"/>
    <col min="6440" max="6442" width="15.5703125" style="31" customWidth="1"/>
    <col min="6443" max="6481" width="0" style="31" hidden="1" customWidth="1"/>
    <col min="6482" max="6489" width="14.85546875" style="31" customWidth="1"/>
    <col min="6490" max="6491" width="10.85546875" style="31" customWidth="1"/>
    <col min="6492" max="6503" width="11.42578125" style="31"/>
    <col min="6504" max="6506" width="11.85546875" style="31" customWidth="1"/>
    <col min="6507" max="6656" width="11.42578125" style="31"/>
    <col min="6657" max="6657" width="41" style="31" customWidth="1"/>
    <col min="6658" max="6658" width="14" style="31" customWidth="1"/>
    <col min="6659" max="6659" width="22.140625" style="31" customWidth="1"/>
    <col min="6660" max="6660" width="11" style="31" customWidth="1"/>
    <col min="6661" max="6661" width="12.5703125" style="31" customWidth="1"/>
    <col min="6662" max="6662" width="11" style="31" customWidth="1"/>
    <col min="6663" max="6663" width="12.5703125" style="31" customWidth="1"/>
    <col min="6664" max="6671" width="11" style="31" customWidth="1"/>
    <col min="6672" max="6672" width="14.7109375" style="31" customWidth="1"/>
    <col min="6673" max="6673" width="11" style="31" customWidth="1"/>
    <col min="6674" max="6674" width="14.140625" style="31" customWidth="1"/>
    <col min="6675" max="6678" width="11.42578125" style="31"/>
    <col min="6679" max="6689" width="10" style="31" customWidth="1"/>
    <col min="6690" max="6695" width="11.5703125" style="31" customWidth="1"/>
    <col min="6696" max="6698" width="15.5703125" style="31" customWidth="1"/>
    <col min="6699" max="6737" width="0" style="31" hidden="1" customWidth="1"/>
    <col min="6738" max="6745" width="14.85546875" style="31" customWidth="1"/>
    <col min="6746" max="6747" width="10.85546875" style="31" customWidth="1"/>
    <col min="6748" max="6759" width="11.42578125" style="31"/>
    <col min="6760" max="6762" width="11.85546875" style="31" customWidth="1"/>
    <col min="6763" max="6912" width="11.42578125" style="31"/>
    <col min="6913" max="6913" width="41" style="31" customWidth="1"/>
    <col min="6914" max="6914" width="14" style="31" customWidth="1"/>
    <col min="6915" max="6915" width="22.140625" style="31" customWidth="1"/>
    <col min="6916" max="6916" width="11" style="31" customWidth="1"/>
    <col min="6917" max="6917" width="12.5703125" style="31" customWidth="1"/>
    <col min="6918" max="6918" width="11" style="31" customWidth="1"/>
    <col min="6919" max="6919" width="12.5703125" style="31" customWidth="1"/>
    <col min="6920" max="6927" width="11" style="31" customWidth="1"/>
    <col min="6928" max="6928" width="14.7109375" style="31" customWidth="1"/>
    <col min="6929" max="6929" width="11" style="31" customWidth="1"/>
    <col min="6930" max="6930" width="14.140625" style="31" customWidth="1"/>
    <col min="6931" max="6934" width="11.42578125" style="31"/>
    <col min="6935" max="6945" width="10" style="31" customWidth="1"/>
    <col min="6946" max="6951" width="11.5703125" style="31" customWidth="1"/>
    <col min="6952" max="6954" width="15.5703125" style="31" customWidth="1"/>
    <col min="6955" max="6993" width="0" style="31" hidden="1" customWidth="1"/>
    <col min="6994" max="7001" width="14.85546875" style="31" customWidth="1"/>
    <col min="7002" max="7003" width="10.85546875" style="31" customWidth="1"/>
    <col min="7004" max="7015" width="11.42578125" style="31"/>
    <col min="7016" max="7018" width="11.85546875" style="31" customWidth="1"/>
    <col min="7019" max="7168" width="11.42578125" style="31"/>
    <col min="7169" max="7169" width="41" style="31" customWidth="1"/>
    <col min="7170" max="7170" width="14" style="31" customWidth="1"/>
    <col min="7171" max="7171" width="22.140625" style="31" customWidth="1"/>
    <col min="7172" max="7172" width="11" style="31" customWidth="1"/>
    <col min="7173" max="7173" width="12.5703125" style="31" customWidth="1"/>
    <col min="7174" max="7174" width="11" style="31" customWidth="1"/>
    <col min="7175" max="7175" width="12.5703125" style="31" customWidth="1"/>
    <col min="7176" max="7183" width="11" style="31" customWidth="1"/>
    <col min="7184" max="7184" width="14.7109375" style="31" customWidth="1"/>
    <col min="7185" max="7185" width="11" style="31" customWidth="1"/>
    <col min="7186" max="7186" width="14.140625" style="31" customWidth="1"/>
    <col min="7187" max="7190" width="11.42578125" style="31"/>
    <col min="7191" max="7201" width="10" style="31" customWidth="1"/>
    <col min="7202" max="7207" width="11.5703125" style="31" customWidth="1"/>
    <col min="7208" max="7210" width="15.5703125" style="31" customWidth="1"/>
    <col min="7211" max="7249" width="0" style="31" hidden="1" customWidth="1"/>
    <col min="7250" max="7257" width="14.85546875" style="31" customWidth="1"/>
    <col min="7258" max="7259" width="10.85546875" style="31" customWidth="1"/>
    <col min="7260" max="7271" width="11.42578125" style="31"/>
    <col min="7272" max="7274" width="11.85546875" style="31" customWidth="1"/>
    <col min="7275" max="7424" width="11.42578125" style="31"/>
    <col min="7425" max="7425" width="41" style="31" customWidth="1"/>
    <col min="7426" max="7426" width="14" style="31" customWidth="1"/>
    <col min="7427" max="7427" width="22.140625" style="31" customWidth="1"/>
    <col min="7428" max="7428" width="11" style="31" customWidth="1"/>
    <col min="7429" max="7429" width="12.5703125" style="31" customWidth="1"/>
    <col min="7430" max="7430" width="11" style="31" customWidth="1"/>
    <col min="7431" max="7431" width="12.5703125" style="31" customWidth="1"/>
    <col min="7432" max="7439" width="11" style="31" customWidth="1"/>
    <col min="7440" max="7440" width="14.7109375" style="31" customWidth="1"/>
    <col min="7441" max="7441" width="11" style="31" customWidth="1"/>
    <col min="7442" max="7442" width="14.140625" style="31" customWidth="1"/>
    <col min="7443" max="7446" width="11.42578125" style="31"/>
    <col min="7447" max="7457" width="10" style="31" customWidth="1"/>
    <col min="7458" max="7463" width="11.5703125" style="31" customWidth="1"/>
    <col min="7464" max="7466" width="15.5703125" style="31" customWidth="1"/>
    <col min="7467" max="7505" width="0" style="31" hidden="1" customWidth="1"/>
    <col min="7506" max="7513" width="14.85546875" style="31" customWidth="1"/>
    <col min="7514" max="7515" width="10.85546875" style="31" customWidth="1"/>
    <col min="7516" max="7527" width="11.42578125" style="31"/>
    <col min="7528" max="7530" width="11.85546875" style="31" customWidth="1"/>
    <col min="7531" max="7680" width="11.42578125" style="31"/>
    <col min="7681" max="7681" width="41" style="31" customWidth="1"/>
    <col min="7682" max="7682" width="14" style="31" customWidth="1"/>
    <col min="7683" max="7683" width="22.140625" style="31" customWidth="1"/>
    <col min="7684" max="7684" width="11" style="31" customWidth="1"/>
    <col min="7685" max="7685" width="12.5703125" style="31" customWidth="1"/>
    <col min="7686" max="7686" width="11" style="31" customWidth="1"/>
    <col min="7687" max="7687" width="12.5703125" style="31" customWidth="1"/>
    <col min="7688" max="7695" width="11" style="31" customWidth="1"/>
    <col min="7696" max="7696" width="14.7109375" style="31" customWidth="1"/>
    <col min="7697" max="7697" width="11" style="31" customWidth="1"/>
    <col min="7698" max="7698" width="14.140625" style="31" customWidth="1"/>
    <col min="7699" max="7702" width="11.42578125" style="31"/>
    <col min="7703" max="7713" width="10" style="31" customWidth="1"/>
    <col min="7714" max="7719" width="11.5703125" style="31" customWidth="1"/>
    <col min="7720" max="7722" width="15.5703125" style="31" customWidth="1"/>
    <col min="7723" max="7761" width="0" style="31" hidden="1" customWidth="1"/>
    <col min="7762" max="7769" width="14.85546875" style="31" customWidth="1"/>
    <col min="7770" max="7771" width="10.85546875" style="31" customWidth="1"/>
    <col min="7772" max="7783" width="11.42578125" style="31"/>
    <col min="7784" max="7786" width="11.85546875" style="31" customWidth="1"/>
    <col min="7787" max="7936" width="11.42578125" style="31"/>
    <col min="7937" max="7937" width="41" style="31" customWidth="1"/>
    <col min="7938" max="7938" width="14" style="31" customWidth="1"/>
    <col min="7939" max="7939" width="22.140625" style="31" customWidth="1"/>
    <col min="7940" max="7940" width="11" style="31" customWidth="1"/>
    <col min="7941" max="7941" width="12.5703125" style="31" customWidth="1"/>
    <col min="7942" max="7942" width="11" style="31" customWidth="1"/>
    <col min="7943" max="7943" width="12.5703125" style="31" customWidth="1"/>
    <col min="7944" max="7951" width="11" style="31" customWidth="1"/>
    <col min="7952" max="7952" width="14.7109375" style="31" customWidth="1"/>
    <col min="7953" max="7953" width="11" style="31" customWidth="1"/>
    <col min="7954" max="7954" width="14.140625" style="31" customWidth="1"/>
    <col min="7955" max="7958" width="11.42578125" style="31"/>
    <col min="7959" max="7969" width="10" style="31" customWidth="1"/>
    <col min="7970" max="7975" width="11.5703125" style="31" customWidth="1"/>
    <col min="7976" max="7978" width="15.5703125" style="31" customWidth="1"/>
    <col min="7979" max="8017" width="0" style="31" hidden="1" customWidth="1"/>
    <col min="8018" max="8025" width="14.85546875" style="31" customWidth="1"/>
    <col min="8026" max="8027" width="10.85546875" style="31" customWidth="1"/>
    <col min="8028" max="8039" width="11.42578125" style="31"/>
    <col min="8040" max="8042" width="11.85546875" style="31" customWidth="1"/>
    <col min="8043" max="8192" width="11.42578125" style="31"/>
    <col min="8193" max="8193" width="41" style="31" customWidth="1"/>
    <col min="8194" max="8194" width="14" style="31" customWidth="1"/>
    <col min="8195" max="8195" width="22.140625" style="31" customWidth="1"/>
    <col min="8196" max="8196" width="11" style="31" customWidth="1"/>
    <col min="8197" max="8197" width="12.5703125" style="31" customWidth="1"/>
    <col min="8198" max="8198" width="11" style="31" customWidth="1"/>
    <col min="8199" max="8199" width="12.5703125" style="31" customWidth="1"/>
    <col min="8200" max="8207" width="11" style="31" customWidth="1"/>
    <col min="8208" max="8208" width="14.7109375" style="31" customWidth="1"/>
    <col min="8209" max="8209" width="11" style="31" customWidth="1"/>
    <col min="8210" max="8210" width="14.140625" style="31" customWidth="1"/>
    <col min="8211" max="8214" width="11.42578125" style="31"/>
    <col min="8215" max="8225" width="10" style="31" customWidth="1"/>
    <col min="8226" max="8231" width="11.5703125" style="31" customWidth="1"/>
    <col min="8232" max="8234" width="15.5703125" style="31" customWidth="1"/>
    <col min="8235" max="8273" width="0" style="31" hidden="1" customWidth="1"/>
    <col min="8274" max="8281" width="14.85546875" style="31" customWidth="1"/>
    <col min="8282" max="8283" width="10.85546875" style="31" customWidth="1"/>
    <col min="8284" max="8295" width="11.42578125" style="31"/>
    <col min="8296" max="8298" width="11.85546875" style="31" customWidth="1"/>
    <col min="8299" max="8448" width="11.42578125" style="31"/>
    <col min="8449" max="8449" width="41" style="31" customWidth="1"/>
    <col min="8450" max="8450" width="14" style="31" customWidth="1"/>
    <col min="8451" max="8451" width="22.140625" style="31" customWidth="1"/>
    <col min="8452" max="8452" width="11" style="31" customWidth="1"/>
    <col min="8453" max="8453" width="12.5703125" style="31" customWidth="1"/>
    <col min="8454" max="8454" width="11" style="31" customWidth="1"/>
    <col min="8455" max="8455" width="12.5703125" style="31" customWidth="1"/>
    <col min="8456" max="8463" width="11" style="31" customWidth="1"/>
    <col min="8464" max="8464" width="14.7109375" style="31" customWidth="1"/>
    <col min="8465" max="8465" width="11" style="31" customWidth="1"/>
    <col min="8466" max="8466" width="14.140625" style="31" customWidth="1"/>
    <col min="8467" max="8470" width="11.42578125" style="31"/>
    <col min="8471" max="8481" width="10" style="31" customWidth="1"/>
    <col min="8482" max="8487" width="11.5703125" style="31" customWidth="1"/>
    <col min="8488" max="8490" width="15.5703125" style="31" customWidth="1"/>
    <col min="8491" max="8529" width="0" style="31" hidden="1" customWidth="1"/>
    <col min="8530" max="8537" width="14.85546875" style="31" customWidth="1"/>
    <col min="8538" max="8539" width="10.85546875" style="31" customWidth="1"/>
    <col min="8540" max="8551" width="11.42578125" style="31"/>
    <col min="8552" max="8554" width="11.85546875" style="31" customWidth="1"/>
    <col min="8555" max="8704" width="11.42578125" style="31"/>
    <col min="8705" max="8705" width="41" style="31" customWidth="1"/>
    <col min="8706" max="8706" width="14" style="31" customWidth="1"/>
    <col min="8707" max="8707" width="22.140625" style="31" customWidth="1"/>
    <col min="8708" max="8708" width="11" style="31" customWidth="1"/>
    <col min="8709" max="8709" width="12.5703125" style="31" customWidth="1"/>
    <col min="8710" max="8710" width="11" style="31" customWidth="1"/>
    <col min="8711" max="8711" width="12.5703125" style="31" customWidth="1"/>
    <col min="8712" max="8719" width="11" style="31" customWidth="1"/>
    <col min="8720" max="8720" width="14.7109375" style="31" customWidth="1"/>
    <col min="8721" max="8721" width="11" style="31" customWidth="1"/>
    <col min="8722" max="8722" width="14.140625" style="31" customWidth="1"/>
    <col min="8723" max="8726" width="11.42578125" style="31"/>
    <col min="8727" max="8737" width="10" style="31" customWidth="1"/>
    <col min="8738" max="8743" width="11.5703125" style="31" customWidth="1"/>
    <col min="8744" max="8746" width="15.5703125" style="31" customWidth="1"/>
    <col min="8747" max="8785" width="0" style="31" hidden="1" customWidth="1"/>
    <col min="8786" max="8793" width="14.85546875" style="31" customWidth="1"/>
    <col min="8794" max="8795" width="10.85546875" style="31" customWidth="1"/>
    <col min="8796" max="8807" width="11.42578125" style="31"/>
    <col min="8808" max="8810" width="11.85546875" style="31" customWidth="1"/>
    <col min="8811" max="8960" width="11.42578125" style="31"/>
    <col min="8961" max="8961" width="41" style="31" customWidth="1"/>
    <col min="8962" max="8962" width="14" style="31" customWidth="1"/>
    <col min="8963" max="8963" width="22.140625" style="31" customWidth="1"/>
    <col min="8964" max="8964" width="11" style="31" customWidth="1"/>
    <col min="8965" max="8965" width="12.5703125" style="31" customWidth="1"/>
    <col min="8966" max="8966" width="11" style="31" customWidth="1"/>
    <col min="8967" max="8967" width="12.5703125" style="31" customWidth="1"/>
    <col min="8968" max="8975" width="11" style="31" customWidth="1"/>
    <col min="8976" max="8976" width="14.7109375" style="31" customWidth="1"/>
    <col min="8977" max="8977" width="11" style="31" customWidth="1"/>
    <col min="8978" max="8978" width="14.140625" style="31" customWidth="1"/>
    <col min="8979" max="8982" width="11.42578125" style="31"/>
    <col min="8983" max="8993" width="10" style="31" customWidth="1"/>
    <col min="8994" max="8999" width="11.5703125" style="31" customWidth="1"/>
    <col min="9000" max="9002" width="15.5703125" style="31" customWidth="1"/>
    <col min="9003" max="9041" width="0" style="31" hidden="1" customWidth="1"/>
    <col min="9042" max="9049" width="14.85546875" style="31" customWidth="1"/>
    <col min="9050" max="9051" width="10.85546875" style="31" customWidth="1"/>
    <col min="9052" max="9063" width="11.42578125" style="31"/>
    <col min="9064" max="9066" width="11.85546875" style="31" customWidth="1"/>
    <col min="9067" max="9216" width="11.42578125" style="31"/>
    <col min="9217" max="9217" width="41" style="31" customWidth="1"/>
    <col min="9218" max="9218" width="14" style="31" customWidth="1"/>
    <col min="9219" max="9219" width="22.140625" style="31" customWidth="1"/>
    <col min="9220" max="9220" width="11" style="31" customWidth="1"/>
    <col min="9221" max="9221" width="12.5703125" style="31" customWidth="1"/>
    <col min="9222" max="9222" width="11" style="31" customWidth="1"/>
    <col min="9223" max="9223" width="12.5703125" style="31" customWidth="1"/>
    <col min="9224" max="9231" width="11" style="31" customWidth="1"/>
    <col min="9232" max="9232" width="14.7109375" style="31" customWidth="1"/>
    <col min="9233" max="9233" width="11" style="31" customWidth="1"/>
    <col min="9234" max="9234" width="14.140625" style="31" customWidth="1"/>
    <col min="9235" max="9238" width="11.42578125" style="31"/>
    <col min="9239" max="9249" width="10" style="31" customWidth="1"/>
    <col min="9250" max="9255" width="11.5703125" style="31" customWidth="1"/>
    <col min="9256" max="9258" width="15.5703125" style="31" customWidth="1"/>
    <col min="9259" max="9297" width="0" style="31" hidden="1" customWidth="1"/>
    <col min="9298" max="9305" width="14.85546875" style="31" customWidth="1"/>
    <col min="9306" max="9307" width="10.85546875" style="31" customWidth="1"/>
    <col min="9308" max="9319" width="11.42578125" style="31"/>
    <col min="9320" max="9322" width="11.85546875" style="31" customWidth="1"/>
    <col min="9323" max="9472" width="11.42578125" style="31"/>
    <col min="9473" max="9473" width="41" style="31" customWidth="1"/>
    <col min="9474" max="9474" width="14" style="31" customWidth="1"/>
    <col min="9475" max="9475" width="22.140625" style="31" customWidth="1"/>
    <col min="9476" max="9476" width="11" style="31" customWidth="1"/>
    <col min="9477" max="9477" width="12.5703125" style="31" customWidth="1"/>
    <col min="9478" max="9478" width="11" style="31" customWidth="1"/>
    <col min="9479" max="9479" width="12.5703125" style="31" customWidth="1"/>
    <col min="9480" max="9487" width="11" style="31" customWidth="1"/>
    <col min="9488" max="9488" width="14.7109375" style="31" customWidth="1"/>
    <col min="9489" max="9489" width="11" style="31" customWidth="1"/>
    <col min="9490" max="9490" width="14.140625" style="31" customWidth="1"/>
    <col min="9491" max="9494" width="11.42578125" style="31"/>
    <col min="9495" max="9505" width="10" style="31" customWidth="1"/>
    <col min="9506" max="9511" width="11.5703125" style="31" customWidth="1"/>
    <col min="9512" max="9514" width="15.5703125" style="31" customWidth="1"/>
    <col min="9515" max="9553" width="0" style="31" hidden="1" customWidth="1"/>
    <col min="9554" max="9561" width="14.85546875" style="31" customWidth="1"/>
    <col min="9562" max="9563" width="10.85546875" style="31" customWidth="1"/>
    <col min="9564" max="9575" width="11.42578125" style="31"/>
    <col min="9576" max="9578" width="11.85546875" style="31" customWidth="1"/>
    <col min="9579" max="9728" width="11.42578125" style="31"/>
    <col min="9729" max="9729" width="41" style="31" customWidth="1"/>
    <col min="9730" max="9730" width="14" style="31" customWidth="1"/>
    <col min="9731" max="9731" width="22.140625" style="31" customWidth="1"/>
    <col min="9732" max="9732" width="11" style="31" customWidth="1"/>
    <col min="9733" max="9733" width="12.5703125" style="31" customWidth="1"/>
    <col min="9734" max="9734" width="11" style="31" customWidth="1"/>
    <col min="9735" max="9735" width="12.5703125" style="31" customWidth="1"/>
    <col min="9736" max="9743" width="11" style="31" customWidth="1"/>
    <col min="9744" max="9744" width="14.7109375" style="31" customWidth="1"/>
    <col min="9745" max="9745" width="11" style="31" customWidth="1"/>
    <col min="9746" max="9746" width="14.140625" style="31" customWidth="1"/>
    <col min="9747" max="9750" width="11.42578125" style="31"/>
    <col min="9751" max="9761" width="10" style="31" customWidth="1"/>
    <col min="9762" max="9767" width="11.5703125" style="31" customWidth="1"/>
    <col min="9768" max="9770" width="15.5703125" style="31" customWidth="1"/>
    <col min="9771" max="9809" width="0" style="31" hidden="1" customWidth="1"/>
    <col min="9810" max="9817" width="14.85546875" style="31" customWidth="1"/>
    <col min="9818" max="9819" width="10.85546875" style="31" customWidth="1"/>
    <col min="9820" max="9831" width="11.42578125" style="31"/>
    <col min="9832" max="9834" width="11.85546875" style="31" customWidth="1"/>
    <col min="9835" max="9984" width="11.42578125" style="31"/>
    <col min="9985" max="9985" width="41" style="31" customWidth="1"/>
    <col min="9986" max="9986" width="14" style="31" customWidth="1"/>
    <col min="9987" max="9987" width="22.140625" style="31" customWidth="1"/>
    <col min="9988" max="9988" width="11" style="31" customWidth="1"/>
    <col min="9989" max="9989" width="12.5703125" style="31" customWidth="1"/>
    <col min="9990" max="9990" width="11" style="31" customWidth="1"/>
    <col min="9991" max="9991" width="12.5703125" style="31" customWidth="1"/>
    <col min="9992" max="9999" width="11" style="31" customWidth="1"/>
    <col min="10000" max="10000" width="14.7109375" style="31" customWidth="1"/>
    <col min="10001" max="10001" width="11" style="31" customWidth="1"/>
    <col min="10002" max="10002" width="14.140625" style="31" customWidth="1"/>
    <col min="10003" max="10006" width="11.42578125" style="31"/>
    <col min="10007" max="10017" width="10" style="31" customWidth="1"/>
    <col min="10018" max="10023" width="11.5703125" style="31" customWidth="1"/>
    <col min="10024" max="10026" width="15.5703125" style="31" customWidth="1"/>
    <col min="10027" max="10065" width="0" style="31" hidden="1" customWidth="1"/>
    <col min="10066" max="10073" width="14.85546875" style="31" customWidth="1"/>
    <col min="10074" max="10075" width="10.85546875" style="31" customWidth="1"/>
    <col min="10076" max="10087" width="11.42578125" style="31"/>
    <col min="10088" max="10090" width="11.85546875" style="31" customWidth="1"/>
    <col min="10091" max="10240" width="11.42578125" style="31"/>
    <col min="10241" max="10241" width="41" style="31" customWidth="1"/>
    <col min="10242" max="10242" width="14" style="31" customWidth="1"/>
    <col min="10243" max="10243" width="22.140625" style="31" customWidth="1"/>
    <col min="10244" max="10244" width="11" style="31" customWidth="1"/>
    <col min="10245" max="10245" width="12.5703125" style="31" customWidth="1"/>
    <col min="10246" max="10246" width="11" style="31" customWidth="1"/>
    <col min="10247" max="10247" width="12.5703125" style="31" customWidth="1"/>
    <col min="10248" max="10255" width="11" style="31" customWidth="1"/>
    <col min="10256" max="10256" width="14.7109375" style="31" customWidth="1"/>
    <col min="10257" max="10257" width="11" style="31" customWidth="1"/>
    <col min="10258" max="10258" width="14.140625" style="31" customWidth="1"/>
    <col min="10259" max="10262" width="11.42578125" style="31"/>
    <col min="10263" max="10273" width="10" style="31" customWidth="1"/>
    <col min="10274" max="10279" width="11.5703125" style="31" customWidth="1"/>
    <col min="10280" max="10282" width="15.5703125" style="31" customWidth="1"/>
    <col min="10283" max="10321" width="0" style="31" hidden="1" customWidth="1"/>
    <col min="10322" max="10329" width="14.85546875" style="31" customWidth="1"/>
    <col min="10330" max="10331" width="10.85546875" style="31" customWidth="1"/>
    <col min="10332" max="10343" width="11.42578125" style="31"/>
    <col min="10344" max="10346" width="11.85546875" style="31" customWidth="1"/>
    <col min="10347" max="10496" width="11.42578125" style="31"/>
    <col min="10497" max="10497" width="41" style="31" customWidth="1"/>
    <col min="10498" max="10498" width="14" style="31" customWidth="1"/>
    <col min="10499" max="10499" width="22.140625" style="31" customWidth="1"/>
    <col min="10500" max="10500" width="11" style="31" customWidth="1"/>
    <col min="10501" max="10501" width="12.5703125" style="31" customWidth="1"/>
    <col min="10502" max="10502" width="11" style="31" customWidth="1"/>
    <col min="10503" max="10503" width="12.5703125" style="31" customWidth="1"/>
    <col min="10504" max="10511" width="11" style="31" customWidth="1"/>
    <col min="10512" max="10512" width="14.7109375" style="31" customWidth="1"/>
    <col min="10513" max="10513" width="11" style="31" customWidth="1"/>
    <col min="10514" max="10514" width="14.140625" style="31" customWidth="1"/>
    <col min="10515" max="10518" width="11.42578125" style="31"/>
    <col min="10519" max="10529" width="10" style="31" customWidth="1"/>
    <col min="10530" max="10535" width="11.5703125" style="31" customWidth="1"/>
    <col min="10536" max="10538" width="15.5703125" style="31" customWidth="1"/>
    <col min="10539" max="10577" width="0" style="31" hidden="1" customWidth="1"/>
    <col min="10578" max="10585" width="14.85546875" style="31" customWidth="1"/>
    <col min="10586" max="10587" width="10.85546875" style="31" customWidth="1"/>
    <col min="10588" max="10599" width="11.42578125" style="31"/>
    <col min="10600" max="10602" width="11.85546875" style="31" customWidth="1"/>
    <col min="10603" max="10752" width="11.42578125" style="31"/>
    <col min="10753" max="10753" width="41" style="31" customWidth="1"/>
    <col min="10754" max="10754" width="14" style="31" customWidth="1"/>
    <col min="10755" max="10755" width="22.140625" style="31" customWidth="1"/>
    <col min="10756" max="10756" width="11" style="31" customWidth="1"/>
    <col min="10757" max="10757" width="12.5703125" style="31" customWidth="1"/>
    <col min="10758" max="10758" width="11" style="31" customWidth="1"/>
    <col min="10759" max="10759" width="12.5703125" style="31" customWidth="1"/>
    <col min="10760" max="10767" width="11" style="31" customWidth="1"/>
    <col min="10768" max="10768" width="14.7109375" style="31" customWidth="1"/>
    <col min="10769" max="10769" width="11" style="31" customWidth="1"/>
    <col min="10770" max="10770" width="14.140625" style="31" customWidth="1"/>
    <col min="10771" max="10774" width="11.42578125" style="31"/>
    <col min="10775" max="10785" width="10" style="31" customWidth="1"/>
    <col min="10786" max="10791" width="11.5703125" style="31" customWidth="1"/>
    <col min="10792" max="10794" width="15.5703125" style="31" customWidth="1"/>
    <col min="10795" max="10833" width="0" style="31" hidden="1" customWidth="1"/>
    <col min="10834" max="10841" width="14.85546875" style="31" customWidth="1"/>
    <col min="10842" max="10843" width="10.85546875" style="31" customWidth="1"/>
    <col min="10844" max="10855" width="11.42578125" style="31"/>
    <col min="10856" max="10858" width="11.85546875" style="31" customWidth="1"/>
    <col min="10859" max="11008" width="11.42578125" style="31"/>
    <col min="11009" max="11009" width="41" style="31" customWidth="1"/>
    <col min="11010" max="11010" width="14" style="31" customWidth="1"/>
    <col min="11011" max="11011" width="22.140625" style="31" customWidth="1"/>
    <col min="11012" max="11012" width="11" style="31" customWidth="1"/>
    <col min="11013" max="11013" width="12.5703125" style="31" customWidth="1"/>
    <col min="11014" max="11014" width="11" style="31" customWidth="1"/>
    <col min="11015" max="11015" width="12.5703125" style="31" customWidth="1"/>
    <col min="11016" max="11023" width="11" style="31" customWidth="1"/>
    <col min="11024" max="11024" width="14.7109375" style="31" customWidth="1"/>
    <col min="11025" max="11025" width="11" style="31" customWidth="1"/>
    <col min="11026" max="11026" width="14.140625" style="31" customWidth="1"/>
    <col min="11027" max="11030" width="11.42578125" style="31"/>
    <col min="11031" max="11041" width="10" style="31" customWidth="1"/>
    <col min="11042" max="11047" width="11.5703125" style="31" customWidth="1"/>
    <col min="11048" max="11050" width="15.5703125" style="31" customWidth="1"/>
    <col min="11051" max="11089" width="0" style="31" hidden="1" customWidth="1"/>
    <col min="11090" max="11097" width="14.85546875" style="31" customWidth="1"/>
    <col min="11098" max="11099" width="10.85546875" style="31" customWidth="1"/>
    <col min="11100" max="11111" width="11.42578125" style="31"/>
    <col min="11112" max="11114" width="11.85546875" style="31" customWidth="1"/>
    <col min="11115" max="11264" width="11.42578125" style="31"/>
    <col min="11265" max="11265" width="41" style="31" customWidth="1"/>
    <col min="11266" max="11266" width="14" style="31" customWidth="1"/>
    <col min="11267" max="11267" width="22.140625" style="31" customWidth="1"/>
    <col min="11268" max="11268" width="11" style="31" customWidth="1"/>
    <col min="11269" max="11269" width="12.5703125" style="31" customWidth="1"/>
    <col min="11270" max="11270" width="11" style="31" customWidth="1"/>
    <col min="11271" max="11271" width="12.5703125" style="31" customWidth="1"/>
    <col min="11272" max="11279" width="11" style="31" customWidth="1"/>
    <col min="11280" max="11280" width="14.7109375" style="31" customWidth="1"/>
    <col min="11281" max="11281" width="11" style="31" customWidth="1"/>
    <col min="11282" max="11282" width="14.140625" style="31" customWidth="1"/>
    <col min="11283" max="11286" width="11.42578125" style="31"/>
    <col min="11287" max="11297" width="10" style="31" customWidth="1"/>
    <col min="11298" max="11303" width="11.5703125" style="31" customWidth="1"/>
    <col min="11304" max="11306" width="15.5703125" style="31" customWidth="1"/>
    <col min="11307" max="11345" width="0" style="31" hidden="1" customWidth="1"/>
    <col min="11346" max="11353" width="14.85546875" style="31" customWidth="1"/>
    <col min="11354" max="11355" width="10.85546875" style="31" customWidth="1"/>
    <col min="11356" max="11367" width="11.42578125" style="31"/>
    <col min="11368" max="11370" width="11.85546875" style="31" customWidth="1"/>
    <col min="11371" max="11520" width="11.42578125" style="31"/>
    <col min="11521" max="11521" width="41" style="31" customWidth="1"/>
    <col min="11522" max="11522" width="14" style="31" customWidth="1"/>
    <col min="11523" max="11523" width="22.140625" style="31" customWidth="1"/>
    <col min="11524" max="11524" width="11" style="31" customWidth="1"/>
    <col min="11525" max="11525" width="12.5703125" style="31" customWidth="1"/>
    <col min="11526" max="11526" width="11" style="31" customWidth="1"/>
    <col min="11527" max="11527" width="12.5703125" style="31" customWidth="1"/>
    <col min="11528" max="11535" width="11" style="31" customWidth="1"/>
    <col min="11536" max="11536" width="14.7109375" style="31" customWidth="1"/>
    <col min="11537" max="11537" width="11" style="31" customWidth="1"/>
    <col min="11538" max="11538" width="14.140625" style="31" customWidth="1"/>
    <col min="11539" max="11542" width="11.42578125" style="31"/>
    <col min="11543" max="11553" width="10" style="31" customWidth="1"/>
    <col min="11554" max="11559" width="11.5703125" style="31" customWidth="1"/>
    <col min="11560" max="11562" width="15.5703125" style="31" customWidth="1"/>
    <col min="11563" max="11601" width="0" style="31" hidden="1" customWidth="1"/>
    <col min="11602" max="11609" width="14.85546875" style="31" customWidth="1"/>
    <col min="11610" max="11611" width="10.85546875" style="31" customWidth="1"/>
    <col min="11612" max="11623" width="11.42578125" style="31"/>
    <col min="11624" max="11626" width="11.85546875" style="31" customWidth="1"/>
    <col min="11627" max="11776" width="11.42578125" style="31"/>
    <col min="11777" max="11777" width="41" style="31" customWidth="1"/>
    <col min="11778" max="11778" width="14" style="31" customWidth="1"/>
    <col min="11779" max="11779" width="22.140625" style="31" customWidth="1"/>
    <col min="11780" max="11780" width="11" style="31" customWidth="1"/>
    <col min="11781" max="11781" width="12.5703125" style="31" customWidth="1"/>
    <col min="11782" max="11782" width="11" style="31" customWidth="1"/>
    <col min="11783" max="11783" width="12.5703125" style="31" customWidth="1"/>
    <col min="11784" max="11791" width="11" style="31" customWidth="1"/>
    <col min="11792" max="11792" width="14.7109375" style="31" customWidth="1"/>
    <col min="11793" max="11793" width="11" style="31" customWidth="1"/>
    <col min="11794" max="11794" width="14.140625" style="31" customWidth="1"/>
    <col min="11795" max="11798" width="11.42578125" style="31"/>
    <col min="11799" max="11809" width="10" style="31" customWidth="1"/>
    <col min="11810" max="11815" width="11.5703125" style="31" customWidth="1"/>
    <col min="11816" max="11818" width="15.5703125" style="31" customWidth="1"/>
    <col min="11819" max="11857" width="0" style="31" hidden="1" customWidth="1"/>
    <col min="11858" max="11865" width="14.85546875" style="31" customWidth="1"/>
    <col min="11866" max="11867" width="10.85546875" style="31" customWidth="1"/>
    <col min="11868" max="11879" width="11.42578125" style="31"/>
    <col min="11880" max="11882" width="11.85546875" style="31" customWidth="1"/>
    <col min="11883" max="12032" width="11.42578125" style="31"/>
    <col min="12033" max="12033" width="41" style="31" customWidth="1"/>
    <col min="12034" max="12034" width="14" style="31" customWidth="1"/>
    <col min="12035" max="12035" width="22.140625" style="31" customWidth="1"/>
    <col min="12036" max="12036" width="11" style="31" customWidth="1"/>
    <col min="12037" max="12037" width="12.5703125" style="31" customWidth="1"/>
    <col min="12038" max="12038" width="11" style="31" customWidth="1"/>
    <col min="12039" max="12039" width="12.5703125" style="31" customWidth="1"/>
    <col min="12040" max="12047" width="11" style="31" customWidth="1"/>
    <col min="12048" max="12048" width="14.7109375" style="31" customWidth="1"/>
    <col min="12049" max="12049" width="11" style="31" customWidth="1"/>
    <col min="12050" max="12050" width="14.140625" style="31" customWidth="1"/>
    <col min="12051" max="12054" width="11.42578125" style="31"/>
    <col min="12055" max="12065" width="10" style="31" customWidth="1"/>
    <col min="12066" max="12071" width="11.5703125" style="31" customWidth="1"/>
    <col min="12072" max="12074" width="15.5703125" style="31" customWidth="1"/>
    <col min="12075" max="12113" width="0" style="31" hidden="1" customWidth="1"/>
    <col min="12114" max="12121" width="14.85546875" style="31" customWidth="1"/>
    <col min="12122" max="12123" width="10.85546875" style="31" customWidth="1"/>
    <col min="12124" max="12135" width="11.42578125" style="31"/>
    <col min="12136" max="12138" width="11.85546875" style="31" customWidth="1"/>
    <col min="12139" max="12288" width="11.42578125" style="31"/>
    <col min="12289" max="12289" width="41" style="31" customWidth="1"/>
    <col min="12290" max="12290" width="14" style="31" customWidth="1"/>
    <col min="12291" max="12291" width="22.140625" style="31" customWidth="1"/>
    <col min="12292" max="12292" width="11" style="31" customWidth="1"/>
    <col min="12293" max="12293" width="12.5703125" style="31" customWidth="1"/>
    <col min="12294" max="12294" width="11" style="31" customWidth="1"/>
    <col min="12295" max="12295" width="12.5703125" style="31" customWidth="1"/>
    <col min="12296" max="12303" width="11" style="31" customWidth="1"/>
    <col min="12304" max="12304" width="14.7109375" style="31" customWidth="1"/>
    <col min="12305" max="12305" width="11" style="31" customWidth="1"/>
    <col min="12306" max="12306" width="14.140625" style="31" customWidth="1"/>
    <col min="12307" max="12310" width="11.42578125" style="31"/>
    <col min="12311" max="12321" width="10" style="31" customWidth="1"/>
    <col min="12322" max="12327" width="11.5703125" style="31" customWidth="1"/>
    <col min="12328" max="12330" width="15.5703125" style="31" customWidth="1"/>
    <col min="12331" max="12369" width="0" style="31" hidden="1" customWidth="1"/>
    <col min="12370" max="12377" width="14.85546875" style="31" customWidth="1"/>
    <col min="12378" max="12379" width="10.85546875" style="31" customWidth="1"/>
    <col min="12380" max="12391" width="11.42578125" style="31"/>
    <col min="12392" max="12394" width="11.85546875" style="31" customWidth="1"/>
    <col min="12395" max="12544" width="11.42578125" style="31"/>
    <col min="12545" max="12545" width="41" style="31" customWidth="1"/>
    <col min="12546" max="12546" width="14" style="31" customWidth="1"/>
    <col min="12547" max="12547" width="22.140625" style="31" customWidth="1"/>
    <col min="12548" max="12548" width="11" style="31" customWidth="1"/>
    <col min="12549" max="12549" width="12.5703125" style="31" customWidth="1"/>
    <col min="12550" max="12550" width="11" style="31" customWidth="1"/>
    <col min="12551" max="12551" width="12.5703125" style="31" customWidth="1"/>
    <col min="12552" max="12559" width="11" style="31" customWidth="1"/>
    <col min="12560" max="12560" width="14.7109375" style="31" customWidth="1"/>
    <col min="12561" max="12561" width="11" style="31" customWidth="1"/>
    <col min="12562" max="12562" width="14.140625" style="31" customWidth="1"/>
    <col min="12563" max="12566" width="11.42578125" style="31"/>
    <col min="12567" max="12577" width="10" style="31" customWidth="1"/>
    <col min="12578" max="12583" width="11.5703125" style="31" customWidth="1"/>
    <col min="12584" max="12586" width="15.5703125" style="31" customWidth="1"/>
    <col min="12587" max="12625" width="0" style="31" hidden="1" customWidth="1"/>
    <col min="12626" max="12633" width="14.85546875" style="31" customWidth="1"/>
    <col min="12634" max="12635" width="10.85546875" style="31" customWidth="1"/>
    <col min="12636" max="12647" width="11.42578125" style="31"/>
    <col min="12648" max="12650" width="11.85546875" style="31" customWidth="1"/>
    <col min="12651" max="12800" width="11.42578125" style="31"/>
    <col min="12801" max="12801" width="41" style="31" customWidth="1"/>
    <col min="12802" max="12802" width="14" style="31" customWidth="1"/>
    <col min="12803" max="12803" width="22.140625" style="31" customWidth="1"/>
    <col min="12804" max="12804" width="11" style="31" customWidth="1"/>
    <col min="12805" max="12805" width="12.5703125" style="31" customWidth="1"/>
    <col min="12806" max="12806" width="11" style="31" customWidth="1"/>
    <col min="12807" max="12807" width="12.5703125" style="31" customWidth="1"/>
    <col min="12808" max="12815" width="11" style="31" customWidth="1"/>
    <col min="12816" max="12816" width="14.7109375" style="31" customWidth="1"/>
    <col min="12817" max="12817" width="11" style="31" customWidth="1"/>
    <col min="12818" max="12818" width="14.140625" style="31" customWidth="1"/>
    <col min="12819" max="12822" width="11.42578125" style="31"/>
    <col min="12823" max="12833" width="10" style="31" customWidth="1"/>
    <col min="12834" max="12839" width="11.5703125" style="31" customWidth="1"/>
    <col min="12840" max="12842" width="15.5703125" style="31" customWidth="1"/>
    <col min="12843" max="12881" width="0" style="31" hidden="1" customWidth="1"/>
    <col min="12882" max="12889" width="14.85546875" style="31" customWidth="1"/>
    <col min="12890" max="12891" width="10.85546875" style="31" customWidth="1"/>
    <col min="12892" max="12903" width="11.42578125" style="31"/>
    <col min="12904" max="12906" width="11.85546875" style="31" customWidth="1"/>
    <col min="12907" max="13056" width="11.42578125" style="31"/>
    <col min="13057" max="13057" width="41" style="31" customWidth="1"/>
    <col min="13058" max="13058" width="14" style="31" customWidth="1"/>
    <col min="13059" max="13059" width="22.140625" style="31" customWidth="1"/>
    <col min="13060" max="13060" width="11" style="31" customWidth="1"/>
    <col min="13061" max="13061" width="12.5703125" style="31" customWidth="1"/>
    <col min="13062" max="13062" width="11" style="31" customWidth="1"/>
    <col min="13063" max="13063" width="12.5703125" style="31" customWidth="1"/>
    <col min="13064" max="13071" width="11" style="31" customWidth="1"/>
    <col min="13072" max="13072" width="14.7109375" style="31" customWidth="1"/>
    <col min="13073" max="13073" width="11" style="31" customWidth="1"/>
    <col min="13074" max="13074" width="14.140625" style="31" customWidth="1"/>
    <col min="13075" max="13078" width="11.42578125" style="31"/>
    <col min="13079" max="13089" width="10" style="31" customWidth="1"/>
    <col min="13090" max="13095" width="11.5703125" style="31" customWidth="1"/>
    <col min="13096" max="13098" width="15.5703125" style="31" customWidth="1"/>
    <col min="13099" max="13137" width="0" style="31" hidden="1" customWidth="1"/>
    <col min="13138" max="13145" width="14.85546875" style="31" customWidth="1"/>
    <col min="13146" max="13147" width="10.85546875" style="31" customWidth="1"/>
    <col min="13148" max="13159" width="11.42578125" style="31"/>
    <col min="13160" max="13162" width="11.85546875" style="31" customWidth="1"/>
    <col min="13163" max="13312" width="11.42578125" style="31"/>
    <col min="13313" max="13313" width="41" style="31" customWidth="1"/>
    <col min="13314" max="13314" width="14" style="31" customWidth="1"/>
    <col min="13315" max="13315" width="22.140625" style="31" customWidth="1"/>
    <col min="13316" max="13316" width="11" style="31" customWidth="1"/>
    <col min="13317" max="13317" width="12.5703125" style="31" customWidth="1"/>
    <col min="13318" max="13318" width="11" style="31" customWidth="1"/>
    <col min="13319" max="13319" width="12.5703125" style="31" customWidth="1"/>
    <col min="13320" max="13327" width="11" style="31" customWidth="1"/>
    <col min="13328" max="13328" width="14.7109375" style="31" customWidth="1"/>
    <col min="13329" max="13329" width="11" style="31" customWidth="1"/>
    <col min="13330" max="13330" width="14.140625" style="31" customWidth="1"/>
    <col min="13331" max="13334" width="11.42578125" style="31"/>
    <col min="13335" max="13345" width="10" style="31" customWidth="1"/>
    <col min="13346" max="13351" width="11.5703125" style="31" customWidth="1"/>
    <col min="13352" max="13354" width="15.5703125" style="31" customWidth="1"/>
    <col min="13355" max="13393" width="0" style="31" hidden="1" customWidth="1"/>
    <col min="13394" max="13401" width="14.85546875" style="31" customWidth="1"/>
    <col min="13402" max="13403" width="10.85546875" style="31" customWidth="1"/>
    <col min="13404" max="13415" width="11.42578125" style="31"/>
    <col min="13416" max="13418" width="11.85546875" style="31" customWidth="1"/>
    <col min="13419" max="13568" width="11.42578125" style="31"/>
    <col min="13569" max="13569" width="41" style="31" customWidth="1"/>
    <col min="13570" max="13570" width="14" style="31" customWidth="1"/>
    <col min="13571" max="13571" width="22.140625" style="31" customWidth="1"/>
    <col min="13572" max="13572" width="11" style="31" customWidth="1"/>
    <col min="13573" max="13573" width="12.5703125" style="31" customWidth="1"/>
    <col min="13574" max="13574" width="11" style="31" customWidth="1"/>
    <col min="13575" max="13575" width="12.5703125" style="31" customWidth="1"/>
    <col min="13576" max="13583" width="11" style="31" customWidth="1"/>
    <col min="13584" max="13584" width="14.7109375" style="31" customWidth="1"/>
    <col min="13585" max="13585" width="11" style="31" customWidth="1"/>
    <col min="13586" max="13586" width="14.140625" style="31" customWidth="1"/>
    <col min="13587" max="13590" width="11.42578125" style="31"/>
    <col min="13591" max="13601" width="10" style="31" customWidth="1"/>
    <col min="13602" max="13607" width="11.5703125" style="31" customWidth="1"/>
    <col min="13608" max="13610" width="15.5703125" style="31" customWidth="1"/>
    <col min="13611" max="13649" width="0" style="31" hidden="1" customWidth="1"/>
    <col min="13650" max="13657" width="14.85546875" style="31" customWidth="1"/>
    <col min="13658" max="13659" width="10.85546875" style="31" customWidth="1"/>
    <col min="13660" max="13671" width="11.42578125" style="31"/>
    <col min="13672" max="13674" width="11.85546875" style="31" customWidth="1"/>
    <col min="13675" max="13824" width="11.42578125" style="31"/>
    <col min="13825" max="13825" width="41" style="31" customWidth="1"/>
    <col min="13826" max="13826" width="14" style="31" customWidth="1"/>
    <col min="13827" max="13827" width="22.140625" style="31" customWidth="1"/>
    <col min="13828" max="13828" width="11" style="31" customWidth="1"/>
    <col min="13829" max="13829" width="12.5703125" style="31" customWidth="1"/>
    <col min="13830" max="13830" width="11" style="31" customWidth="1"/>
    <col min="13831" max="13831" width="12.5703125" style="31" customWidth="1"/>
    <col min="13832" max="13839" width="11" style="31" customWidth="1"/>
    <col min="13840" max="13840" width="14.7109375" style="31" customWidth="1"/>
    <col min="13841" max="13841" width="11" style="31" customWidth="1"/>
    <col min="13842" max="13842" width="14.140625" style="31" customWidth="1"/>
    <col min="13843" max="13846" width="11.42578125" style="31"/>
    <col min="13847" max="13857" width="10" style="31" customWidth="1"/>
    <col min="13858" max="13863" width="11.5703125" style="31" customWidth="1"/>
    <col min="13864" max="13866" width="15.5703125" style="31" customWidth="1"/>
    <col min="13867" max="13905" width="0" style="31" hidden="1" customWidth="1"/>
    <col min="13906" max="13913" width="14.85546875" style="31" customWidth="1"/>
    <col min="13914" max="13915" width="10.85546875" style="31" customWidth="1"/>
    <col min="13916" max="13927" width="11.42578125" style="31"/>
    <col min="13928" max="13930" width="11.85546875" style="31" customWidth="1"/>
    <col min="13931" max="14080" width="11.42578125" style="31"/>
    <col min="14081" max="14081" width="41" style="31" customWidth="1"/>
    <col min="14082" max="14082" width="14" style="31" customWidth="1"/>
    <col min="14083" max="14083" width="22.140625" style="31" customWidth="1"/>
    <col min="14084" max="14084" width="11" style="31" customWidth="1"/>
    <col min="14085" max="14085" width="12.5703125" style="31" customWidth="1"/>
    <col min="14086" max="14086" width="11" style="31" customWidth="1"/>
    <col min="14087" max="14087" width="12.5703125" style="31" customWidth="1"/>
    <col min="14088" max="14095" width="11" style="31" customWidth="1"/>
    <col min="14096" max="14096" width="14.7109375" style="31" customWidth="1"/>
    <col min="14097" max="14097" width="11" style="31" customWidth="1"/>
    <col min="14098" max="14098" width="14.140625" style="31" customWidth="1"/>
    <col min="14099" max="14102" width="11.42578125" style="31"/>
    <col min="14103" max="14113" width="10" style="31" customWidth="1"/>
    <col min="14114" max="14119" width="11.5703125" style="31" customWidth="1"/>
    <col min="14120" max="14122" width="15.5703125" style="31" customWidth="1"/>
    <col min="14123" max="14161" width="0" style="31" hidden="1" customWidth="1"/>
    <col min="14162" max="14169" width="14.85546875" style="31" customWidth="1"/>
    <col min="14170" max="14171" width="10.85546875" style="31" customWidth="1"/>
    <col min="14172" max="14183" width="11.42578125" style="31"/>
    <col min="14184" max="14186" width="11.85546875" style="31" customWidth="1"/>
    <col min="14187" max="14336" width="11.42578125" style="31"/>
    <col min="14337" max="14337" width="41" style="31" customWidth="1"/>
    <col min="14338" max="14338" width="14" style="31" customWidth="1"/>
    <col min="14339" max="14339" width="22.140625" style="31" customWidth="1"/>
    <col min="14340" max="14340" width="11" style="31" customWidth="1"/>
    <col min="14341" max="14341" width="12.5703125" style="31" customWidth="1"/>
    <col min="14342" max="14342" width="11" style="31" customWidth="1"/>
    <col min="14343" max="14343" width="12.5703125" style="31" customWidth="1"/>
    <col min="14344" max="14351" width="11" style="31" customWidth="1"/>
    <col min="14352" max="14352" width="14.7109375" style="31" customWidth="1"/>
    <col min="14353" max="14353" width="11" style="31" customWidth="1"/>
    <col min="14354" max="14354" width="14.140625" style="31" customWidth="1"/>
    <col min="14355" max="14358" width="11.42578125" style="31"/>
    <col min="14359" max="14369" width="10" style="31" customWidth="1"/>
    <col min="14370" max="14375" width="11.5703125" style="31" customWidth="1"/>
    <col min="14376" max="14378" width="15.5703125" style="31" customWidth="1"/>
    <col min="14379" max="14417" width="0" style="31" hidden="1" customWidth="1"/>
    <col min="14418" max="14425" width="14.85546875" style="31" customWidth="1"/>
    <col min="14426" max="14427" width="10.85546875" style="31" customWidth="1"/>
    <col min="14428" max="14439" width="11.42578125" style="31"/>
    <col min="14440" max="14442" width="11.85546875" style="31" customWidth="1"/>
    <col min="14443" max="14592" width="11.42578125" style="31"/>
    <col min="14593" max="14593" width="41" style="31" customWidth="1"/>
    <col min="14594" max="14594" width="14" style="31" customWidth="1"/>
    <col min="14595" max="14595" width="22.140625" style="31" customWidth="1"/>
    <col min="14596" max="14596" width="11" style="31" customWidth="1"/>
    <col min="14597" max="14597" width="12.5703125" style="31" customWidth="1"/>
    <col min="14598" max="14598" width="11" style="31" customWidth="1"/>
    <col min="14599" max="14599" width="12.5703125" style="31" customWidth="1"/>
    <col min="14600" max="14607" width="11" style="31" customWidth="1"/>
    <col min="14608" max="14608" width="14.7109375" style="31" customWidth="1"/>
    <col min="14609" max="14609" width="11" style="31" customWidth="1"/>
    <col min="14610" max="14610" width="14.140625" style="31" customWidth="1"/>
    <col min="14611" max="14614" width="11.42578125" style="31"/>
    <col min="14615" max="14625" width="10" style="31" customWidth="1"/>
    <col min="14626" max="14631" width="11.5703125" style="31" customWidth="1"/>
    <col min="14632" max="14634" width="15.5703125" style="31" customWidth="1"/>
    <col min="14635" max="14673" width="0" style="31" hidden="1" customWidth="1"/>
    <col min="14674" max="14681" width="14.85546875" style="31" customWidth="1"/>
    <col min="14682" max="14683" width="10.85546875" style="31" customWidth="1"/>
    <col min="14684" max="14695" width="11.42578125" style="31"/>
    <col min="14696" max="14698" width="11.85546875" style="31" customWidth="1"/>
    <col min="14699" max="14848" width="11.42578125" style="31"/>
    <col min="14849" max="14849" width="41" style="31" customWidth="1"/>
    <col min="14850" max="14850" width="14" style="31" customWidth="1"/>
    <col min="14851" max="14851" width="22.140625" style="31" customWidth="1"/>
    <col min="14852" max="14852" width="11" style="31" customWidth="1"/>
    <col min="14853" max="14853" width="12.5703125" style="31" customWidth="1"/>
    <col min="14854" max="14854" width="11" style="31" customWidth="1"/>
    <col min="14855" max="14855" width="12.5703125" style="31" customWidth="1"/>
    <col min="14856" max="14863" width="11" style="31" customWidth="1"/>
    <col min="14864" max="14864" width="14.7109375" style="31" customWidth="1"/>
    <col min="14865" max="14865" width="11" style="31" customWidth="1"/>
    <col min="14866" max="14866" width="14.140625" style="31" customWidth="1"/>
    <col min="14867" max="14870" width="11.42578125" style="31"/>
    <col min="14871" max="14881" width="10" style="31" customWidth="1"/>
    <col min="14882" max="14887" width="11.5703125" style="31" customWidth="1"/>
    <col min="14888" max="14890" width="15.5703125" style="31" customWidth="1"/>
    <col min="14891" max="14929" width="0" style="31" hidden="1" customWidth="1"/>
    <col min="14930" max="14937" width="14.85546875" style="31" customWidth="1"/>
    <col min="14938" max="14939" width="10.85546875" style="31" customWidth="1"/>
    <col min="14940" max="14951" width="11.42578125" style="31"/>
    <col min="14952" max="14954" width="11.85546875" style="31" customWidth="1"/>
    <col min="14955" max="15104" width="11.42578125" style="31"/>
    <col min="15105" max="15105" width="41" style="31" customWidth="1"/>
    <col min="15106" max="15106" width="14" style="31" customWidth="1"/>
    <col min="15107" max="15107" width="22.140625" style="31" customWidth="1"/>
    <col min="15108" max="15108" width="11" style="31" customWidth="1"/>
    <col min="15109" max="15109" width="12.5703125" style="31" customWidth="1"/>
    <col min="15110" max="15110" width="11" style="31" customWidth="1"/>
    <col min="15111" max="15111" width="12.5703125" style="31" customWidth="1"/>
    <col min="15112" max="15119" width="11" style="31" customWidth="1"/>
    <col min="15120" max="15120" width="14.7109375" style="31" customWidth="1"/>
    <col min="15121" max="15121" width="11" style="31" customWidth="1"/>
    <col min="15122" max="15122" width="14.140625" style="31" customWidth="1"/>
    <col min="15123" max="15126" width="11.42578125" style="31"/>
    <col min="15127" max="15137" width="10" style="31" customWidth="1"/>
    <col min="15138" max="15143" width="11.5703125" style="31" customWidth="1"/>
    <col min="15144" max="15146" width="15.5703125" style="31" customWidth="1"/>
    <col min="15147" max="15185" width="0" style="31" hidden="1" customWidth="1"/>
    <col min="15186" max="15193" width="14.85546875" style="31" customWidth="1"/>
    <col min="15194" max="15195" width="10.85546875" style="31" customWidth="1"/>
    <col min="15196" max="15207" width="11.42578125" style="31"/>
    <col min="15208" max="15210" width="11.85546875" style="31" customWidth="1"/>
    <col min="15211" max="15360" width="11.42578125" style="31"/>
    <col min="15361" max="15361" width="41" style="31" customWidth="1"/>
    <col min="15362" max="15362" width="14" style="31" customWidth="1"/>
    <col min="15363" max="15363" width="22.140625" style="31" customWidth="1"/>
    <col min="15364" max="15364" width="11" style="31" customWidth="1"/>
    <col min="15365" max="15365" width="12.5703125" style="31" customWidth="1"/>
    <col min="15366" max="15366" width="11" style="31" customWidth="1"/>
    <col min="15367" max="15367" width="12.5703125" style="31" customWidth="1"/>
    <col min="15368" max="15375" width="11" style="31" customWidth="1"/>
    <col min="15376" max="15376" width="14.7109375" style="31" customWidth="1"/>
    <col min="15377" max="15377" width="11" style="31" customWidth="1"/>
    <col min="15378" max="15378" width="14.140625" style="31" customWidth="1"/>
    <col min="15379" max="15382" width="11.42578125" style="31"/>
    <col min="15383" max="15393" width="10" style="31" customWidth="1"/>
    <col min="15394" max="15399" width="11.5703125" style="31" customWidth="1"/>
    <col min="15400" max="15402" width="15.5703125" style="31" customWidth="1"/>
    <col min="15403" max="15441" width="0" style="31" hidden="1" customWidth="1"/>
    <col min="15442" max="15449" width="14.85546875" style="31" customWidth="1"/>
    <col min="15450" max="15451" width="10.85546875" style="31" customWidth="1"/>
    <col min="15452" max="15463" width="11.42578125" style="31"/>
    <col min="15464" max="15466" width="11.85546875" style="31" customWidth="1"/>
    <col min="15467" max="15616" width="11.42578125" style="31"/>
    <col min="15617" max="15617" width="41" style="31" customWidth="1"/>
    <col min="15618" max="15618" width="14" style="31" customWidth="1"/>
    <col min="15619" max="15619" width="22.140625" style="31" customWidth="1"/>
    <col min="15620" max="15620" width="11" style="31" customWidth="1"/>
    <col min="15621" max="15621" width="12.5703125" style="31" customWidth="1"/>
    <col min="15622" max="15622" width="11" style="31" customWidth="1"/>
    <col min="15623" max="15623" width="12.5703125" style="31" customWidth="1"/>
    <col min="15624" max="15631" width="11" style="31" customWidth="1"/>
    <col min="15632" max="15632" width="14.7109375" style="31" customWidth="1"/>
    <col min="15633" max="15633" width="11" style="31" customWidth="1"/>
    <col min="15634" max="15634" width="14.140625" style="31" customWidth="1"/>
    <col min="15635" max="15638" width="11.42578125" style="31"/>
    <col min="15639" max="15649" width="10" style="31" customWidth="1"/>
    <col min="15650" max="15655" width="11.5703125" style="31" customWidth="1"/>
    <col min="15656" max="15658" width="15.5703125" style="31" customWidth="1"/>
    <col min="15659" max="15697" width="0" style="31" hidden="1" customWidth="1"/>
    <col min="15698" max="15705" width="14.85546875" style="31" customWidth="1"/>
    <col min="15706" max="15707" width="10.85546875" style="31" customWidth="1"/>
    <col min="15708" max="15719" width="11.42578125" style="31"/>
    <col min="15720" max="15722" width="11.85546875" style="31" customWidth="1"/>
    <col min="15723" max="15872" width="11.42578125" style="31"/>
    <col min="15873" max="15873" width="41" style="31" customWidth="1"/>
    <col min="15874" max="15874" width="14" style="31" customWidth="1"/>
    <col min="15875" max="15875" width="22.140625" style="31" customWidth="1"/>
    <col min="15876" max="15876" width="11" style="31" customWidth="1"/>
    <col min="15877" max="15877" width="12.5703125" style="31" customWidth="1"/>
    <col min="15878" max="15878" width="11" style="31" customWidth="1"/>
    <col min="15879" max="15879" width="12.5703125" style="31" customWidth="1"/>
    <col min="15880" max="15887" width="11" style="31" customWidth="1"/>
    <col min="15888" max="15888" width="14.7109375" style="31" customWidth="1"/>
    <col min="15889" max="15889" width="11" style="31" customWidth="1"/>
    <col min="15890" max="15890" width="14.140625" style="31" customWidth="1"/>
    <col min="15891" max="15894" width="11.42578125" style="31"/>
    <col min="15895" max="15905" width="10" style="31" customWidth="1"/>
    <col min="15906" max="15911" width="11.5703125" style="31" customWidth="1"/>
    <col min="15912" max="15914" width="15.5703125" style="31" customWidth="1"/>
    <col min="15915" max="15953" width="0" style="31" hidden="1" customWidth="1"/>
    <col min="15954" max="15961" width="14.85546875" style="31" customWidth="1"/>
    <col min="15962" max="15963" width="10.85546875" style="31" customWidth="1"/>
    <col min="15964" max="15975" width="11.42578125" style="31"/>
    <col min="15976" max="15978" width="11.85546875" style="31" customWidth="1"/>
    <col min="15979" max="16128" width="11.42578125" style="31"/>
    <col min="16129" max="16129" width="41" style="31" customWidth="1"/>
    <col min="16130" max="16130" width="14" style="31" customWidth="1"/>
    <col min="16131" max="16131" width="22.140625" style="31" customWidth="1"/>
    <col min="16132" max="16132" width="11" style="31" customWidth="1"/>
    <col min="16133" max="16133" width="12.5703125" style="31" customWidth="1"/>
    <col min="16134" max="16134" width="11" style="31" customWidth="1"/>
    <col min="16135" max="16135" width="12.5703125" style="31" customWidth="1"/>
    <col min="16136" max="16143" width="11" style="31" customWidth="1"/>
    <col min="16144" max="16144" width="14.7109375" style="31" customWidth="1"/>
    <col min="16145" max="16145" width="11" style="31" customWidth="1"/>
    <col min="16146" max="16146" width="14.140625" style="31" customWidth="1"/>
    <col min="16147" max="16150" width="11.42578125" style="31"/>
    <col min="16151" max="16161" width="10" style="31" customWidth="1"/>
    <col min="16162" max="16167" width="11.5703125" style="31" customWidth="1"/>
    <col min="16168" max="16170" width="15.5703125" style="31" customWidth="1"/>
    <col min="16171" max="16209" width="0" style="31" hidden="1" customWidth="1"/>
    <col min="16210" max="16217" width="14.85546875" style="31" customWidth="1"/>
    <col min="16218" max="16219" width="10.85546875" style="31" customWidth="1"/>
    <col min="16220" max="16231" width="11.42578125" style="31"/>
    <col min="16232" max="16234" width="11.85546875" style="31" customWidth="1"/>
    <col min="16235" max="16384" width="11.42578125" style="31"/>
  </cols>
  <sheetData>
    <row r="1" spans="1:58" ht="12.75" customHeight="1" x14ac:dyDescent="0.15">
      <c r="A1" s="23" t="s">
        <v>0</v>
      </c>
      <c r="BA1" s="5"/>
      <c r="BB1" s="5"/>
      <c r="BC1" s="5"/>
      <c r="BD1" s="5"/>
      <c r="BE1" s="5"/>
      <c r="BF1" s="5"/>
    </row>
    <row r="2" spans="1:58" ht="12.75" customHeight="1" x14ac:dyDescent="0.15">
      <c r="A2" s="23" t="str">
        <f>CONCATENATE("COMUNA: ",[5]NOMBRE!B2," - ","( ",[5]NOMBRE!C2,[5]NOMBRE!D2,[5]NOMBRE!E2,[5]NOMBRE!F2,[5]NOMBRE!G2," )")</f>
        <v>COMUNA: LINARES  - ( 07401 )</v>
      </c>
      <c r="BA2" s="5"/>
      <c r="BB2" s="5"/>
      <c r="BC2" s="5"/>
      <c r="BD2" s="5"/>
      <c r="BE2" s="5"/>
      <c r="BF2" s="5"/>
    </row>
    <row r="3" spans="1:58" ht="12.75" customHeight="1" x14ac:dyDescent="0.15">
      <c r="A3" s="23" t="str">
        <f>CONCATENATE("ESTABLECIMIENTO/ESTRATEGIA: ",[5]NOMBRE!B3," - ","( ",[5]NOMBRE!C3,[5]NOMBRE!D3,[5]NOMBRE!E3,[5]NOMBRE!F3,[5]NOMBRE!G3,[5]NOMBRE!H3," )")</f>
        <v>ESTABLECIMIENTO/ESTRATEGIA: HOSPITAL DE LINARES  - ( 116108 )</v>
      </c>
      <c r="BA3" s="5"/>
      <c r="BB3" s="5"/>
      <c r="BC3" s="5"/>
      <c r="BD3" s="5"/>
      <c r="BE3" s="5"/>
      <c r="BF3" s="5"/>
    </row>
    <row r="4" spans="1:58" ht="12.75" customHeight="1" x14ac:dyDescent="0.15">
      <c r="A4" s="23" t="str">
        <f>CONCATENATE("MES: ",[5]NOMBRE!B6," - ","( ",[5]NOMBRE!C6,[5]NOMBRE!D6," )")</f>
        <v>MES: ABRIL - ( 04 )</v>
      </c>
      <c r="BA4" s="5"/>
      <c r="BB4" s="5"/>
      <c r="BC4" s="5"/>
      <c r="BD4" s="5"/>
      <c r="BE4" s="5"/>
      <c r="BF4" s="5"/>
    </row>
    <row r="5" spans="1:58" ht="12.75" customHeight="1" x14ac:dyDescent="0.15">
      <c r="A5" s="4" t="str">
        <f>CONCATENATE("AÑO: ",[5]NOMBRE!B7)</f>
        <v>AÑO: 2014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BA5" s="5"/>
      <c r="BB5" s="5"/>
      <c r="BC5" s="5"/>
      <c r="BD5" s="5"/>
      <c r="BE5" s="5"/>
      <c r="BF5" s="5"/>
    </row>
    <row r="6" spans="1:58" ht="39.75" customHeight="1" x14ac:dyDescent="0.15">
      <c r="A6" s="436" t="s">
        <v>155</v>
      </c>
      <c r="B6" s="436"/>
      <c r="C6" s="436"/>
      <c r="D6" s="436"/>
      <c r="E6" s="436"/>
      <c r="F6" s="436"/>
      <c r="G6" s="436"/>
      <c r="H6" s="436"/>
      <c r="I6" s="436"/>
      <c r="J6" s="436"/>
      <c r="K6" s="436"/>
      <c r="L6" s="436"/>
      <c r="M6" s="436"/>
      <c r="N6" s="436"/>
      <c r="O6" s="436"/>
      <c r="P6" s="436"/>
      <c r="Q6" s="32"/>
      <c r="BA6" s="2"/>
      <c r="BB6" s="2"/>
      <c r="BC6" s="2"/>
      <c r="BD6" s="2"/>
      <c r="BE6" s="2"/>
      <c r="BF6" s="2"/>
    </row>
    <row r="7" spans="1:58" ht="30" customHeight="1" x14ac:dyDescent="0.2">
      <c r="A7" s="13" t="s">
        <v>5</v>
      </c>
      <c r="B7" s="33"/>
      <c r="C7" s="33"/>
      <c r="D7" s="34"/>
      <c r="E7" s="34"/>
      <c r="F7" s="34"/>
      <c r="G7" s="35"/>
      <c r="H7" s="34"/>
      <c r="I7" s="34"/>
      <c r="J7" s="34"/>
      <c r="K7" s="34"/>
      <c r="L7" s="34"/>
      <c r="M7" s="34"/>
      <c r="N7" s="34"/>
      <c r="O7" s="34"/>
      <c r="P7" s="36"/>
      <c r="BA7" s="2"/>
      <c r="BB7" s="2"/>
      <c r="BC7" s="2"/>
      <c r="BD7" s="2"/>
      <c r="BE7" s="2"/>
      <c r="BF7" s="2"/>
    </row>
    <row r="8" spans="1:58" ht="23.25" customHeight="1" x14ac:dyDescent="0.15">
      <c r="A8" s="295" t="s">
        <v>6</v>
      </c>
      <c r="B8" s="296"/>
      <c r="C8" s="297"/>
      <c r="D8" s="301" t="s">
        <v>4</v>
      </c>
      <c r="E8" s="303" t="s">
        <v>7</v>
      </c>
      <c r="F8" s="304"/>
      <c r="G8" s="304"/>
      <c r="H8" s="304"/>
      <c r="I8" s="304"/>
      <c r="J8" s="304"/>
      <c r="K8" s="304"/>
      <c r="L8" s="304"/>
      <c r="M8" s="304"/>
      <c r="N8" s="304"/>
      <c r="O8" s="305"/>
      <c r="P8" s="303" t="s">
        <v>8</v>
      </c>
      <c r="Q8" s="305"/>
      <c r="R8" s="435" t="s">
        <v>9</v>
      </c>
      <c r="BA8" s="3"/>
      <c r="BB8" s="3"/>
      <c r="BC8" s="3"/>
      <c r="BD8" s="3"/>
      <c r="BE8" s="3"/>
      <c r="BF8" s="3"/>
    </row>
    <row r="9" spans="1:58" ht="22.5" x14ac:dyDescent="0.15">
      <c r="A9" s="298"/>
      <c r="B9" s="299"/>
      <c r="C9" s="300"/>
      <c r="D9" s="329"/>
      <c r="E9" s="260" t="s">
        <v>10</v>
      </c>
      <c r="F9" s="38" t="s">
        <v>11</v>
      </c>
      <c r="G9" s="38" t="s">
        <v>12</v>
      </c>
      <c r="H9" s="38" t="s">
        <v>13</v>
      </c>
      <c r="I9" s="38" t="s">
        <v>14</v>
      </c>
      <c r="J9" s="38" t="s">
        <v>15</v>
      </c>
      <c r="K9" s="38" t="s">
        <v>16</v>
      </c>
      <c r="L9" s="38" t="s">
        <v>17</v>
      </c>
      <c r="M9" s="38" t="s">
        <v>18</v>
      </c>
      <c r="N9" s="38" t="s">
        <v>19</v>
      </c>
      <c r="O9" s="39" t="s">
        <v>20</v>
      </c>
      <c r="P9" s="40" t="s">
        <v>1</v>
      </c>
      <c r="Q9" s="261" t="s">
        <v>2</v>
      </c>
      <c r="R9" s="435"/>
      <c r="BA9" s="3"/>
      <c r="BB9" s="3"/>
      <c r="BC9" s="3"/>
      <c r="BD9" s="3"/>
      <c r="BE9" s="3"/>
      <c r="BF9" s="3"/>
    </row>
    <row r="10" spans="1:58" ht="20.25" customHeight="1" x14ac:dyDescent="0.2">
      <c r="A10" s="13" t="s">
        <v>21</v>
      </c>
      <c r="B10" s="42"/>
      <c r="C10" s="42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BA10" s="2"/>
      <c r="BB10" s="2"/>
      <c r="BC10" s="2"/>
      <c r="BD10" s="2"/>
      <c r="BE10" s="2"/>
      <c r="BF10" s="2"/>
    </row>
    <row r="11" spans="1:58" ht="15.75" customHeight="1" x14ac:dyDescent="0.2">
      <c r="A11" s="437" t="s">
        <v>22</v>
      </c>
      <c r="B11" s="415" t="s">
        <v>23</v>
      </c>
      <c r="C11" s="417"/>
      <c r="D11" s="44">
        <f>SUM(E11:O11)</f>
        <v>0</v>
      </c>
      <c r="E11" s="45"/>
      <c r="F11" s="46"/>
      <c r="G11" s="46"/>
      <c r="H11" s="47"/>
      <c r="I11" s="47"/>
      <c r="J11" s="47"/>
      <c r="K11" s="47"/>
      <c r="L11" s="47"/>
      <c r="M11" s="47"/>
      <c r="N11" s="48"/>
      <c r="O11" s="49"/>
      <c r="P11" s="46"/>
      <c r="Q11" s="49"/>
      <c r="R11" s="50"/>
      <c r="S11" s="51" t="str">
        <f>+BA11&amp;BB11</f>
        <v/>
      </c>
      <c r="BA11" s="17" t="str">
        <f>IF($D11&lt;&gt;($P11+$Q11)," El número consultas según sexo NO puede ser diferente al Total.","")</f>
        <v/>
      </c>
      <c r="BB11" s="17" t="str">
        <f>IF($M11&lt;$R11," Las consultas de 60 años NO puede ser mayor que el de 20-64 años.","")</f>
        <v/>
      </c>
      <c r="BC11" s="3"/>
      <c r="BD11" s="25">
        <f>IF($D11&lt;&gt;($P11+$Q11),1,0)</f>
        <v>0</v>
      </c>
      <c r="BE11" s="25">
        <f>IF($M11&lt;$R11,1,0)</f>
        <v>0</v>
      </c>
      <c r="BF11" s="3"/>
    </row>
    <row r="12" spans="1:58" ht="15.75" customHeight="1" x14ac:dyDescent="0.2">
      <c r="A12" s="438"/>
      <c r="B12" s="366" t="s">
        <v>27</v>
      </c>
      <c r="C12" s="368"/>
      <c r="D12" s="52">
        <f>SUM(E12:O12)</f>
        <v>0</v>
      </c>
      <c r="E12" s="53"/>
      <c r="F12" s="54"/>
      <c r="G12" s="54"/>
      <c r="H12" s="55"/>
      <c r="I12" s="55"/>
      <c r="J12" s="55"/>
      <c r="K12" s="55"/>
      <c r="L12" s="55"/>
      <c r="M12" s="55"/>
      <c r="N12" s="56"/>
      <c r="O12" s="57"/>
      <c r="P12" s="54"/>
      <c r="Q12" s="57"/>
      <c r="R12" s="58"/>
      <c r="S12" s="51" t="str">
        <f>+BA12&amp;BB12</f>
        <v/>
      </c>
      <c r="BA12" s="17" t="str">
        <f>IF($D12&lt;&gt;($P12+$Q12)," El número consultas según sexo NO puede ser diferente al Total.","")</f>
        <v/>
      </c>
      <c r="BB12" s="17" t="str">
        <f>IF($M12&lt;$R12," Las consultas de 60 años NO puede ser mayor que el de 20-64 años.","")</f>
        <v/>
      </c>
      <c r="BC12" s="3"/>
      <c r="BD12" s="25">
        <f>IF($D12&lt;&gt;($P12+$Q12),1,0)</f>
        <v>0</v>
      </c>
      <c r="BE12" s="25">
        <f>IF($M12&lt;$R12,1,0)</f>
        <v>0</v>
      </c>
      <c r="BF12" s="3"/>
    </row>
    <row r="13" spans="1:58" ht="21" customHeight="1" x14ac:dyDescent="0.2">
      <c r="A13" s="14" t="s">
        <v>28</v>
      </c>
      <c r="B13" s="59"/>
      <c r="C13" s="59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BA13" s="2"/>
      <c r="BB13" s="2"/>
      <c r="BC13" s="2"/>
      <c r="BD13" s="2"/>
      <c r="BE13" s="2"/>
      <c r="BF13" s="2"/>
    </row>
    <row r="14" spans="1:58" ht="32.25" customHeight="1" x14ac:dyDescent="0.15">
      <c r="A14" s="363" t="s">
        <v>6</v>
      </c>
      <c r="B14" s="439"/>
      <c r="C14" s="439"/>
      <c r="D14" s="61" t="s">
        <v>4</v>
      </c>
      <c r="E14" s="260" t="s">
        <v>10</v>
      </c>
      <c r="F14" s="38" t="s">
        <v>12</v>
      </c>
      <c r="G14" s="38" t="s">
        <v>14</v>
      </c>
      <c r="H14" s="38" t="s">
        <v>15</v>
      </c>
      <c r="I14" s="38" t="s">
        <v>16</v>
      </c>
      <c r="J14" s="38" t="s">
        <v>17</v>
      </c>
      <c r="K14" s="38" t="s">
        <v>18</v>
      </c>
      <c r="L14" s="38" t="s">
        <v>19</v>
      </c>
      <c r="M14" s="39" t="s">
        <v>20</v>
      </c>
      <c r="N14" s="40" t="s">
        <v>1</v>
      </c>
      <c r="O14" s="261" t="s">
        <v>2</v>
      </c>
      <c r="BA14" s="2"/>
      <c r="BB14" s="2"/>
      <c r="BC14" s="3"/>
      <c r="BD14" s="2"/>
      <c r="BE14" s="2"/>
      <c r="BF14" s="3"/>
    </row>
    <row r="15" spans="1:58" ht="18.75" customHeight="1" x14ac:dyDescent="0.2">
      <c r="A15" s="440" t="s">
        <v>156</v>
      </c>
      <c r="B15" s="441"/>
      <c r="C15" s="442"/>
      <c r="D15" s="52">
        <f>SUM(E15:M15)</f>
        <v>44</v>
      </c>
      <c r="E15" s="62"/>
      <c r="F15" s="63">
        <v>1</v>
      </c>
      <c r="G15" s="63">
        <v>2</v>
      </c>
      <c r="H15" s="63">
        <v>1</v>
      </c>
      <c r="I15" s="63">
        <v>27</v>
      </c>
      <c r="J15" s="63">
        <v>2</v>
      </c>
      <c r="K15" s="63">
        <v>10</v>
      </c>
      <c r="L15" s="63">
        <v>1</v>
      </c>
      <c r="M15" s="64"/>
      <c r="N15" s="62">
        <v>25</v>
      </c>
      <c r="O15" s="64">
        <v>19</v>
      </c>
      <c r="P15" s="51" t="str">
        <f>+BA15</f>
        <v/>
      </c>
      <c r="BA15" s="17" t="str">
        <f>IF($D15&lt;&gt;($N15+$O15)," El número consultas según sexo NO puede ser diferente al Total.","")</f>
        <v/>
      </c>
      <c r="BB15" s="3"/>
      <c r="BC15" s="3"/>
      <c r="BD15" s="25">
        <f>IF($D15&lt;&gt;($N15+$O15),1,0)</f>
        <v>0</v>
      </c>
      <c r="BE15" s="2"/>
      <c r="BF15" s="3"/>
    </row>
    <row r="16" spans="1:58" ht="14.25" customHeight="1" x14ac:dyDescent="0.2">
      <c r="A16" s="440" t="s">
        <v>29</v>
      </c>
      <c r="B16" s="441"/>
      <c r="C16" s="442"/>
      <c r="D16" s="52">
        <f>SUM(E16:M16)</f>
        <v>40</v>
      </c>
      <c r="E16" s="53"/>
      <c r="F16" s="55"/>
      <c r="G16" s="55"/>
      <c r="H16" s="55">
        <v>1</v>
      </c>
      <c r="I16" s="55">
        <v>5</v>
      </c>
      <c r="J16" s="55">
        <v>3</v>
      </c>
      <c r="K16" s="55">
        <v>25</v>
      </c>
      <c r="L16" s="55">
        <v>6</v>
      </c>
      <c r="M16" s="57"/>
      <c r="N16" s="54">
        <v>10</v>
      </c>
      <c r="O16" s="57">
        <v>30</v>
      </c>
      <c r="P16" s="51" t="str">
        <f>+BA16</f>
        <v/>
      </c>
      <c r="BA16" s="17" t="str">
        <f>IF($D16&lt;&gt;($N16+$O16)," El número consultas según sexo NO puede ser diferente al Total.","")</f>
        <v/>
      </c>
      <c r="BB16" s="3"/>
      <c r="BC16" s="3"/>
      <c r="BD16" s="25">
        <f>IF($D16&lt;&gt;($N16+$O16),1,0)</f>
        <v>0</v>
      </c>
      <c r="BE16" s="2"/>
      <c r="BF16" s="3"/>
    </row>
    <row r="17" spans="1:58" ht="36.75" customHeight="1" x14ac:dyDescent="0.2">
      <c r="A17" s="14" t="s">
        <v>30</v>
      </c>
      <c r="B17" s="65"/>
      <c r="C17" s="65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BA17" s="2"/>
      <c r="BB17" s="2"/>
      <c r="BC17" s="2"/>
      <c r="BD17" s="2"/>
      <c r="BE17" s="2"/>
      <c r="BF17" s="2"/>
    </row>
    <row r="18" spans="1:58" x14ac:dyDescent="0.15">
      <c r="A18" s="295" t="s">
        <v>31</v>
      </c>
      <c r="B18" s="296"/>
      <c r="C18" s="297"/>
      <c r="D18" s="443" t="s">
        <v>32</v>
      </c>
      <c r="E18" s="303" t="s">
        <v>7</v>
      </c>
      <c r="F18" s="304"/>
      <c r="G18" s="304"/>
      <c r="H18" s="304"/>
      <c r="I18" s="304"/>
      <c r="J18" s="304"/>
      <c r="K18" s="304"/>
      <c r="L18" s="304"/>
      <c r="M18" s="304"/>
      <c r="N18" s="304"/>
      <c r="O18" s="305"/>
      <c r="P18" s="301" t="s">
        <v>33</v>
      </c>
      <c r="Q18" s="306" t="s">
        <v>9</v>
      </c>
      <c r="R18" s="306" t="s">
        <v>34</v>
      </c>
      <c r="BA18" s="2"/>
      <c r="BB18" s="2"/>
      <c r="BC18" s="2"/>
      <c r="BD18" s="3"/>
      <c r="BE18" s="3"/>
      <c r="BF18" s="3"/>
    </row>
    <row r="19" spans="1:58" ht="22.5" x14ac:dyDescent="0.15">
      <c r="A19" s="298"/>
      <c r="B19" s="299"/>
      <c r="C19" s="300"/>
      <c r="D19" s="444"/>
      <c r="E19" s="260" t="s">
        <v>10</v>
      </c>
      <c r="F19" s="38" t="s">
        <v>11</v>
      </c>
      <c r="G19" s="38" t="s">
        <v>12</v>
      </c>
      <c r="H19" s="38" t="s">
        <v>13</v>
      </c>
      <c r="I19" s="38" t="s">
        <v>14</v>
      </c>
      <c r="J19" s="38" t="s">
        <v>15</v>
      </c>
      <c r="K19" s="38" t="s">
        <v>16</v>
      </c>
      <c r="L19" s="38" t="s">
        <v>17</v>
      </c>
      <c r="M19" s="38" t="s">
        <v>18</v>
      </c>
      <c r="N19" s="38" t="s">
        <v>19</v>
      </c>
      <c r="O19" s="39" t="s">
        <v>20</v>
      </c>
      <c r="P19" s="329"/>
      <c r="Q19" s="307"/>
      <c r="R19" s="307"/>
      <c r="BE19" s="3"/>
      <c r="BF19" s="3"/>
    </row>
    <row r="20" spans="1:58" ht="13.5" customHeight="1" x14ac:dyDescent="0.15">
      <c r="A20" s="67" t="s">
        <v>35</v>
      </c>
      <c r="B20" s="68"/>
      <c r="C20" s="68"/>
      <c r="D20" s="69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69"/>
      <c r="Q20" s="70"/>
      <c r="R20" s="70"/>
      <c r="BE20" s="3"/>
      <c r="BF20" s="3"/>
    </row>
    <row r="21" spans="1:58" ht="18.75" customHeight="1" x14ac:dyDescent="0.15">
      <c r="A21" s="445" t="s">
        <v>36</v>
      </c>
      <c r="B21" s="446"/>
      <c r="C21" s="447"/>
      <c r="D21" s="44">
        <f>SUM(E21:O21)</f>
        <v>1</v>
      </c>
      <c r="E21" s="71"/>
      <c r="F21" s="71"/>
      <c r="G21" s="71"/>
      <c r="H21" s="63"/>
      <c r="I21" s="63"/>
      <c r="J21" s="63"/>
      <c r="K21" s="63"/>
      <c r="L21" s="63"/>
      <c r="M21" s="63"/>
      <c r="N21" s="63">
        <v>1</v>
      </c>
      <c r="O21" s="72"/>
      <c r="P21" s="73"/>
      <c r="Q21" s="72"/>
      <c r="R21" s="74"/>
      <c r="S21" s="75" t="str">
        <f>+BA21</f>
        <v/>
      </c>
      <c r="BA21" s="17" t="str">
        <f>IF($M21&lt;$Q21," Las actividades de 60 años NO puede ser mayor que el de 20-64 años.","")</f>
        <v/>
      </c>
      <c r="BB21" s="3"/>
      <c r="BC21" s="3"/>
      <c r="BD21" s="26">
        <f>IF($M21&lt;$Q21,1,0)</f>
        <v>0</v>
      </c>
      <c r="BE21" s="2"/>
      <c r="BF21" s="3"/>
    </row>
    <row r="22" spans="1:58" ht="16.5" customHeight="1" x14ac:dyDescent="0.15">
      <c r="A22" s="445" t="s">
        <v>37</v>
      </c>
      <c r="B22" s="446"/>
      <c r="C22" s="447"/>
      <c r="D22" s="76">
        <f>SUM(J22:O22)</f>
        <v>0</v>
      </c>
      <c r="E22" s="77"/>
      <c r="F22" s="78"/>
      <c r="G22" s="78"/>
      <c r="H22" s="79"/>
      <c r="I22" s="79"/>
      <c r="J22" s="80"/>
      <c r="K22" s="80"/>
      <c r="L22" s="80"/>
      <c r="M22" s="80"/>
      <c r="N22" s="80"/>
      <c r="O22" s="81"/>
      <c r="P22" s="82"/>
      <c r="Q22" s="81"/>
      <c r="R22" s="83"/>
      <c r="S22" s="75" t="str">
        <f>+BA22</f>
        <v/>
      </c>
      <c r="BA22" s="17" t="str">
        <f>IF($M22&lt;$Q22," Las actividades de 60 años NO puede ser mayor que el de 20-64 años.","")</f>
        <v/>
      </c>
      <c r="BB22" s="3"/>
      <c r="BC22" s="3"/>
      <c r="BD22" s="26">
        <f>IF($M22&lt;$Q22,1,0)</f>
        <v>0</v>
      </c>
      <c r="BE22" s="2"/>
      <c r="BF22" s="3"/>
    </row>
    <row r="23" spans="1:58" ht="18" customHeight="1" x14ac:dyDescent="0.15">
      <c r="A23" s="448" t="s">
        <v>38</v>
      </c>
      <c r="B23" s="449"/>
      <c r="C23" s="450"/>
      <c r="D23" s="84">
        <f>SUM(E23:O23)</f>
        <v>0</v>
      </c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5"/>
      <c r="Q23" s="86"/>
      <c r="R23" s="87"/>
      <c r="S23" s="75" t="str">
        <f>+BA23</f>
        <v/>
      </c>
      <c r="BA23" s="17" t="str">
        <f>IF($M23&lt;$Q23," Las actividades de 60 años NO puede ser mayor que el de 20-64 años.","")</f>
        <v/>
      </c>
      <c r="BB23" s="3"/>
      <c r="BC23" s="3"/>
      <c r="BD23" s="26">
        <f>IF($M23&lt;$Q23,1,0)</f>
        <v>0</v>
      </c>
      <c r="BE23" s="2"/>
      <c r="BF23" s="3"/>
    </row>
    <row r="24" spans="1:58" ht="13.5" customHeight="1" x14ac:dyDescent="0.15">
      <c r="A24" s="303" t="s">
        <v>39</v>
      </c>
      <c r="B24" s="304"/>
      <c r="C24" s="304"/>
      <c r="D24" s="88">
        <f>SUM(E24:O24)</f>
        <v>1</v>
      </c>
      <c r="E24" s="89">
        <f>SUM(E21,E23)</f>
        <v>0</v>
      </c>
      <c r="F24" s="89">
        <f>SUM(F21,F23)</f>
        <v>0</v>
      </c>
      <c r="G24" s="89">
        <f>SUM(G21,G23)</f>
        <v>0</v>
      </c>
      <c r="H24" s="90">
        <f>SUM(H21,H23)</f>
        <v>0</v>
      </c>
      <c r="I24" s="90">
        <f>SUM(I21,I23)</f>
        <v>0</v>
      </c>
      <c r="J24" s="90">
        <f t="shared" ref="J24:O24" si="0">SUM(J21:J23)</f>
        <v>0</v>
      </c>
      <c r="K24" s="90">
        <f t="shared" si="0"/>
        <v>0</v>
      </c>
      <c r="L24" s="90">
        <f t="shared" si="0"/>
        <v>0</v>
      </c>
      <c r="M24" s="90">
        <f t="shared" si="0"/>
        <v>0</v>
      </c>
      <c r="N24" s="91">
        <f t="shared" si="0"/>
        <v>1</v>
      </c>
      <c r="O24" s="91">
        <f t="shared" si="0"/>
        <v>0</v>
      </c>
      <c r="P24" s="92"/>
      <c r="Q24" s="93">
        <f>SUM(Q21:Q23)</f>
        <v>0</v>
      </c>
      <c r="R24" s="88">
        <f>SUM(R21:R23)</f>
        <v>0</v>
      </c>
      <c r="S24" s="75" t="str">
        <f>+BA24</f>
        <v/>
      </c>
      <c r="BA24" s="17" t="str">
        <f>IF($M24&lt;$Q24," Las actividades de 60 años NO puede ser mayor que el de 20-64 años.","")</f>
        <v/>
      </c>
      <c r="BB24" s="3"/>
      <c r="BC24" s="3"/>
      <c r="BD24" s="26">
        <f>IF($M24&lt;$Q24,1,0)</f>
        <v>0</v>
      </c>
      <c r="BE24" s="2"/>
      <c r="BF24" s="3"/>
    </row>
    <row r="25" spans="1:58" ht="23.25" customHeight="1" x14ac:dyDescent="0.15">
      <c r="A25" s="67" t="s">
        <v>40</v>
      </c>
      <c r="B25" s="94"/>
      <c r="C25" s="94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60"/>
      <c r="BA25" s="2"/>
      <c r="BB25" s="2"/>
      <c r="BC25" s="2"/>
      <c r="BD25" s="2"/>
      <c r="BE25" s="2"/>
      <c r="BF25" s="3"/>
    </row>
    <row r="26" spans="1:58" ht="16.5" customHeight="1" x14ac:dyDescent="0.15">
      <c r="A26" s="308" t="s">
        <v>157</v>
      </c>
      <c r="B26" s="309"/>
      <c r="C26" s="310"/>
      <c r="D26" s="44">
        <f>SUM(E26:O26)</f>
        <v>0</v>
      </c>
      <c r="E26" s="62"/>
      <c r="F26" s="71"/>
      <c r="G26" s="71"/>
      <c r="H26" s="71"/>
      <c r="I26" s="71"/>
      <c r="J26" s="71"/>
      <c r="K26" s="63"/>
      <c r="L26" s="71"/>
      <c r="M26" s="63"/>
      <c r="N26" s="72"/>
      <c r="O26" s="64"/>
      <c r="P26" s="74"/>
      <c r="Q26" s="74"/>
      <c r="R26" s="74"/>
      <c r="S26" s="75" t="str">
        <f>+BA26&amp;BB26&amp;BC26</f>
        <v/>
      </c>
      <c r="BA26" s="11" t="str">
        <f>IF($D26=0,"",IF($P26="",IF($D26="",""," No olvide escribir la columna Beneficiarios."),""))</f>
        <v/>
      </c>
      <c r="BB26" s="11" t="str">
        <f>IF($D26&lt;$P26," El número de Beneficiarios NO puede ser mayor que el Total.","")</f>
        <v/>
      </c>
      <c r="BC26" s="17" t="str">
        <f>IF($M26&lt;$Q26," Las actividades de 60 años NO puede ser mayor que el de 20-64 años.","")</f>
        <v/>
      </c>
      <c r="BD26" s="26">
        <f>IF($M26&lt;$Q26,1,0)</f>
        <v>0</v>
      </c>
      <c r="BE26" s="26">
        <f>IF($D26&lt;$P26,1,0)</f>
        <v>0</v>
      </c>
      <c r="BF26" s="26" t="str">
        <f>IF($D26=0,"",IF($P26="",IF($D26="","",1),0))</f>
        <v/>
      </c>
    </row>
    <row r="27" spans="1:58" ht="14.25" customHeight="1" x14ac:dyDescent="0.15">
      <c r="A27" s="387" t="s">
        <v>158</v>
      </c>
      <c r="B27" s="388"/>
      <c r="C27" s="389"/>
      <c r="D27" s="76">
        <f t="shared" ref="D27:D37" si="1">SUM(E27:O27)</f>
        <v>6</v>
      </c>
      <c r="E27" s="96">
        <v>1</v>
      </c>
      <c r="F27" s="97"/>
      <c r="G27" s="97"/>
      <c r="H27" s="97"/>
      <c r="I27" s="97">
        <v>1</v>
      </c>
      <c r="J27" s="97"/>
      <c r="K27" s="80">
        <v>4</v>
      </c>
      <c r="L27" s="80"/>
      <c r="M27" s="80"/>
      <c r="N27" s="80"/>
      <c r="O27" s="98"/>
      <c r="P27" s="83">
        <v>6</v>
      </c>
      <c r="Q27" s="82"/>
      <c r="R27" s="83"/>
      <c r="S27" s="75" t="str">
        <f t="shared" ref="S27:S37" si="2">+BA27&amp;BB27&amp;BC27</f>
        <v/>
      </c>
      <c r="BA27" s="11" t="str">
        <f t="shared" ref="BA27:BA37" si="3">IF($D27=0,"",IF($P27="",IF($D27="",""," No olvide escribir la columna Beneficiarios."),""))</f>
        <v/>
      </c>
      <c r="BB27" s="11" t="str">
        <f t="shared" ref="BB27:BB37" si="4">IF($D27&lt;$P27," El número de Beneficiarios NO puede ser mayor que el Total.","")</f>
        <v/>
      </c>
      <c r="BC27" s="8"/>
      <c r="BD27" s="8"/>
      <c r="BE27" s="26">
        <f t="shared" ref="BE27:BE37" si="5">IF($D27&lt;$P27,1,0)</f>
        <v>0</v>
      </c>
      <c r="BF27" s="26">
        <f t="shared" ref="BF27:BF37" si="6">IF($D27=0,"",IF($P27="",IF($D27="","",1),0))</f>
        <v>0</v>
      </c>
    </row>
    <row r="28" spans="1:58" ht="18" customHeight="1" x14ac:dyDescent="0.15">
      <c r="A28" s="311" t="s">
        <v>41</v>
      </c>
      <c r="B28" s="312"/>
      <c r="C28" s="313"/>
      <c r="D28" s="76">
        <f t="shared" si="1"/>
        <v>0</v>
      </c>
      <c r="E28" s="96"/>
      <c r="F28" s="97"/>
      <c r="G28" s="97"/>
      <c r="H28" s="97"/>
      <c r="I28" s="97"/>
      <c r="J28" s="97"/>
      <c r="K28" s="80"/>
      <c r="L28" s="97"/>
      <c r="M28" s="80"/>
      <c r="N28" s="81"/>
      <c r="O28" s="98"/>
      <c r="P28" s="83"/>
      <c r="Q28" s="83"/>
      <c r="R28" s="83"/>
      <c r="S28" s="75" t="str">
        <f t="shared" si="2"/>
        <v/>
      </c>
      <c r="BA28" s="11" t="str">
        <f t="shared" si="3"/>
        <v/>
      </c>
      <c r="BB28" s="11" t="str">
        <f t="shared" si="4"/>
        <v/>
      </c>
      <c r="BC28" s="17" t="str">
        <f>IF($M28&lt;$Q28," Las actividades de 60 años NO puede ser mayor que el de 20-64 años.","")</f>
        <v/>
      </c>
      <c r="BD28" s="26">
        <f>IF($M28&lt;$Q28,1,0)</f>
        <v>0</v>
      </c>
      <c r="BE28" s="26">
        <f t="shared" si="5"/>
        <v>0</v>
      </c>
      <c r="BF28" s="26" t="str">
        <f t="shared" si="6"/>
        <v/>
      </c>
    </row>
    <row r="29" spans="1:58" ht="14.25" customHeight="1" x14ac:dyDescent="0.15">
      <c r="A29" s="311" t="s">
        <v>42</v>
      </c>
      <c r="B29" s="312"/>
      <c r="C29" s="313"/>
      <c r="D29" s="76">
        <f>SUM(E29:H29)</f>
        <v>0</v>
      </c>
      <c r="E29" s="96"/>
      <c r="F29" s="97"/>
      <c r="G29" s="97"/>
      <c r="H29" s="97"/>
      <c r="I29" s="79"/>
      <c r="J29" s="79"/>
      <c r="K29" s="79"/>
      <c r="L29" s="79"/>
      <c r="M29" s="79"/>
      <c r="N29" s="79"/>
      <c r="O29" s="99"/>
      <c r="P29" s="83"/>
      <c r="Q29" s="82"/>
      <c r="R29" s="83"/>
      <c r="S29" s="75" t="str">
        <f t="shared" si="2"/>
        <v/>
      </c>
      <c r="BA29" s="11" t="str">
        <f t="shared" si="3"/>
        <v/>
      </c>
      <c r="BB29" s="11" t="str">
        <f t="shared" si="4"/>
        <v/>
      </c>
      <c r="BC29" s="8"/>
      <c r="BD29" s="8"/>
      <c r="BE29" s="26">
        <f t="shared" si="5"/>
        <v>0</v>
      </c>
      <c r="BF29" s="26" t="str">
        <f t="shared" si="6"/>
        <v/>
      </c>
    </row>
    <row r="30" spans="1:58" ht="15.75" customHeight="1" x14ac:dyDescent="0.15">
      <c r="A30" s="387" t="s">
        <v>159</v>
      </c>
      <c r="B30" s="388"/>
      <c r="C30" s="389"/>
      <c r="D30" s="76">
        <f t="shared" si="1"/>
        <v>10</v>
      </c>
      <c r="E30" s="96"/>
      <c r="F30" s="97"/>
      <c r="G30" s="97"/>
      <c r="H30" s="97"/>
      <c r="I30" s="97"/>
      <c r="J30" s="97"/>
      <c r="K30" s="80"/>
      <c r="L30" s="97"/>
      <c r="M30" s="80">
        <v>10</v>
      </c>
      <c r="N30" s="81"/>
      <c r="O30" s="98"/>
      <c r="P30" s="83">
        <v>10</v>
      </c>
      <c r="Q30" s="83"/>
      <c r="R30" s="83"/>
      <c r="S30" s="75" t="str">
        <f t="shared" si="2"/>
        <v/>
      </c>
      <c r="BA30" s="11" t="str">
        <f t="shared" si="3"/>
        <v/>
      </c>
      <c r="BB30" s="11" t="str">
        <f t="shared" si="4"/>
        <v/>
      </c>
      <c r="BC30" s="17" t="str">
        <f>IF($M30&lt;$Q30," Las actividades de 60 años NO puede ser mayor que el de 20-64 años.","")</f>
        <v/>
      </c>
      <c r="BD30" s="26">
        <f>IF($M30&lt;$Q30,1,0)</f>
        <v>0</v>
      </c>
      <c r="BE30" s="26">
        <f t="shared" si="5"/>
        <v>0</v>
      </c>
      <c r="BF30" s="26">
        <f t="shared" si="6"/>
        <v>0</v>
      </c>
    </row>
    <row r="31" spans="1:58" ht="15.75" customHeight="1" x14ac:dyDescent="0.15">
      <c r="A31" s="387" t="s">
        <v>160</v>
      </c>
      <c r="B31" s="388"/>
      <c r="C31" s="389"/>
      <c r="D31" s="76">
        <f t="shared" si="1"/>
        <v>0</v>
      </c>
      <c r="E31" s="96"/>
      <c r="F31" s="97"/>
      <c r="G31" s="97"/>
      <c r="H31" s="97"/>
      <c r="I31" s="97"/>
      <c r="J31" s="97"/>
      <c r="K31" s="80"/>
      <c r="L31" s="97"/>
      <c r="M31" s="80"/>
      <c r="N31" s="81"/>
      <c r="O31" s="98"/>
      <c r="P31" s="83"/>
      <c r="Q31" s="83"/>
      <c r="R31" s="83"/>
      <c r="S31" s="75" t="str">
        <f t="shared" si="2"/>
        <v/>
      </c>
      <c r="BA31" s="11" t="str">
        <f t="shared" si="3"/>
        <v/>
      </c>
      <c r="BB31" s="11" t="str">
        <f t="shared" si="4"/>
        <v/>
      </c>
      <c r="BC31" s="17" t="str">
        <f>IF($M31&lt;$Q31," Las actividades de 60 años NO puede ser mayor que el de 20-64 años.","")</f>
        <v/>
      </c>
      <c r="BD31" s="26">
        <f>IF($M31&lt;$Q31,1,0)</f>
        <v>0</v>
      </c>
      <c r="BE31" s="26">
        <f t="shared" si="5"/>
        <v>0</v>
      </c>
      <c r="BF31" s="26" t="str">
        <f t="shared" si="6"/>
        <v/>
      </c>
    </row>
    <row r="32" spans="1:58" ht="15.75" customHeight="1" x14ac:dyDescent="0.15">
      <c r="A32" s="421" t="s">
        <v>43</v>
      </c>
      <c r="B32" s="422"/>
      <c r="C32" s="423"/>
      <c r="D32" s="76">
        <f>SUM(E32:K32)</f>
        <v>0</v>
      </c>
      <c r="E32" s="96"/>
      <c r="F32" s="97"/>
      <c r="G32" s="97"/>
      <c r="H32" s="97"/>
      <c r="I32" s="97"/>
      <c r="J32" s="97"/>
      <c r="K32" s="80"/>
      <c r="L32" s="78"/>
      <c r="M32" s="79"/>
      <c r="N32" s="79"/>
      <c r="O32" s="99"/>
      <c r="P32" s="83"/>
      <c r="Q32" s="82"/>
      <c r="R32" s="83"/>
      <c r="S32" s="75" t="str">
        <f t="shared" si="2"/>
        <v/>
      </c>
      <c r="BA32" s="11" t="str">
        <f t="shared" si="3"/>
        <v/>
      </c>
      <c r="BB32" s="11" t="str">
        <f t="shared" si="4"/>
        <v/>
      </c>
      <c r="BC32" s="8"/>
      <c r="BD32" s="8"/>
      <c r="BE32" s="26">
        <f t="shared" si="5"/>
        <v>0</v>
      </c>
      <c r="BF32" s="26" t="str">
        <f t="shared" si="6"/>
        <v/>
      </c>
    </row>
    <row r="33" spans="1:58" ht="15" customHeight="1" x14ac:dyDescent="0.15">
      <c r="A33" s="344" t="s">
        <v>161</v>
      </c>
      <c r="B33" s="429" t="s">
        <v>162</v>
      </c>
      <c r="C33" s="430"/>
      <c r="D33" s="76">
        <f>SUM(E33:K33)</f>
        <v>0</v>
      </c>
      <c r="E33" s="97"/>
      <c r="F33" s="97"/>
      <c r="G33" s="97"/>
      <c r="H33" s="97"/>
      <c r="I33" s="97"/>
      <c r="J33" s="97"/>
      <c r="K33" s="80"/>
      <c r="L33" s="78"/>
      <c r="M33" s="79"/>
      <c r="N33" s="79"/>
      <c r="O33" s="99"/>
      <c r="P33" s="83"/>
      <c r="Q33" s="82"/>
      <c r="R33" s="83"/>
      <c r="S33" s="75" t="str">
        <f t="shared" si="2"/>
        <v/>
      </c>
      <c r="BA33" s="11" t="str">
        <f t="shared" si="3"/>
        <v/>
      </c>
      <c r="BB33" s="11" t="str">
        <f t="shared" si="4"/>
        <v/>
      </c>
      <c r="BC33" s="8"/>
      <c r="BD33" s="8"/>
      <c r="BE33" s="26">
        <f t="shared" si="5"/>
        <v>0</v>
      </c>
      <c r="BF33" s="26" t="str">
        <f t="shared" si="6"/>
        <v/>
      </c>
    </row>
    <row r="34" spans="1:58" ht="15.75" customHeight="1" x14ac:dyDescent="0.15">
      <c r="A34" s="345"/>
      <c r="B34" s="431" t="s">
        <v>163</v>
      </c>
      <c r="C34" s="432"/>
      <c r="D34" s="76">
        <f>SUM(E34:K34)</f>
        <v>0</v>
      </c>
      <c r="E34" s="96"/>
      <c r="F34" s="80"/>
      <c r="G34" s="80"/>
      <c r="H34" s="80"/>
      <c r="I34" s="80"/>
      <c r="J34" s="80"/>
      <c r="K34" s="80"/>
      <c r="L34" s="79"/>
      <c r="M34" s="79"/>
      <c r="N34" s="79"/>
      <c r="O34" s="99"/>
      <c r="P34" s="83"/>
      <c r="Q34" s="82"/>
      <c r="R34" s="83"/>
      <c r="S34" s="75" t="str">
        <f t="shared" si="2"/>
        <v/>
      </c>
      <c r="BA34" s="11" t="str">
        <f t="shared" si="3"/>
        <v/>
      </c>
      <c r="BB34" s="11" t="str">
        <f t="shared" si="4"/>
        <v/>
      </c>
      <c r="BC34" s="8"/>
      <c r="BD34" s="8"/>
      <c r="BE34" s="26">
        <f t="shared" si="5"/>
        <v>0</v>
      </c>
      <c r="BF34" s="26" t="str">
        <f t="shared" si="6"/>
        <v/>
      </c>
    </row>
    <row r="35" spans="1:58" ht="15.75" customHeight="1" x14ac:dyDescent="0.15">
      <c r="A35" s="345"/>
      <c r="B35" s="431" t="s">
        <v>164</v>
      </c>
      <c r="C35" s="432"/>
      <c r="D35" s="76">
        <f>SUM(E35:K35)</f>
        <v>0</v>
      </c>
      <c r="E35" s="96"/>
      <c r="F35" s="80"/>
      <c r="G35" s="80"/>
      <c r="H35" s="80"/>
      <c r="I35" s="80"/>
      <c r="J35" s="80"/>
      <c r="K35" s="80"/>
      <c r="L35" s="79"/>
      <c r="M35" s="79"/>
      <c r="N35" s="79"/>
      <c r="O35" s="99"/>
      <c r="P35" s="83"/>
      <c r="Q35" s="82"/>
      <c r="R35" s="83"/>
      <c r="S35" s="75" t="str">
        <f t="shared" si="2"/>
        <v/>
      </c>
      <c r="BA35" s="11" t="str">
        <f>IF($D35=0,"",IF($P35="",IF($D35="",""," No olvide escribir la columna Beneficiarios."),""))</f>
        <v/>
      </c>
      <c r="BB35" s="11" t="str">
        <f t="shared" si="4"/>
        <v/>
      </c>
      <c r="BC35" s="8"/>
      <c r="BD35" s="8"/>
      <c r="BE35" s="26">
        <f t="shared" si="5"/>
        <v>0</v>
      </c>
      <c r="BF35" s="26" t="str">
        <f t="shared" si="6"/>
        <v/>
      </c>
    </row>
    <row r="36" spans="1:58" ht="17.25" customHeight="1" x14ac:dyDescent="0.15">
      <c r="A36" s="346"/>
      <c r="B36" s="433" t="s">
        <v>165</v>
      </c>
      <c r="C36" s="434"/>
      <c r="D36" s="76">
        <f>SUM(E36:K36)</f>
        <v>0</v>
      </c>
      <c r="E36" s="100"/>
      <c r="F36" s="100"/>
      <c r="G36" s="100"/>
      <c r="H36" s="100"/>
      <c r="I36" s="100"/>
      <c r="J36" s="100"/>
      <c r="K36" s="101"/>
      <c r="L36" s="102"/>
      <c r="M36" s="103"/>
      <c r="N36" s="103"/>
      <c r="O36" s="104"/>
      <c r="P36" s="105"/>
      <c r="Q36" s="106"/>
      <c r="R36" s="105"/>
      <c r="S36" s="75" t="str">
        <f t="shared" si="2"/>
        <v/>
      </c>
      <c r="BA36" s="11" t="str">
        <f t="shared" si="3"/>
        <v/>
      </c>
      <c r="BB36" s="11" t="str">
        <f t="shared" si="4"/>
        <v/>
      </c>
      <c r="BE36" s="26">
        <f t="shared" si="5"/>
        <v>0</v>
      </c>
      <c r="BF36" s="26" t="str">
        <f t="shared" si="6"/>
        <v/>
      </c>
    </row>
    <row r="37" spans="1:58" ht="15.75" customHeight="1" x14ac:dyDescent="0.15">
      <c r="A37" s="384" t="s">
        <v>44</v>
      </c>
      <c r="B37" s="424"/>
      <c r="C37" s="425"/>
      <c r="D37" s="93">
        <f t="shared" si="1"/>
        <v>16</v>
      </c>
      <c r="E37" s="107">
        <f>SUM(E26:E36)</f>
        <v>1</v>
      </c>
      <c r="F37" s="89">
        <f>SUM(F26:F36)</f>
        <v>0</v>
      </c>
      <c r="G37" s="89">
        <f>SUM(G26:G36)</f>
        <v>0</v>
      </c>
      <c r="H37" s="90">
        <f>SUM(H26:H36)</f>
        <v>0</v>
      </c>
      <c r="I37" s="90">
        <f>SUM(I26:I28,I30:I36)</f>
        <v>1</v>
      </c>
      <c r="J37" s="90">
        <f>SUM(J26:J28,J30:J36)</f>
        <v>0</v>
      </c>
      <c r="K37" s="90">
        <f>SUM(K26:K28,K30:K36)</f>
        <v>4</v>
      </c>
      <c r="L37" s="89">
        <f>SUM(L26:L28,L30:L31)</f>
        <v>0</v>
      </c>
      <c r="M37" s="90">
        <f>SUM(M26:M28,M30:M31)</f>
        <v>10</v>
      </c>
      <c r="N37" s="90">
        <f>SUM(N26:N28,N30:N31)</f>
        <v>0</v>
      </c>
      <c r="O37" s="91">
        <f>SUM(O26:O28,O30:O31)</f>
        <v>0</v>
      </c>
      <c r="P37" s="88">
        <f>SUM(P26:P36)</f>
        <v>16</v>
      </c>
      <c r="Q37" s="108">
        <f>SUM(Q26,Q28,Q30:Q31)</f>
        <v>0</v>
      </c>
      <c r="R37" s="88">
        <f>SUM(R26:R36)</f>
        <v>0</v>
      </c>
      <c r="S37" s="75" t="str">
        <f t="shared" si="2"/>
        <v/>
      </c>
      <c r="BA37" s="11" t="str">
        <f t="shared" si="3"/>
        <v/>
      </c>
      <c r="BB37" s="11" t="str">
        <f t="shared" si="4"/>
        <v/>
      </c>
      <c r="BE37" s="26">
        <f t="shared" si="5"/>
        <v>0</v>
      </c>
      <c r="BF37" s="26">
        <f t="shared" si="6"/>
        <v>0</v>
      </c>
    </row>
    <row r="38" spans="1:58" ht="15" customHeight="1" x14ac:dyDescent="0.15">
      <c r="A38" s="109" t="s">
        <v>45</v>
      </c>
      <c r="B38" s="59"/>
      <c r="C38" s="59"/>
      <c r="D38" s="377"/>
      <c r="E38" s="379"/>
      <c r="F38" s="379"/>
      <c r="G38" s="379"/>
      <c r="H38" s="379"/>
      <c r="I38" s="379"/>
      <c r="J38" s="379"/>
      <c r="K38" s="379"/>
      <c r="L38" s="379"/>
      <c r="M38" s="379"/>
      <c r="N38" s="379"/>
      <c r="O38" s="379"/>
      <c r="P38" s="377"/>
      <c r="Q38" s="379"/>
      <c r="R38" s="380"/>
      <c r="BA38" s="2"/>
    </row>
    <row r="39" spans="1:58" ht="16.5" customHeight="1" x14ac:dyDescent="0.15">
      <c r="A39" s="42" t="s">
        <v>46</v>
      </c>
      <c r="B39" s="59"/>
      <c r="C39" s="59"/>
      <c r="D39" s="378"/>
      <c r="E39" s="263"/>
      <c r="F39" s="263"/>
      <c r="G39" s="263"/>
      <c r="H39" s="263"/>
      <c r="I39" s="263"/>
      <c r="J39" s="263"/>
      <c r="K39" s="263"/>
      <c r="L39" s="263"/>
      <c r="M39" s="263"/>
      <c r="N39" s="263"/>
      <c r="O39" s="263"/>
      <c r="P39" s="378"/>
      <c r="Q39" s="379"/>
      <c r="R39" s="380"/>
      <c r="BA39" s="2"/>
      <c r="BB39" s="2"/>
      <c r="BC39" s="2"/>
      <c r="BD39" s="2"/>
      <c r="BE39" s="2"/>
      <c r="BF39" s="2"/>
    </row>
    <row r="40" spans="1:58" ht="18.75" customHeight="1" x14ac:dyDescent="0.15">
      <c r="A40" s="381" t="s">
        <v>166</v>
      </c>
      <c r="B40" s="382"/>
      <c r="C40" s="383"/>
      <c r="D40" s="111">
        <f>SUM(E40:O40)</f>
        <v>2</v>
      </c>
      <c r="E40" s="62"/>
      <c r="F40" s="63"/>
      <c r="G40" s="63"/>
      <c r="H40" s="63"/>
      <c r="I40" s="63"/>
      <c r="J40" s="63">
        <v>2</v>
      </c>
      <c r="K40" s="63"/>
      <c r="L40" s="63"/>
      <c r="M40" s="63"/>
      <c r="N40" s="72"/>
      <c r="O40" s="72"/>
      <c r="P40" s="74">
        <v>2</v>
      </c>
      <c r="Q40" s="112"/>
      <c r="R40" s="112"/>
      <c r="S40" s="75" t="str">
        <f>+BA40&amp;BB40&amp;BC40</f>
        <v/>
      </c>
      <c r="BA40" s="11" t="str">
        <f>IF($D40=0,"",IF($P40="",IF($D40="",""," No olvide escribir la columna Beneficiarios."),""))</f>
        <v/>
      </c>
      <c r="BB40" s="11" t="str">
        <f>IF($D40&lt;$P40," El número de Beneficiarios NO puede ser mayor que el Total.","")</f>
        <v/>
      </c>
      <c r="BC40" s="17" t="str">
        <f>IF($M40&lt;$Q40," Las actividades de 60 años NO puede ser mayor que el de 20-64 años.","")</f>
        <v/>
      </c>
      <c r="BD40" s="26">
        <f>IF($M40&lt;$Q40,1,0)</f>
        <v>0</v>
      </c>
      <c r="BE40" s="26">
        <f t="shared" ref="BE40:BE68" si="7">IF($D40&lt;$P40,1,0)</f>
        <v>0</v>
      </c>
      <c r="BF40" s="26">
        <f>IF($D40=0,"",IF($P40="",IF($D40="","",1),0))</f>
        <v>0</v>
      </c>
    </row>
    <row r="41" spans="1:58" ht="19.5" customHeight="1" x14ac:dyDescent="0.15">
      <c r="A41" s="426" t="s">
        <v>167</v>
      </c>
      <c r="B41" s="427"/>
      <c r="C41" s="428"/>
      <c r="D41" s="113">
        <f t="shared" ref="D41:D64" si="8">SUM(E41:O41)</f>
        <v>5</v>
      </c>
      <c r="E41" s="114"/>
      <c r="F41" s="115"/>
      <c r="G41" s="115"/>
      <c r="H41" s="115"/>
      <c r="I41" s="115"/>
      <c r="J41" s="115"/>
      <c r="K41" s="115"/>
      <c r="L41" s="115"/>
      <c r="M41" s="115">
        <v>5</v>
      </c>
      <c r="N41" s="116"/>
      <c r="O41" s="116"/>
      <c r="P41" s="117">
        <v>5</v>
      </c>
      <c r="Q41" s="118"/>
      <c r="R41" s="118"/>
      <c r="S41" s="75" t="str">
        <f t="shared" ref="S41:S68" si="9">+BA41&amp;BB41&amp;BC41</f>
        <v/>
      </c>
      <c r="BA41" s="11" t="str">
        <f t="shared" ref="BA41:BA63" si="10">IF($D41=0,"",IF($P41="",IF($D41="",""," No olvide escribir la columna Beneficiarios."),""))</f>
        <v/>
      </c>
      <c r="BB41" s="11" t="str">
        <f t="shared" ref="BB41:BB68" si="11">IF($D41&lt;$P41," El número de Beneficiarios NO puede ser mayor que el Total.","")</f>
        <v/>
      </c>
      <c r="BC41" s="17" t="str">
        <f t="shared" ref="BC41:BC68" si="12">IF($M41&lt;$Q41," Las actividades de 60 años NO puede ser mayor que el de 20-64 años.","")</f>
        <v/>
      </c>
      <c r="BD41" s="26">
        <f t="shared" ref="BD41:BD68" si="13">IF($M41&lt;$Q41,1,0)</f>
        <v>0</v>
      </c>
      <c r="BE41" s="26">
        <f t="shared" si="7"/>
        <v>0</v>
      </c>
      <c r="BF41" s="26">
        <f t="shared" ref="BF41:BF68" si="14">IF($D41=0,"",IF($P41="",IF($D41="","",1),0))</f>
        <v>0</v>
      </c>
    </row>
    <row r="42" spans="1:58" ht="15.75" customHeight="1" x14ac:dyDescent="0.15">
      <c r="A42" s="387" t="s">
        <v>168</v>
      </c>
      <c r="B42" s="388"/>
      <c r="C42" s="389"/>
      <c r="D42" s="113">
        <f t="shared" si="8"/>
        <v>0</v>
      </c>
      <c r="E42" s="114"/>
      <c r="F42" s="115"/>
      <c r="G42" s="115"/>
      <c r="H42" s="115"/>
      <c r="I42" s="115"/>
      <c r="J42" s="115"/>
      <c r="K42" s="115"/>
      <c r="L42" s="115"/>
      <c r="M42" s="115"/>
      <c r="N42" s="116"/>
      <c r="O42" s="116"/>
      <c r="P42" s="117"/>
      <c r="Q42" s="118"/>
      <c r="R42" s="118"/>
      <c r="S42" s="75" t="str">
        <f t="shared" si="9"/>
        <v/>
      </c>
      <c r="BA42" s="11" t="str">
        <f t="shared" si="10"/>
        <v/>
      </c>
      <c r="BB42" s="11" t="str">
        <f t="shared" si="11"/>
        <v/>
      </c>
      <c r="BC42" s="17" t="str">
        <f t="shared" si="12"/>
        <v/>
      </c>
      <c r="BD42" s="26">
        <f t="shared" si="13"/>
        <v>0</v>
      </c>
      <c r="BE42" s="26">
        <f t="shared" si="7"/>
        <v>0</v>
      </c>
      <c r="BF42" s="26" t="str">
        <f t="shared" si="14"/>
        <v/>
      </c>
    </row>
    <row r="43" spans="1:58" ht="15.75" customHeight="1" x14ac:dyDescent="0.15">
      <c r="A43" s="387" t="s">
        <v>47</v>
      </c>
      <c r="B43" s="388"/>
      <c r="C43" s="389"/>
      <c r="D43" s="76">
        <f t="shared" si="8"/>
        <v>0</v>
      </c>
      <c r="E43" s="96"/>
      <c r="F43" s="80"/>
      <c r="G43" s="80"/>
      <c r="H43" s="80"/>
      <c r="I43" s="80"/>
      <c r="J43" s="80"/>
      <c r="K43" s="80"/>
      <c r="L43" s="80"/>
      <c r="M43" s="80"/>
      <c r="N43" s="81"/>
      <c r="O43" s="81"/>
      <c r="P43" s="83"/>
      <c r="Q43" s="119"/>
      <c r="R43" s="119"/>
      <c r="S43" s="75" t="str">
        <f t="shared" si="9"/>
        <v/>
      </c>
      <c r="BA43" s="11" t="str">
        <f t="shared" si="10"/>
        <v/>
      </c>
      <c r="BB43" s="11" t="str">
        <f t="shared" si="11"/>
        <v/>
      </c>
      <c r="BC43" s="17" t="str">
        <f t="shared" si="12"/>
        <v/>
      </c>
      <c r="BD43" s="26">
        <f t="shared" si="13"/>
        <v>0</v>
      </c>
      <c r="BE43" s="26">
        <f t="shared" si="7"/>
        <v>0</v>
      </c>
      <c r="BF43" s="26" t="str">
        <f t="shared" si="14"/>
        <v/>
      </c>
    </row>
    <row r="44" spans="1:58" ht="15.75" customHeight="1" x14ac:dyDescent="0.15">
      <c r="A44" s="387" t="s">
        <v>48</v>
      </c>
      <c r="B44" s="388"/>
      <c r="C44" s="389"/>
      <c r="D44" s="76">
        <f t="shared" si="8"/>
        <v>0</v>
      </c>
      <c r="E44" s="96"/>
      <c r="F44" s="80"/>
      <c r="G44" s="80"/>
      <c r="H44" s="80"/>
      <c r="I44" s="80"/>
      <c r="J44" s="80"/>
      <c r="K44" s="80"/>
      <c r="L44" s="80"/>
      <c r="M44" s="80"/>
      <c r="N44" s="81"/>
      <c r="O44" s="81"/>
      <c r="P44" s="83"/>
      <c r="Q44" s="119"/>
      <c r="R44" s="119"/>
      <c r="S44" s="75" t="str">
        <f t="shared" si="9"/>
        <v/>
      </c>
      <c r="BA44" s="11" t="str">
        <f t="shared" si="10"/>
        <v/>
      </c>
      <c r="BB44" s="11" t="str">
        <f t="shared" si="11"/>
        <v/>
      </c>
      <c r="BC44" s="17" t="str">
        <f t="shared" si="12"/>
        <v/>
      </c>
      <c r="BD44" s="26">
        <f t="shared" si="13"/>
        <v>0</v>
      </c>
      <c r="BE44" s="26">
        <f t="shared" si="7"/>
        <v>0</v>
      </c>
      <c r="BF44" s="26" t="str">
        <f t="shared" si="14"/>
        <v/>
      </c>
    </row>
    <row r="45" spans="1:58" ht="15.75" customHeight="1" x14ac:dyDescent="0.15">
      <c r="A45" s="387" t="s">
        <v>49</v>
      </c>
      <c r="B45" s="388"/>
      <c r="C45" s="389"/>
      <c r="D45" s="76">
        <f t="shared" si="8"/>
        <v>0</v>
      </c>
      <c r="E45" s="96"/>
      <c r="F45" s="80"/>
      <c r="G45" s="80"/>
      <c r="H45" s="80"/>
      <c r="I45" s="80"/>
      <c r="J45" s="80"/>
      <c r="K45" s="80"/>
      <c r="L45" s="80"/>
      <c r="M45" s="80"/>
      <c r="N45" s="81"/>
      <c r="O45" s="81"/>
      <c r="P45" s="83"/>
      <c r="Q45" s="119"/>
      <c r="R45" s="119"/>
      <c r="S45" s="75" t="str">
        <f t="shared" si="9"/>
        <v/>
      </c>
      <c r="BA45" s="11" t="str">
        <f t="shared" si="10"/>
        <v/>
      </c>
      <c r="BB45" s="11" t="str">
        <f t="shared" si="11"/>
        <v/>
      </c>
      <c r="BC45" s="17" t="str">
        <f t="shared" si="12"/>
        <v/>
      </c>
      <c r="BD45" s="26">
        <f t="shared" si="13"/>
        <v>0</v>
      </c>
      <c r="BE45" s="26">
        <f t="shared" si="7"/>
        <v>0</v>
      </c>
      <c r="BF45" s="26" t="str">
        <f t="shared" si="14"/>
        <v/>
      </c>
    </row>
    <row r="46" spans="1:58" ht="15.75" customHeight="1" x14ac:dyDescent="0.15">
      <c r="A46" s="387" t="s">
        <v>50</v>
      </c>
      <c r="B46" s="388"/>
      <c r="C46" s="389"/>
      <c r="D46" s="76">
        <f t="shared" si="8"/>
        <v>0</v>
      </c>
      <c r="E46" s="96"/>
      <c r="F46" s="80"/>
      <c r="G46" s="80"/>
      <c r="H46" s="80"/>
      <c r="I46" s="80"/>
      <c r="J46" s="80"/>
      <c r="K46" s="80"/>
      <c r="L46" s="80"/>
      <c r="M46" s="80"/>
      <c r="N46" s="81"/>
      <c r="O46" s="81"/>
      <c r="P46" s="83"/>
      <c r="Q46" s="119"/>
      <c r="R46" s="119"/>
      <c r="S46" s="75" t="str">
        <f t="shared" si="9"/>
        <v/>
      </c>
      <c r="BA46" s="11" t="str">
        <f t="shared" si="10"/>
        <v/>
      </c>
      <c r="BB46" s="11" t="str">
        <f t="shared" si="11"/>
        <v/>
      </c>
      <c r="BC46" s="17" t="str">
        <f t="shared" si="12"/>
        <v/>
      </c>
      <c r="BD46" s="26">
        <f t="shared" si="13"/>
        <v>0</v>
      </c>
      <c r="BE46" s="26">
        <f t="shared" si="7"/>
        <v>0</v>
      </c>
      <c r="BF46" s="26" t="str">
        <f t="shared" si="14"/>
        <v/>
      </c>
    </row>
    <row r="47" spans="1:58" ht="15" customHeight="1" x14ac:dyDescent="0.15">
      <c r="A47" s="387" t="s">
        <v>169</v>
      </c>
      <c r="B47" s="388"/>
      <c r="C47" s="389"/>
      <c r="D47" s="76">
        <f>SUM(E47:K47)</f>
        <v>0</v>
      </c>
      <c r="E47" s="96"/>
      <c r="F47" s="80"/>
      <c r="G47" s="80"/>
      <c r="H47" s="80"/>
      <c r="I47" s="80"/>
      <c r="J47" s="80"/>
      <c r="K47" s="80"/>
      <c r="L47" s="79"/>
      <c r="M47" s="79"/>
      <c r="N47" s="79"/>
      <c r="O47" s="120"/>
      <c r="P47" s="83"/>
      <c r="Q47" s="121"/>
      <c r="R47" s="119"/>
      <c r="S47" s="75" t="str">
        <f t="shared" si="9"/>
        <v/>
      </c>
      <c r="BA47" s="11" t="str">
        <f t="shared" si="10"/>
        <v/>
      </c>
      <c r="BB47" s="11" t="str">
        <f t="shared" si="11"/>
        <v/>
      </c>
      <c r="BC47" s="8"/>
      <c r="BD47" s="8"/>
      <c r="BE47" s="26">
        <f t="shared" si="7"/>
        <v>0</v>
      </c>
      <c r="BF47" s="26" t="str">
        <f t="shared" si="14"/>
        <v/>
      </c>
    </row>
    <row r="48" spans="1:58" ht="19.5" customHeight="1" x14ac:dyDescent="0.15">
      <c r="A48" s="387" t="s">
        <v>170</v>
      </c>
      <c r="B48" s="388"/>
      <c r="C48" s="389"/>
      <c r="D48" s="76">
        <f>SUM(J48:O48)</f>
        <v>0</v>
      </c>
      <c r="E48" s="79"/>
      <c r="F48" s="79"/>
      <c r="G48" s="79"/>
      <c r="H48" s="79"/>
      <c r="I48" s="79"/>
      <c r="J48" s="80"/>
      <c r="K48" s="80"/>
      <c r="L48" s="80"/>
      <c r="M48" s="80"/>
      <c r="N48" s="81"/>
      <c r="O48" s="81"/>
      <c r="P48" s="83"/>
      <c r="Q48" s="119"/>
      <c r="R48" s="119"/>
      <c r="S48" s="75" t="str">
        <f t="shared" si="9"/>
        <v/>
      </c>
      <c r="BA48" s="11" t="str">
        <f t="shared" si="10"/>
        <v/>
      </c>
      <c r="BB48" s="11" t="str">
        <f t="shared" si="11"/>
        <v/>
      </c>
      <c r="BC48" s="17" t="str">
        <f t="shared" si="12"/>
        <v/>
      </c>
      <c r="BD48" s="26">
        <f t="shared" si="13"/>
        <v>0</v>
      </c>
      <c r="BE48" s="26">
        <f t="shared" si="7"/>
        <v>0</v>
      </c>
      <c r="BF48" s="26" t="str">
        <f t="shared" si="14"/>
        <v/>
      </c>
    </row>
    <row r="49" spans="1:60" ht="15.75" customHeight="1" x14ac:dyDescent="0.15">
      <c r="A49" s="387" t="s">
        <v>51</v>
      </c>
      <c r="B49" s="388"/>
      <c r="C49" s="389"/>
      <c r="D49" s="76">
        <f t="shared" si="8"/>
        <v>0</v>
      </c>
      <c r="E49" s="96"/>
      <c r="F49" s="80"/>
      <c r="G49" s="80"/>
      <c r="H49" s="80"/>
      <c r="I49" s="80"/>
      <c r="J49" s="80"/>
      <c r="K49" s="80"/>
      <c r="L49" s="80"/>
      <c r="M49" s="80"/>
      <c r="N49" s="81"/>
      <c r="O49" s="81"/>
      <c r="P49" s="83"/>
      <c r="Q49" s="119"/>
      <c r="R49" s="119"/>
      <c r="S49" s="75" t="str">
        <f t="shared" si="9"/>
        <v/>
      </c>
      <c r="BA49" s="11" t="str">
        <f t="shared" si="10"/>
        <v/>
      </c>
      <c r="BB49" s="11" t="str">
        <f t="shared" si="11"/>
        <v/>
      </c>
      <c r="BC49" s="17" t="str">
        <f t="shared" si="12"/>
        <v/>
      </c>
      <c r="BD49" s="26">
        <f t="shared" si="13"/>
        <v>0</v>
      </c>
      <c r="BE49" s="26">
        <f t="shared" si="7"/>
        <v>0</v>
      </c>
      <c r="BF49" s="26" t="str">
        <f t="shared" si="14"/>
        <v/>
      </c>
    </row>
    <row r="50" spans="1:60" ht="16.5" customHeight="1" x14ac:dyDescent="0.15">
      <c r="A50" s="387" t="s">
        <v>53</v>
      </c>
      <c r="B50" s="388"/>
      <c r="C50" s="389"/>
      <c r="D50" s="76">
        <f>SUM(I50:O50)</f>
        <v>0</v>
      </c>
      <c r="E50" s="79"/>
      <c r="F50" s="79"/>
      <c r="G50" s="79"/>
      <c r="H50" s="79"/>
      <c r="I50" s="80"/>
      <c r="J50" s="80"/>
      <c r="K50" s="80"/>
      <c r="L50" s="80"/>
      <c r="M50" s="80"/>
      <c r="N50" s="81"/>
      <c r="O50" s="81"/>
      <c r="P50" s="83"/>
      <c r="Q50" s="119"/>
      <c r="R50" s="119"/>
      <c r="S50" s="75" t="str">
        <f t="shared" si="9"/>
        <v/>
      </c>
      <c r="BA50" s="11" t="str">
        <f t="shared" si="10"/>
        <v/>
      </c>
      <c r="BB50" s="11" t="str">
        <f t="shared" si="11"/>
        <v/>
      </c>
      <c r="BC50" s="17" t="str">
        <f t="shared" si="12"/>
        <v/>
      </c>
      <c r="BD50" s="26">
        <f t="shared" si="13"/>
        <v>0</v>
      </c>
      <c r="BE50" s="26">
        <f t="shared" si="7"/>
        <v>0</v>
      </c>
      <c r="BF50" s="26" t="str">
        <f t="shared" si="14"/>
        <v/>
      </c>
    </row>
    <row r="51" spans="1:60" ht="17.25" customHeight="1" x14ac:dyDescent="0.15">
      <c r="A51" s="387" t="s">
        <v>171</v>
      </c>
      <c r="B51" s="388"/>
      <c r="C51" s="389"/>
      <c r="D51" s="76">
        <f t="shared" si="8"/>
        <v>0</v>
      </c>
      <c r="E51" s="80"/>
      <c r="F51" s="80"/>
      <c r="G51" s="80"/>
      <c r="H51" s="80"/>
      <c r="I51" s="80"/>
      <c r="J51" s="80"/>
      <c r="K51" s="80"/>
      <c r="L51" s="80"/>
      <c r="M51" s="80"/>
      <c r="N51" s="81"/>
      <c r="O51" s="81"/>
      <c r="P51" s="83"/>
      <c r="Q51" s="119"/>
      <c r="R51" s="119"/>
      <c r="S51" s="75" t="str">
        <f t="shared" si="9"/>
        <v/>
      </c>
      <c r="BA51" s="11" t="str">
        <f t="shared" si="10"/>
        <v/>
      </c>
      <c r="BB51" s="11" t="str">
        <f t="shared" si="11"/>
        <v/>
      </c>
      <c r="BC51" s="17" t="str">
        <f t="shared" si="12"/>
        <v/>
      </c>
      <c r="BD51" s="26">
        <f t="shared" si="13"/>
        <v>0</v>
      </c>
      <c r="BE51" s="26">
        <f t="shared" si="7"/>
        <v>0</v>
      </c>
      <c r="BF51" s="26" t="str">
        <f t="shared" si="14"/>
        <v/>
      </c>
    </row>
    <row r="52" spans="1:60" ht="15.75" customHeight="1" x14ac:dyDescent="0.15">
      <c r="A52" s="387" t="s">
        <v>54</v>
      </c>
      <c r="B52" s="388"/>
      <c r="C52" s="389"/>
      <c r="D52" s="76">
        <f>SUM(H52:O52)</f>
        <v>1</v>
      </c>
      <c r="E52" s="79"/>
      <c r="F52" s="79"/>
      <c r="G52" s="79"/>
      <c r="H52" s="80"/>
      <c r="I52" s="80"/>
      <c r="J52" s="80"/>
      <c r="K52" s="80"/>
      <c r="L52" s="80"/>
      <c r="M52" s="80">
        <v>1</v>
      </c>
      <c r="N52" s="81"/>
      <c r="O52" s="81"/>
      <c r="P52" s="83">
        <v>1</v>
      </c>
      <c r="Q52" s="119"/>
      <c r="R52" s="119"/>
      <c r="S52" s="75" t="str">
        <f t="shared" si="9"/>
        <v/>
      </c>
      <c r="BA52" s="11" t="str">
        <f t="shared" si="10"/>
        <v/>
      </c>
      <c r="BB52" s="11" t="str">
        <f t="shared" si="11"/>
        <v/>
      </c>
      <c r="BC52" s="17" t="str">
        <f t="shared" si="12"/>
        <v/>
      </c>
      <c r="BD52" s="26">
        <f t="shared" si="13"/>
        <v>0</v>
      </c>
      <c r="BE52" s="26">
        <f t="shared" si="7"/>
        <v>0</v>
      </c>
      <c r="BF52" s="26">
        <f t="shared" si="14"/>
        <v>0</v>
      </c>
    </row>
    <row r="53" spans="1:60" ht="17.25" customHeight="1" x14ac:dyDescent="0.15">
      <c r="A53" s="387" t="s">
        <v>55</v>
      </c>
      <c r="B53" s="388"/>
      <c r="C53" s="389"/>
      <c r="D53" s="76">
        <f>SUM(E53:O53)</f>
        <v>0</v>
      </c>
      <c r="E53" s="80"/>
      <c r="F53" s="80"/>
      <c r="G53" s="80"/>
      <c r="H53" s="80"/>
      <c r="I53" s="80"/>
      <c r="J53" s="80"/>
      <c r="K53" s="80"/>
      <c r="L53" s="80"/>
      <c r="M53" s="80"/>
      <c r="N53" s="81"/>
      <c r="O53" s="81"/>
      <c r="P53" s="83"/>
      <c r="Q53" s="119"/>
      <c r="R53" s="119"/>
      <c r="S53" s="75" t="str">
        <f>+BA53&amp;BB53&amp;BC53</f>
        <v/>
      </c>
      <c r="BA53" s="11" t="str">
        <f t="shared" si="10"/>
        <v/>
      </c>
      <c r="BB53" s="11" t="str">
        <f t="shared" si="11"/>
        <v/>
      </c>
      <c r="BC53" s="17" t="str">
        <f t="shared" si="12"/>
        <v/>
      </c>
      <c r="BD53" s="26">
        <f t="shared" si="13"/>
        <v>0</v>
      </c>
      <c r="BE53" s="26">
        <f t="shared" si="7"/>
        <v>0</v>
      </c>
      <c r="BF53" s="26" t="str">
        <f t="shared" si="14"/>
        <v/>
      </c>
    </row>
    <row r="54" spans="1:60" ht="15" customHeight="1" x14ac:dyDescent="0.15">
      <c r="A54" s="387" t="s">
        <v>172</v>
      </c>
      <c r="B54" s="388"/>
      <c r="C54" s="389"/>
      <c r="D54" s="76">
        <f t="shared" si="8"/>
        <v>0</v>
      </c>
      <c r="E54" s="96"/>
      <c r="F54" s="80"/>
      <c r="G54" s="80"/>
      <c r="H54" s="80"/>
      <c r="I54" s="80"/>
      <c r="J54" s="80"/>
      <c r="K54" s="80"/>
      <c r="L54" s="80"/>
      <c r="M54" s="80"/>
      <c r="N54" s="81"/>
      <c r="O54" s="81"/>
      <c r="P54" s="83"/>
      <c r="Q54" s="119"/>
      <c r="R54" s="119"/>
      <c r="S54" s="75" t="str">
        <f t="shared" si="9"/>
        <v/>
      </c>
      <c r="BA54" s="11" t="str">
        <f t="shared" si="10"/>
        <v/>
      </c>
      <c r="BB54" s="11" t="str">
        <f t="shared" si="11"/>
        <v/>
      </c>
      <c r="BC54" s="17" t="str">
        <f t="shared" si="12"/>
        <v/>
      </c>
      <c r="BD54" s="26">
        <f t="shared" si="13"/>
        <v>0</v>
      </c>
      <c r="BE54" s="26">
        <f t="shared" si="7"/>
        <v>0</v>
      </c>
      <c r="BF54" s="26" t="str">
        <f t="shared" si="14"/>
        <v/>
      </c>
    </row>
    <row r="55" spans="1:60" ht="15.75" customHeight="1" x14ac:dyDescent="0.15">
      <c r="A55" s="387" t="s">
        <v>173</v>
      </c>
      <c r="B55" s="388"/>
      <c r="C55" s="389"/>
      <c r="D55" s="76">
        <f t="shared" si="8"/>
        <v>0</v>
      </c>
      <c r="E55" s="96"/>
      <c r="F55" s="80"/>
      <c r="G55" s="80"/>
      <c r="H55" s="80"/>
      <c r="I55" s="80"/>
      <c r="J55" s="80"/>
      <c r="K55" s="80"/>
      <c r="L55" s="80"/>
      <c r="M55" s="80"/>
      <c r="N55" s="81"/>
      <c r="O55" s="81"/>
      <c r="P55" s="83"/>
      <c r="Q55" s="119"/>
      <c r="R55" s="119"/>
      <c r="S55" s="75" t="str">
        <f t="shared" si="9"/>
        <v/>
      </c>
      <c r="BA55" s="11" t="str">
        <f t="shared" si="10"/>
        <v/>
      </c>
      <c r="BB55" s="11" t="str">
        <f t="shared" si="11"/>
        <v/>
      </c>
      <c r="BC55" s="17" t="str">
        <f t="shared" si="12"/>
        <v/>
      </c>
      <c r="BD55" s="26">
        <f t="shared" si="13"/>
        <v>0</v>
      </c>
      <c r="BE55" s="26">
        <f t="shared" si="7"/>
        <v>0</v>
      </c>
      <c r="BF55" s="26" t="str">
        <f t="shared" si="14"/>
        <v/>
      </c>
    </row>
    <row r="56" spans="1:60" ht="17.25" customHeight="1" x14ac:dyDescent="0.15">
      <c r="A56" s="387" t="s">
        <v>56</v>
      </c>
      <c r="B56" s="388"/>
      <c r="C56" s="389"/>
      <c r="D56" s="76">
        <f t="shared" si="8"/>
        <v>30</v>
      </c>
      <c r="E56" s="80"/>
      <c r="F56" s="80"/>
      <c r="G56" s="80">
        <v>1</v>
      </c>
      <c r="H56" s="80">
        <v>4</v>
      </c>
      <c r="I56" s="80">
        <v>2</v>
      </c>
      <c r="J56" s="80">
        <v>1</v>
      </c>
      <c r="K56" s="80">
        <v>20</v>
      </c>
      <c r="L56" s="80">
        <v>2</v>
      </c>
      <c r="M56" s="80"/>
      <c r="N56" s="81"/>
      <c r="O56" s="81"/>
      <c r="P56" s="83">
        <v>30</v>
      </c>
      <c r="Q56" s="119"/>
      <c r="R56" s="119"/>
      <c r="S56" s="75" t="str">
        <f t="shared" si="9"/>
        <v/>
      </c>
      <c r="BA56" s="11" t="str">
        <f t="shared" si="10"/>
        <v/>
      </c>
      <c r="BB56" s="11" t="str">
        <f t="shared" si="11"/>
        <v/>
      </c>
      <c r="BC56" s="17" t="str">
        <f t="shared" si="12"/>
        <v/>
      </c>
      <c r="BD56" s="26">
        <f t="shared" si="13"/>
        <v>0</v>
      </c>
      <c r="BE56" s="26">
        <f t="shared" si="7"/>
        <v>0</v>
      </c>
      <c r="BF56" s="26">
        <f t="shared" si="14"/>
        <v>0</v>
      </c>
    </row>
    <row r="57" spans="1:60" s="123" customFormat="1" ht="15" x14ac:dyDescent="0.25">
      <c r="A57" s="387" t="s">
        <v>174</v>
      </c>
      <c r="B57" s="388"/>
      <c r="C57" s="389"/>
      <c r="D57" s="76">
        <f t="shared" si="8"/>
        <v>0</v>
      </c>
      <c r="E57" s="19"/>
      <c r="F57" s="20"/>
      <c r="G57" s="20"/>
      <c r="H57" s="20"/>
      <c r="I57" s="20"/>
      <c r="J57" s="20"/>
      <c r="K57" s="20"/>
      <c r="L57" s="20"/>
      <c r="M57" s="20"/>
      <c r="N57" s="21"/>
      <c r="O57" s="21"/>
      <c r="P57" s="18"/>
      <c r="Q57" s="22"/>
      <c r="R57" s="22"/>
      <c r="S57" s="75" t="str">
        <f t="shared" si="9"/>
        <v/>
      </c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1" t="str">
        <f t="shared" si="10"/>
        <v/>
      </c>
      <c r="BB57" s="11" t="str">
        <f t="shared" si="11"/>
        <v/>
      </c>
      <c r="BC57" s="17" t="str">
        <f t="shared" si="12"/>
        <v/>
      </c>
      <c r="BD57" s="26">
        <f t="shared" si="13"/>
        <v>0</v>
      </c>
      <c r="BE57" s="26">
        <f t="shared" si="7"/>
        <v>0</v>
      </c>
      <c r="BF57" s="26" t="str">
        <f t="shared" si="14"/>
        <v/>
      </c>
      <c r="BG57" s="122"/>
      <c r="BH57" s="122"/>
    </row>
    <row r="58" spans="1:60" ht="15.75" customHeight="1" x14ac:dyDescent="0.15">
      <c r="A58" s="311" t="s">
        <v>175</v>
      </c>
      <c r="B58" s="312"/>
      <c r="C58" s="313"/>
      <c r="D58" s="76">
        <f t="shared" si="8"/>
        <v>0</v>
      </c>
      <c r="E58" s="97"/>
      <c r="F58" s="80"/>
      <c r="G58" s="80"/>
      <c r="H58" s="80"/>
      <c r="I58" s="80"/>
      <c r="J58" s="80"/>
      <c r="K58" s="80"/>
      <c r="L58" s="80"/>
      <c r="M58" s="97"/>
      <c r="N58" s="97"/>
      <c r="O58" s="124"/>
      <c r="P58" s="83"/>
      <c r="Q58" s="119"/>
      <c r="R58" s="119"/>
      <c r="S58" s="75" t="str">
        <f t="shared" si="9"/>
        <v/>
      </c>
      <c r="BA58" s="11" t="str">
        <f t="shared" si="10"/>
        <v/>
      </c>
      <c r="BB58" s="11" t="str">
        <f t="shared" si="11"/>
        <v/>
      </c>
      <c r="BC58" s="17" t="str">
        <f t="shared" si="12"/>
        <v/>
      </c>
      <c r="BD58" s="26">
        <f t="shared" si="13"/>
        <v>0</v>
      </c>
      <c r="BE58" s="26">
        <f t="shared" si="7"/>
        <v>0</v>
      </c>
      <c r="BF58" s="26" t="str">
        <f t="shared" si="14"/>
        <v/>
      </c>
    </row>
    <row r="59" spans="1:60" ht="15.75" customHeight="1" x14ac:dyDescent="0.15">
      <c r="A59" s="311" t="s">
        <v>176</v>
      </c>
      <c r="B59" s="312"/>
      <c r="C59" s="313"/>
      <c r="D59" s="76">
        <f t="shared" si="8"/>
        <v>0</v>
      </c>
      <c r="E59" s="97"/>
      <c r="F59" s="80"/>
      <c r="G59" s="80"/>
      <c r="H59" s="80"/>
      <c r="I59" s="80"/>
      <c r="J59" s="80"/>
      <c r="K59" s="80"/>
      <c r="L59" s="80"/>
      <c r="M59" s="97"/>
      <c r="N59" s="97"/>
      <c r="O59" s="124"/>
      <c r="P59" s="83"/>
      <c r="Q59" s="119"/>
      <c r="R59" s="119"/>
      <c r="S59" s="75" t="str">
        <f t="shared" si="9"/>
        <v/>
      </c>
      <c r="BA59" s="11" t="str">
        <f t="shared" si="10"/>
        <v/>
      </c>
      <c r="BB59" s="11" t="str">
        <f t="shared" si="11"/>
        <v/>
      </c>
      <c r="BC59" s="17" t="str">
        <f t="shared" si="12"/>
        <v/>
      </c>
      <c r="BD59" s="26">
        <f t="shared" si="13"/>
        <v>0</v>
      </c>
      <c r="BE59" s="26">
        <f t="shared" si="7"/>
        <v>0</v>
      </c>
      <c r="BF59" s="26" t="str">
        <f t="shared" si="14"/>
        <v/>
      </c>
    </row>
    <row r="60" spans="1:60" ht="15.75" customHeight="1" x14ac:dyDescent="0.15">
      <c r="A60" s="311" t="s">
        <v>177</v>
      </c>
      <c r="B60" s="312"/>
      <c r="C60" s="313"/>
      <c r="D60" s="76">
        <f t="shared" si="8"/>
        <v>0</v>
      </c>
      <c r="E60" s="97"/>
      <c r="F60" s="80"/>
      <c r="G60" s="80"/>
      <c r="H60" s="80"/>
      <c r="I60" s="80"/>
      <c r="J60" s="80"/>
      <c r="K60" s="80"/>
      <c r="L60" s="80"/>
      <c r="M60" s="97"/>
      <c r="N60" s="97"/>
      <c r="O60" s="124"/>
      <c r="P60" s="83"/>
      <c r="Q60" s="119"/>
      <c r="R60" s="119"/>
      <c r="S60" s="75" t="str">
        <f t="shared" si="9"/>
        <v/>
      </c>
      <c r="BA60" s="11" t="str">
        <f t="shared" si="10"/>
        <v/>
      </c>
      <c r="BB60" s="11" t="str">
        <f t="shared" si="11"/>
        <v/>
      </c>
      <c r="BC60" s="17" t="str">
        <f t="shared" si="12"/>
        <v/>
      </c>
      <c r="BD60" s="26">
        <f t="shared" si="13"/>
        <v>0</v>
      </c>
      <c r="BE60" s="26">
        <f t="shared" si="7"/>
        <v>0</v>
      </c>
      <c r="BF60" s="26" t="str">
        <f t="shared" si="14"/>
        <v/>
      </c>
    </row>
    <row r="61" spans="1:60" ht="15.75" customHeight="1" x14ac:dyDescent="0.15">
      <c r="A61" s="311" t="s">
        <v>52</v>
      </c>
      <c r="B61" s="312"/>
      <c r="C61" s="313"/>
      <c r="D61" s="76">
        <f t="shared" si="8"/>
        <v>5</v>
      </c>
      <c r="E61" s="97"/>
      <c r="F61" s="80"/>
      <c r="G61" s="80"/>
      <c r="H61" s="80"/>
      <c r="I61" s="80"/>
      <c r="J61" s="80"/>
      <c r="K61" s="80">
        <v>1</v>
      </c>
      <c r="L61" s="80"/>
      <c r="M61" s="97">
        <v>4</v>
      </c>
      <c r="N61" s="97"/>
      <c r="O61" s="124"/>
      <c r="P61" s="83">
        <v>5</v>
      </c>
      <c r="Q61" s="119"/>
      <c r="R61" s="119"/>
      <c r="S61" s="75" t="str">
        <f t="shared" si="9"/>
        <v/>
      </c>
      <c r="BA61" s="11" t="str">
        <f t="shared" si="10"/>
        <v/>
      </c>
      <c r="BB61" s="11" t="str">
        <f t="shared" si="11"/>
        <v/>
      </c>
      <c r="BC61" s="17" t="str">
        <f t="shared" si="12"/>
        <v/>
      </c>
      <c r="BD61" s="26">
        <f t="shared" si="13"/>
        <v>0</v>
      </c>
      <c r="BE61" s="26">
        <f t="shared" si="7"/>
        <v>0</v>
      </c>
      <c r="BF61" s="26">
        <f t="shared" si="14"/>
        <v>0</v>
      </c>
    </row>
    <row r="62" spans="1:60" ht="15.75" customHeight="1" x14ac:dyDescent="0.15">
      <c r="A62" s="387" t="s">
        <v>57</v>
      </c>
      <c r="B62" s="388"/>
      <c r="C62" s="389"/>
      <c r="D62" s="76">
        <f>SUM(M62,O62)</f>
        <v>0</v>
      </c>
      <c r="E62" s="79"/>
      <c r="F62" s="79"/>
      <c r="G62" s="79"/>
      <c r="H62" s="79"/>
      <c r="I62" s="79"/>
      <c r="J62" s="79"/>
      <c r="K62" s="79"/>
      <c r="L62" s="79"/>
      <c r="M62" s="97"/>
      <c r="N62" s="79"/>
      <c r="O62" s="124"/>
      <c r="P62" s="83"/>
      <c r="Q62" s="119"/>
      <c r="R62" s="119"/>
      <c r="S62" s="75" t="str">
        <f t="shared" si="9"/>
        <v/>
      </c>
      <c r="BA62" s="11" t="str">
        <f t="shared" si="10"/>
        <v/>
      </c>
      <c r="BB62" s="11" t="str">
        <f t="shared" si="11"/>
        <v/>
      </c>
      <c r="BC62" s="17" t="str">
        <f t="shared" si="12"/>
        <v/>
      </c>
      <c r="BD62" s="26">
        <f t="shared" si="13"/>
        <v>0</v>
      </c>
      <c r="BE62" s="26">
        <f t="shared" si="7"/>
        <v>0</v>
      </c>
      <c r="BF62" s="26" t="str">
        <f t="shared" si="14"/>
        <v/>
      </c>
    </row>
    <row r="63" spans="1:60" ht="15.75" customHeight="1" x14ac:dyDescent="0.15">
      <c r="A63" s="418" t="s">
        <v>58</v>
      </c>
      <c r="B63" s="419"/>
      <c r="C63" s="420"/>
      <c r="D63" s="84">
        <f>SUM(M63,O63)</f>
        <v>0</v>
      </c>
      <c r="E63" s="79"/>
      <c r="F63" s="79"/>
      <c r="G63" s="79"/>
      <c r="H63" s="79"/>
      <c r="I63" s="79"/>
      <c r="J63" s="79"/>
      <c r="K63" s="79"/>
      <c r="L63" s="79"/>
      <c r="M63" s="97"/>
      <c r="N63" s="79"/>
      <c r="O63" s="124"/>
      <c r="P63" s="83"/>
      <c r="Q63" s="119"/>
      <c r="R63" s="119"/>
      <c r="S63" s="75" t="str">
        <f t="shared" si="9"/>
        <v/>
      </c>
      <c r="BA63" s="11" t="str">
        <f t="shared" si="10"/>
        <v/>
      </c>
      <c r="BB63" s="11" t="str">
        <f t="shared" si="11"/>
        <v/>
      </c>
      <c r="BC63" s="17" t="str">
        <f t="shared" si="12"/>
        <v/>
      </c>
      <c r="BD63" s="26">
        <f t="shared" si="13"/>
        <v>0</v>
      </c>
      <c r="BE63" s="26">
        <f t="shared" si="7"/>
        <v>0</v>
      </c>
      <c r="BF63" s="26" t="str">
        <f t="shared" si="14"/>
        <v/>
      </c>
    </row>
    <row r="64" spans="1:60" ht="15.75" customHeight="1" x14ac:dyDescent="0.15">
      <c r="A64" s="384" t="s">
        <v>59</v>
      </c>
      <c r="B64" s="385"/>
      <c r="C64" s="386"/>
      <c r="D64" s="88">
        <f t="shared" si="8"/>
        <v>43</v>
      </c>
      <c r="E64" s="107">
        <f>SUM(E40:E47,E49,E51,E53:E61)</f>
        <v>0</v>
      </c>
      <c r="F64" s="107">
        <f>SUM(F40:F47,F49,F51,F53:F61)</f>
        <v>0</v>
      </c>
      <c r="G64" s="107">
        <f>SUM(G40:G47,G49,G51,G53:G61)</f>
        <v>1</v>
      </c>
      <c r="H64" s="90">
        <f>SUM(H40:H47,H49,H51:H61)</f>
        <v>4</v>
      </c>
      <c r="I64" s="90">
        <f>SUM(I40:I47,I49:I61)</f>
        <v>2</v>
      </c>
      <c r="J64" s="90">
        <f>SUM(J40:J61)</f>
        <v>3</v>
      </c>
      <c r="K64" s="90">
        <f>SUM(K40:K61)</f>
        <v>21</v>
      </c>
      <c r="L64" s="90">
        <f>SUM(L40:L46,L48:L61)</f>
        <v>2</v>
      </c>
      <c r="M64" s="90">
        <f>SUM(M40:M46,M48:M63)</f>
        <v>10</v>
      </c>
      <c r="N64" s="90">
        <f>SUM(N40:N46,N48:N61)</f>
        <v>0</v>
      </c>
      <c r="O64" s="91">
        <f>SUM(O40:O46,O48:O63)</f>
        <v>0</v>
      </c>
      <c r="P64" s="88">
        <f>SUM(P40:P63)</f>
        <v>43</v>
      </c>
      <c r="Q64" s="108">
        <f>SUM(Q40:Q46,Q48:Q63)</f>
        <v>0</v>
      </c>
      <c r="R64" s="88">
        <f>SUM(R40:R63)</f>
        <v>0</v>
      </c>
      <c r="S64" s="75" t="str">
        <f t="shared" si="9"/>
        <v/>
      </c>
      <c r="BA64" s="11" t="str">
        <f>IF($D64=0,"",IF($P64="",IF($D64="",""," No olvide escribir la columna Beneficiarios."),""))</f>
        <v/>
      </c>
      <c r="BB64" s="11" t="str">
        <f t="shared" si="11"/>
        <v/>
      </c>
      <c r="BC64" s="17" t="str">
        <f t="shared" si="12"/>
        <v/>
      </c>
      <c r="BD64" s="26">
        <f t="shared" si="13"/>
        <v>0</v>
      </c>
      <c r="BE64" s="26">
        <f t="shared" si="7"/>
        <v>0</v>
      </c>
      <c r="BF64" s="26">
        <f t="shared" si="14"/>
        <v>0</v>
      </c>
    </row>
    <row r="65" spans="1:58" ht="24.75" customHeight="1" x14ac:dyDescent="0.15">
      <c r="A65" s="109" t="s">
        <v>60</v>
      </c>
      <c r="B65" s="59"/>
      <c r="C65" s="59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125"/>
      <c r="O65" s="126"/>
      <c r="P65" s="126"/>
      <c r="Q65" s="127"/>
      <c r="R65" s="128"/>
    </row>
    <row r="66" spans="1:58" ht="20.25" customHeight="1" x14ac:dyDescent="0.15">
      <c r="A66" s="387" t="s">
        <v>178</v>
      </c>
      <c r="B66" s="388"/>
      <c r="C66" s="389"/>
      <c r="D66" s="129">
        <f>SUM(E66:O66)</f>
        <v>0</v>
      </c>
      <c r="E66" s="45"/>
      <c r="F66" s="46"/>
      <c r="G66" s="46"/>
      <c r="H66" s="47"/>
      <c r="I66" s="47"/>
      <c r="J66" s="47"/>
      <c r="K66" s="47"/>
      <c r="L66" s="47"/>
      <c r="M66" s="47"/>
      <c r="N66" s="48"/>
      <c r="O66" s="48"/>
      <c r="P66" s="50"/>
      <c r="Q66" s="130"/>
      <c r="R66" s="130"/>
      <c r="S66" s="75" t="str">
        <f>+BA66&amp;BB66&amp;BC66</f>
        <v/>
      </c>
      <c r="BA66" s="11" t="str">
        <f>IF($D66=0,"",IF($P66="",IF($D66="",""," No olvide escribir la columna Beneficiarios."),""))</f>
        <v/>
      </c>
      <c r="BB66" s="11" t="str">
        <f t="shared" si="11"/>
        <v/>
      </c>
      <c r="BC66" s="17" t="str">
        <f t="shared" si="12"/>
        <v/>
      </c>
      <c r="BD66" s="26">
        <f t="shared" si="13"/>
        <v>0</v>
      </c>
      <c r="BE66" s="26">
        <f t="shared" si="7"/>
        <v>0</v>
      </c>
      <c r="BF66" s="26" t="str">
        <f t="shared" si="14"/>
        <v/>
      </c>
    </row>
    <row r="67" spans="1:58" ht="18.75" customHeight="1" x14ac:dyDescent="0.15">
      <c r="A67" s="303" t="s">
        <v>61</v>
      </c>
      <c r="B67" s="304"/>
      <c r="C67" s="305"/>
      <c r="D67" s="88">
        <f>SUM(E67:O67)</f>
        <v>0</v>
      </c>
      <c r="E67" s="107">
        <f>+E66</f>
        <v>0</v>
      </c>
      <c r="F67" s="89">
        <f t="shared" ref="F67:R67" si="15">+F66</f>
        <v>0</v>
      </c>
      <c r="G67" s="89">
        <f t="shared" si="15"/>
        <v>0</v>
      </c>
      <c r="H67" s="90">
        <f t="shared" si="15"/>
        <v>0</v>
      </c>
      <c r="I67" s="90">
        <f t="shared" si="15"/>
        <v>0</v>
      </c>
      <c r="J67" s="90">
        <f t="shared" si="15"/>
        <v>0</v>
      </c>
      <c r="K67" s="90">
        <f t="shared" si="15"/>
        <v>0</v>
      </c>
      <c r="L67" s="90">
        <f t="shared" si="15"/>
        <v>0</v>
      </c>
      <c r="M67" s="90">
        <f t="shared" si="15"/>
        <v>0</v>
      </c>
      <c r="N67" s="91">
        <f t="shared" si="15"/>
        <v>0</v>
      </c>
      <c r="O67" s="91">
        <f t="shared" si="15"/>
        <v>0</v>
      </c>
      <c r="P67" s="88">
        <f t="shared" si="15"/>
        <v>0</v>
      </c>
      <c r="Q67" s="108">
        <f t="shared" si="15"/>
        <v>0</v>
      </c>
      <c r="R67" s="108">
        <f t="shared" si="15"/>
        <v>0</v>
      </c>
      <c r="S67" s="75" t="str">
        <f t="shared" si="9"/>
        <v/>
      </c>
      <c r="BA67" s="11" t="str">
        <f>IF($D67=0,"",IF($P67="",IF($D67="",""," No olvide escribir la columna Beneficiarios."),""))</f>
        <v/>
      </c>
      <c r="BB67" s="11" t="str">
        <f t="shared" si="11"/>
        <v/>
      </c>
      <c r="BC67" s="17" t="str">
        <f t="shared" si="12"/>
        <v/>
      </c>
      <c r="BD67" s="26">
        <f t="shared" si="13"/>
        <v>0</v>
      </c>
      <c r="BE67" s="26">
        <f t="shared" si="7"/>
        <v>0</v>
      </c>
      <c r="BF67" s="26" t="str">
        <f t="shared" si="14"/>
        <v/>
      </c>
    </row>
    <row r="68" spans="1:58" ht="19.5" customHeight="1" x14ac:dyDescent="0.15">
      <c r="A68" s="390" t="s">
        <v>62</v>
      </c>
      <c r="B68" s="391"/>
      <c r="C68" s="392"/>
      <c r="D68" s="131">
        <f>SUM(E68:O68)</f>
        <v>43</v>
      </c>
      <c r="E68" s="132">
        <f>+E64+E67</f>
        <v>0</v>
      </c>
      <c r="F68" s="133">
        <f t="shared" ref="F68:R68" si="16">+F64+F67</f>
        <v>0</v>
      </c>
      <c r="G68" s="133">
        <f t="shared" si="16"/>
        <v>1</v>
      </c>
      <c r="H68" s="134">
        <f t="shared" si="16"/>
        <v>4</v>
      </c>
      <c r="I68" s="134">
        <f t="shared" si="16"/>
        <v>2</v>
      </c>
      <c r="J68" s="134">
        <f t="shared" si="16"/>
        <v>3</v>
      </c>
      <c r="K68" s="134">
        <f t="shared" si="16"/>
        <v>21</v>
      </c>
      <c r="L68" s="134">
        <f t="shared" si="16"/>
        <v>2</v>
      </c>
      <c r="M68" s="134">
        <f t="shared" si="16"/>
        <v>10</v>
      </c>
      <c r="N68" s="135">
        <f t="shared" si="16"/>
        <v>0</v>
      </c>
      <c r="O68" s="135">
        <f t="shared" si="16"/>
        <v>0</v>
      </c>
      <c r="P68" s="131">
        <f t="shared" si="16"/>
        <v>43</v>
      </c>
      <c r="Q68" s="136">
        <f t="shared" si="16"/>
        <v>0</v>
      </c>
      <c r="R68" s="136">
        <f t="shared" si="16"/>
        <v>0</v>
      </c>
      <c r="S68" s="75" t="str">
        <f t="shared" si="9"/>
        <v/>
      </c>
      <c r="BA68" s="11" t="str">
        <f>IF($D68=0,"",IF($P68="",IF($D68="",""," No olvide escribir la columna Beneficiarios."),""))</f>
        <v/>
      </c>
      <c r="BB68" s="11" t="str">
        <f t="shared" si="11"/>
        <v/>
      </c>
      <c r="BC68" s="17" t="str">
        <f t="shared" si="12"/>
        <v/>
      </c>
      <c r="BD68" s="26">
        <f t="shared" si="13"/>
        <v>0</v>
      </c>
      <c r="BE68" s="26">
        <f t="shared" si="7"/>
        <v>0</v>
      </c>
      <c r="BF68" s="26">
        <f t="shared" si="14"/>
        <v>0</v>
      </c>
    </row>
    <row r="69" spans="1:58" ht="19.5" customHeight="1" x14ac:dyDescent="0.2">
      <c r="A69" s="15" t="s">
        <v>63</v>
      </c>
      <c r="B69" s="137"/>
      <c r="C69" s="137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6"/>
      <c r="Q69" s="16"/>
      <c r="R69" s="16"/>
    </row>
    <row r="70" spans="1:58" ht="29.25" customHeight="1" x14ac:dyDescent="0.15">
      <c r="A70" s="295" t="s">
        <v>64</v>
      </c>
      <c r="B70" s="296"/>
      <c r="C70" s="297"/>
      <c r="D70" s="301" t="s">
        <v>65</v>
      </c>
      <c r="E70" s="303" t="s">
        <v>7</v>
      </c>
      <c r="F70" s="304"/>
      <c r="G70" s="304"/>
      <c r="H70" s="304"/>
      <c r="I70" s="304"/>
      <c r="J70" s="304"/>
      <c r="K70" s="304"/>
      <c r="L70" s="304"/>
      <c r="M70" s="304"/>
      <c r="N70" s="304"/>
      <c r="O70" s="305"/>
      <c r="P70" s="303" t="s">
        <v>66</v>
      </c>
      <c r="Q70" s="305"/>
      <c r="R70" s="306" t="s">
        <v>9</v>
      </c>
    </row>
    <row r="71" spans="1:58" ht="24" customHeight="1" x14ac:dyDescent="0.15">
      <c r="A71" s="298"/>
      <c r="B71" s="299"/>
      <c r="C71" s="300"/>
      <c r="D71" s="302"/>
      <c r="E71" s="260" t="s">
        <v>10</v>
      </c>
      <c r="F71" s="38" t="s">
        <v>11</v>
      </c>
      <c r="G71" s="38" t="s">
        <v>12</v>
      </c>
      <c r="H71" s="38" t="s">
        <v>13</v>
      </c>
      <c r="I71" s="38" t="s">
        <v>14</v>
      </c>
      <c r="J71" s="38" t="s">
        <v>67</v>
      </c>
      <c r="K71" s="38" t="s">
        <v>16</v>
      </c>
      <c r="L71" s="38" t="s">
        <v>68</v>
      </c>
      <c r="M71" s="38" t="s">
        <v>18</v>
      </c>
      <c r="N71" s="38" t="s">
        <v>19</v>
      </c>
      <c r="O71" s="39" t="s">
        <v>20</v>
      </c>
      <c r="P71" s="40" t="s">
        <v>1</v>
      </c>
      <c r="Q71" s="261" t="s">
        <v>2</v>
      </c>
      <c r="R71" s="307"/>
      <c r="BA71" s="8"/>
      <c r="BB71" s="8"/>
      <c r="BC71" s="3"/>
      <c r="BD71" s="29"/>
      <c r="BE71" s="29"/>
      <c r="BF71" s="2"/>
    </row>
    <row r="72" spans="1:58" ht="14.25" customHeight="1" x14ac:dyDescent="0.15">
      <c r="A72" s="308" t="s">
        <v>69</v>
      </c>
      <c r="B72" s="309"/>
      <c r="C72" s="310"/>
      <c r="D72" s="138">
        <f>+SUM(E72:O72)</f>
        <v>0</v>
      </c>
      <c r="E72" s="62"/>
      <c r="F72" s="71"/>
      <c r="G72" s="71"/>
      <c r="H72" s="63"/>
      <c r="I72" s="63"/>
      <c r="J72" s="63"/>
      <c r="K72" s="63"/>
      <c r="L72" s="63"/>
      <c r="M72" s="63"/>
      <c r="N72" s="72"/>
      <c r="O72" s="64"/>
      <c r="P72" s="71"/>
      <c r="Q72" s="64"/>
      <c r="R72" s="64"/>
      <c r="S72" s="75" t="str">
        <f t="shared" ref="S72:S80" si="17">+BA72&amp;BB72&amp;BC72</f>
        <v/>
      </c>
      <c r="BA72" s="17" t="str">
        <f>IF($D72&lt;&gt;($P72+$Q72)," El número ingresos según sexo NO puede ser diferente al Total.","")</f>
        <v/>
      </c>
      <c r="BB72" s="17" t="str">
        <f>IF($M72&lt;$R72," Los Ingresos de 60 años NO puede ser mayor que los Ingresos de 20-64 años.","")</f>
        <v/>
      </c>
      <c r="BC72" s="3"/>
      <c r="BD72" s="25">
        <f>IF($D72&lt;&gt;($P72+$Q72),1,0)</f>
        <v>0</v>
      </c>
      <c r="BE72" s="25">
        <f>IF($M72&lt;$R72,1,0)</f>
        <v>0</v>
      </c>
      <c r="BF72" s="3"/>
    </row>
    <row r="73" spans="1:58" ht="14.25" customHeight="1" x14ac:dyDescent="0.15">
      <c r="A73" s="311" t="s">
        <v>70</v>
      </c>
      <c r="B73" s="312"/>
      <c r="C73" s="313"/>
      <c r="D73" s="139">
        <f t="shared" ref="D73:D78" si="18">+SUM(E73:O73)</f>
        <v>0</v>
      </c>
      <c r="E73" s="96"/>
      <c r="F73" s="97"/>
      <c r="G73" s="97"/>
      <c r="H73" s="80"/>
      <c r="I73" s="80"/>
      <c r="J73" s="80"/>
      <c r="K73" s="80"/>
      <c r="L73" s="80"/>
      <c r="M73" s="80"/>
      <c r="N73" s="81"/>
      <c r="O73" s="98"/>
      <c r="P73" s="97"/>
      <c r="Q73" s="98"/>
      <c r="R73" s="98"/>
      <c r="S73" s="75" t="str">
        <f t="shared" si="17"/>
        <v/>
      </c>
      <c r="BA73" s="17" t="str">
        <f t="shared" ref="BA73:BA88" si="19">IF($D73&lt;&gt;($P73+$Q73)," El número ingresos según sexo NO puede ser diferente al Total.","")</f>
        <v/>
      </c>
      <c r="BB73" s="17" t="str">
        <f t="shared" ref="BB73:BB78" si="20">IF($M73&lt;$R73," Los Ingresos de 60 años NO puede ser mayor que los Ingresos de 20-64 años.","")</f>
        <v/>
      </c>
      <c r="BC73" s="3"/>
      <c r="BD73" s="25">
        <f t="shared" ref="BD73:BD88" si="21">IF($D73&lt;&gt;($P73+$Q73),1,0)</f>
        <v>0</v>
      </c>
      <c r="BE73" s="25">
        <f t="shared" ref="BE73:BE88" si="22">IF($M73&lt;$R73,1,0)</f>
        <v>0</v>
      </c>
      <c r="BF73" s="3"/>
    </row>
    <row r="74" spans="1:58" ht="14.25" customHeight="1" x14ac:dyDescent="0.15">
      <c r="A74" s="366" t="s">
        <v>71</v>
      </c>
      <c r="B74" s="367"/>
      <c r="C74" s="368"/>
      <c r="D74" s="140">
        <f t="shared" si="18"/>
        <v>0</v>
      </c>
      <c r="E74" s="53"/>
      <c r="F74" s="54"/>
      <c r="G74" s="54"/>
      <c r="H74" s="55"/>
      <c r="I74" s="55"/>
      <c r="J74" s="55"/>
      <c r="K74" s="55"/>
      <c r="L74" s="55"/>
      <c r="M74" s="55"/>
      <c r="N74" s="56"/>
      <c r="O74" s="57"/>
      <c r="P74" s="54"/>
      <c r="Q74" s="57"/>
      <c r="R74" s="57"/>
      <c r="S74" s="75" t="str">
        <f t="shared" si="17"/>
        <v/>
      </c>
      <c r="BA74" s="17" t="str">
        <f t="shared" si="19"/>
        <v/>
      </c>
      <c r="BB74" s="17" t="str">
        <f t="shared" si="20"/>
        <v/>
      </c>
      <c r="BC74" s="3"/>
      <c r="BD74" s="25">
        <f t="shared" si="21"/>
        <v>0</v>
      </c>
      <c r="BE74" s="25">
        <f t="shared" si="22"/>
        <v>0</v>
      </c>
      <c r="BF74" s="3"/>
    </row>
    <row r="75" spans="1:58" ht="14.25" customHeight="1" x14ac:dyDescent="0.15">
      <c r="A75" s="409" t="s">
        <v>72</v>
      </c>
      <c r="B75" s="410"/>
      <c r="C75" s="411"/>
      <c r="D75" s="138">
        <f t="shared" si="18"/>
        <v>0</v>
      </c>
      <c r="E75" s="62"/>
      <c r="F75" s="71"/>
      <c r="G75" s="71"/>
      <c r="H75" s="63"/>
      <c r="I75" s="63"/>
      <c r="J75" s="63"/>
      <c r="K75" s="63"/>
      <c r="L75" s="63"/>
      <c r="M75" s="63"/>
      <c r="N75" s="72"/>
      <c r="O75" s="64"/>
      <c r="P75" s="71"/>
      <c r="Q75" s="64"/>
      <c r="R75" s="64"/>
      <c r="S75" s="75" t="str">
        <f t="shared" si="17"/>
        <v/>
      </c>
      <c r="BA75" s="17" t="str">
        <f t="shared" si="19"/>
        <v/>
      </c>
      <c r="BB75" s="17" t="str">
        <f>IF($M75&lt;$R75," Las Altas de 60 años NO puede ser mayor que las Altas de 20-64 años.","")</f>
        <v/>
      </c>
      <c r="BC75" s="3"/>
      <c r="BD75" s="25">
        <f t="shared" si="21"/>
        <v>0</v>
      </c>
      <c r="BE75" s="25">
        <f t="shared" si="22"/>
        <v>0</v>
      </c>
      <c r="BF75" s="3"/>
    </row>
    <row r="76" spans="1:58" ht="14.25" customHeight="1" x14ac:dyDescent="0.15">
      <c r="A76" s="412" t="s">
        <v>73</v>
      </c>
      <c r="B76" s="413"/>
      <c r="C76" s="414"/>
      <c r="D76" s="139">
        <f t="shared" si="18"/>
        <v>0</v>
      </c>
      <c r="E76" s="96"/>
      <c r="F76" s="97"/>
      <c r="G76" s="97"/>
      <c r="H76" s="80"/>
      <c r="I76" s="80"/>
      <c r="J76" s="80"/>
      <c r="K76" s="80"/>
      <c r="L76" s="80"/>
      <c r="M76" s="80"/>
      <c r="N76" s="81"/>
      <c r="O76" s="98"/>
      <c r="P76" s="97"/>
      <c r="Q76" s="98"/>
      <c r="R76" s="98"/>
      <c r="S76" s="75" t="str">
        <f t="shared" si="17"/>
        <v/>
      </c>
      <c r="BA76" s="17" t="str">
        <f t="shared" si="19"/>
        <v/>
      </c>
      <c r="BB76" s="17" t="str">
        <f>IF($M76&lt;$R76," Las Altas de 60 años NO puede ser mayor que las Altas de 20-64 años.","")</f>
        <v/>
      </c>
      <c r="BC76" s="3"/>
      <c r="BD76" s="25">
        <f t="shared" si="21"/>
        <v>0</v>
      </c>
      <c r="BE76" s="25">
        <f t="shared" si="22"/>
        <v>0</v>
      </c>
      <c r="BF76" s="3"/>
    </row>
    <row r="77" spans="1:58" ht="14.25" customHeight="1" x14ac:dyDescent="0.15">
      <c r="A77" s="366" t="s">
        <v>74</v>
      </c>
      <c r="B77" s="367"/>
      <c r="C77" s="368"/>
      <c r="D77" s="141">
        <f t="shared" si="18"/>
        <v>0</v>
      </c>
      <c r="E77" s="142"/>
      <c r="F77" s="143"/>
      <c r="G77" s="143"/>
      <c r="H77" s="144"/>
      <c r="I77" s="144"/>
      <c r="J77" s="144"/>
      <c r="K77" s="144"/>
      <c r="L77" s="144"/>
      <c r="M77" s="144"/>
      <c r="N77" s="55"/>
      <c r="O77" s="98"/>
      <c r="P77" s="97"/>
      <c r="Q77" s="145"/>
      <c r="R77" s="85"/>
      <c r="S77" s="75" t="str">
        <f t="shared" si="17"/>
        <v/>
      </c>
      <c r="BA77" s="17" t="str">
        <f t="shared" si="19"/>
        <v/>
      </c>
      <c r="BB77" s="8"/>
      <c r="BC77" s="3"/>
      <c r="BD77" s="25">
        <f t="shared" si="21"/>
        <v>0</v>
      </c>
      <c r="BE77" s="29"/>
      <c r="BF77" s="3"/>
    </row>
    <row r="78" spans="1:58" ht="16.5" customHeight="1" x14ac:dyDescent="0.15">
      <c r="A78" s="363" t="s">
        <v>75</v>
      </c>
      <c r="B78" s="364"/>
      <c r="C78" s="365"/>
      <c r="D78" s="108">
        <f t="shared" si="18"/>
        <v>0</v>
      </c>
      <c r="E78" s="107">
        <f>+SUM(E75:E77)</f>
        <v>0</v>
      </c>
      <c r="F78" s="89">
        <f>+SUM(F75:F77)</f>
        <v>0</v>
      </c>
      <c r="G78" s="89">
        <f>+SUM(G75:G77)</f>
        <v>0</v>
      </c>
      <c r="H78" s="90">
        <f>+SUM(H75:H77)</f>
        <v>0</v>
      </c>
      <c r="I78" s="90">
        <f>+SUM(I75:I77)</f>
        <v>0</v>
      </c>
      <c r="J78" s="90">
        <f t="shared" ref="J78:O78" si="23">+SUM(J75:J77)+H151+H161+H170</f>
        <v>0</v>
      </c>
      <c r="K78" s="90">
        <f t="shared" si="23"/>
        <v>0</v>
      </c>
      <c r="L78" s="90">
        <f t="shared" si="23"/>
        <v>0</v>
      </c>
      <c r="M78" s="90">
        <f t="shared" si="23"/>
        <v>0</v>
      </c>
      <c r="N78" s="90">
        <f t="shared" si="23"/>
        <v>0</v>
      </c>
      <c r="O78" s="146">
        <f t="shared" si="23"/>
        <v>0</v>
      </c>
      <c r="P78" s="93">
        <f>+SUM(P75:P77)+N151+N161+N170</f>
        <v>0</v>
      </c>
      <c r="Q78" s="146">
        <f>+SUM(Q75:Q77)+O151+O161+O170</f>
        <v>0</v>
      </c>
      <c r="R78" s="88">
        <f>+SUM(R75:R76)+P151+P161+P170</f>
        <v>0</v>
      </c>
      <c r="S78" s="75" t="str">
        <f t="shared" si="17"/>
        <v/>
      </c>
      <c r="BA78" s="17" t="str">
        <f t="shared" si="19"/>
        <v/>
      </c>
      <c r="BB78" s="17" t="str">
        <f t="shared" si="20"/>
        <v/>
      </c>
      <c r="BC78" s="3"/>
      <c r="BD78" s="25">
        <f t="shared" si="21"/>
        <v>0</v>
      </c>
      <c r="BE78" s="25">
        <f t="shared" si="22"/>
        <v>0</v>
      </c>
      <c r="BF78" s="3"/>
    </row>
    <row r="79" spans="1:58" ht="13.5" customHeight="1" x14ac:dyDescent="0.15">
      <c r="A79" s="415" t="s">
        <v>76</v>
      </c>
      <c r="B79" s="416"/>
      <c r="C79" s="417"/>
      <c r="D79" s="147">
        <f>SUM(E79:O79)</f>
        <v>0</v>
      </c>
      <c r="E79" s="45"/>
      <c r="F79" s="46"/>
      <c r="G79" s="46"/>
      <c r="H79" s="47"/>
      <c r="I79" s="47"/>
      <c r="J79" s="47"/>
      <c r="K79" s="47"/>
      <c r="L79" s="47"/>
      <c r="M79" s="47"/>
      <c r="N79" s="48"/>
      <c r="O79" s="64"/>
      <c r="P79" s="71"/>
      <c r="Q79" s="64"/>
      <c r="R79" s="64"/>
      <c r="S79" s="75" t="str">
        <f t="shared" si="17"/>
        <v/>
      </c>
      <c r="BA79" s="17" t="str">
        <f t="shared" si="19"/>
        <v/>
      </c>
      <c r="BB79" s="17" t="str">
        <f>IF($M79&lt;$R79," Los Egresos de 60 años NO puede ser mayor que los Egresos de 20-64 años.","")</f>
        <v/>
      </c>
      <c r="BC79" s="3"/>
      <c r="BD79" s="25">
        <f t="shared" si="21"/>
        <v>0</v>
      </c>
      <c r="BE79" s="25">
        <f t="shared" si="22"/>
        <v>0</v>
      </c>
      <c r="BF79" s="3"/>
    </row>
    <row r="80" spans="1:58" ht="14.25" customHeight="1" x14ac:dyDescent="0.15">
      <c r="A80" s="366" t="s">
        <v>179</v>
      </c>
      <c r="B80" s="367"/>
      <c r="C80" s="368"/>
      <c r="D80" s="140">
        <f>SUM(E80:O80)</f>
        <v>0</v>
      </c>
      <c r="E80" s="53"/>
      <c r="F80" s="54"/>
      <c r="G80" s="54"/>
      <c r="H80" s="55"/>
      <c r="I80" s="55"/>
      <c r="J80" s="55"/>
      <c r="K80" s="55"/>
      <c r="L80" s="55"/>
      <c r="M80" s="55"/>
      <c r="N80" s="56"/>
      <c r="O80" s="56"/>
      <c r="P80" s="53"/>
      <c r="Q80" s="148"/>
      <c r="R80" s="148"/>
      <c r="S80" s="75" t="str">
        <f t="shared" si="17"/>
        <v/>
      </c>
      <c r="BA80" s="17" t="str">
        <f t="shared" si="19"/>
        <v/>
      </c>
      <c r="BB80" s="17" t="str">
        <f>IF($M80&lt;$R80," Los rechazos de 60 años NO puede ser mayor que los rechazos de 20-64 años.","")</f>
        <v/>
      </c>
      <c r="BC80" s="3"/>
      <c r="BD80" s="25">
        <f t="shared" si="21"/>
        <v>0</v>
      </c>
      <c r="BE80" s="25">
        <f t="shared" si="22"/>
        <v>0</v>
      </c>
      <c r="BF80" s="3"/>
    </row>
    <row r="81" spans="1:58" ht="15.75" customHeight="1" x14ac:dyDescent="0.15">
      <c r="A81" s="149"/>
      <c r="B81" s="150"/>
      <c r="C81" s="150"/>
      <c r="D81" s="151"/>
      <c r="E81" s="151"/>
      <c r="F81" s="151"/>
      <c r="G81" s="151"/>
      <c r="H81" s="151"/>
      <c r="I81" s="151"/>
      <c r="J81" s="151"/>
      <c r="K81" s="151"/>
      <c r="L81" s="152"/>
      <c r="M81" s="151"/>
      <c r="N81" s="151"/>
      <c r="O81" s="151"/>
      <c r="P81" s="151"/>
      <c r="Q81" s="151"/>
      <c r="R81" s="151"/>
      <c r="BA81" s="8"/>
      <c r="BB81" s="8"/>
      <c r="BC81" s="3"/>
      <c r="BD81" s="29"/>
      <c r="BE81" s="29"/>
      <c r="BF81" s="3"/>
    </row>
    <row r="82" spans="1:58" ht="14.25" customHeight="1" x14ac:dyDescent="0.15">
      <c r="A82" s="369" t="s">
        <v>180</v>
      </c>
      <c r="B82" s="338"/>
      <c r="C82" s="153" t="s">
        <v>77</v>
      </c>
      <c r="D82" s="138">
        <f>SUM(E82:O82)</f>
        <v>0</v>
      </c>
      <c r="E82" s="62"/>
      <c r="F82" s="71"/>
      <c r="G82" s="71"/>
      <c r="H82" s="63"/>
      <c r="I82" s="63"/>
      <c r="J82" s="63"/>
      <c r="K82" s="63"/>
      <c r="L82" s="63"/>
      <c r="M82" s="63"/>
      <c r="N82" s="72"/>
      <c r="O82" s="72"/>
      <c r="P82" s="62"/>
      <c r="Q82" s="112"/>
      <c r="R82" s="112"/>
      <c r="S82" s="75" t="str">
        <f t="shared" ref="S82:S88" si="24">+BA82&amp;BB82&amp;BC82</f>
        <v/>
      </c>
      <c r="BA82" s="17" t="str">
        <f t="shared" si="19"/>
        <v/>
      </c>
      <c r="BB82" s="17" t="str">
        <f>IF($M82&lt;$R82," Los Indices de 60 años NO puede ser mayor que los Indices de 20-64 años.","")</f>
        <v/>
      </c>
      <c r="BC82" s="3"/>
      <c r="BD82" s="25">
        <f t="shared" si="21"/>
        <v>0</v>
      </c>
      <c r="BE82" s="25">
        <f t="shared" si="22"/>
        <v>0</v>
      </c>
      <c r="BF82" s="3"/>
    </row>
    <row r="83" spans="1:58" ht="14.25" customHeight="1" x14ac:dyDescent="0.15">
      <c r="A83" s="370"/>
      <c r="B83" s="341"/>
      <c r="C83" s="154">
        <v>1</v>
      </c>
      <c r="D83" s="76">
        <f t="shared" ref="D83:D88" si="25">SUM(E83:O83)</f>
        <v>0</v>
      </c>
      <c r="E83" s="96"/>
      <c r="F83" s="97"/>
      <c r="G83" s="97"/>
      <c r="H83" s="80"/>
      <c r="I83" s="80"/>
      <c r="J83" s="80"/>
      <c r="K83" s="80"/>
      <c r="L83" s="80"/>
      <c r="M83" s="80"/>
      <c r="N83" s="81"/>
      <c r="O83" s="81"/>
      <c r="P83" s="96"/>
      <c r="Q83" s="119"/>
      <c r="R83" s="119"/>
      <c r="S83" s="75" t="str">
        <f t="shared" si="24"/>
        <v/>
      </c>
      <c r="BA83" s="17" t="str">
        <f>IF($D83&lt;&gt;($P83+$Q83)," El número ingresos según sexo NO puede ser diferente al Total.","")</f>
        <v/>
      </c>
      <c r="BB83" s="17" t="str">
        <f t="shared" ref="BB83:BB88" si="26">IF($M83&lt;$R83," Los Indices de 60 años NO puede ser mayor que los Indices de 20-64 años.","")</f>
        <v/>
      </c>
      <c r="BC83" s="2"/>
      <c r="BD83" s="25">
        <f t="shared" si="21"/>
        <v>0</v>
      </c>
      <c r="BE83" s="25">
        <f t="shared" si="22"/>
        <v>0</v>
      </c>
      <c r="BF83" s="3"/>
    </row>
    <row r="84" spans="1:58" ht="14.25" customHeight="1" x14ac:dyDescent="0.15">
      <c r="A84" s="370"/>
      <c r="B84" s="341"/>
      <c r="C84" s="154">
        <v>2</v>
      </c>
      <c r="D84" s="76">
        <f t="shared" si="25"/>
        <v>0</v>
      </c>
      <c r="E84" s="96"/>
      <c r="F84" s="97"/>
      <c r="G84" s="97"/>
      <c r="H84" s="80"/>
      <c r="I84" s="80"/>
      <c r="J84" s="80"/>
      <c r="K84" s="80"/>
      <c r="L84" s="80"/>
      <c r="M84" s="80"/>
      <c r="N84" s="81"/>
      <c r="O84" s="81"/>
      <c r="P84" s="96"/>
      <c r="Q84" s="119"/>
      <c r="R84" s="119"/>
      <c r="S84" s="75" t="str">
        <f t="shared" si="24"/>
        <v/>
      </c>
      <c r="BA84" s="17" t="str">
        <f t="shared" si="19"/>
        <v/>
      </c>
      <c r="BB84" s="17" t="str">
        <f t="shared" si="26"/>
        <v/>
      </c>
      <c r="BC84" s="3"/>
      <c r="BD84" s="25">
        <f t="shared" si="21"/>
        <v>0</v>
      </c>
      <c r="BE84" s="25">
        <f t="shared" si="22"/>
        <v>0</v>
      </c>
      <c r="BF84" s="3"/>
    </row>
    <row r="85" spans="1:58" ht="14.25" customHeight="1" x14ac:dyDescent="0.15">
      <c r="A85" s="370"/>
      <c r="B85" s="341"/>
      <c r="C85" s="154">
        <v>3</v>
      </c>
      <c r="D85" s="76">
        <f t="shared" si="25"/>
        <v>0</v>
      </c>
      <c r="E85" s="96"/>
      <c r="F85" s="97"/>
      <c r="G85" s="97"/>
      <c r="H85" s="80"/>
      <c r="I85" s="80"/>
      <c r="J85" s="80"/>
      <c r="K85" s="80"/>
      <c r="L85" s="80"/>
      <c r="M85" s="80"/>
      <c r="N85" s="81"/>
      <c r="O85" s="81"/>
      <c r="P85" s="96"/>
      <c r="Q85" s="119"/>
      <c r="R85" s="119"/>
      <c r="S85" s="75" t="str">
        <f t="shared" si="24"/>
        <v/>
      </c>
      <c r="BA85" s="17" t="str">
        <f t="shared" si="19"/>
        <v/>
      </c>
      <c r="BB85" s="17" t="str">
        <f t="shared" si="26"/>
        <v/>
      </c>
      <c r="BC85" s="3"/>
      <c r="BD85" s="25">
        <f t="shared" si="21"/>
        <v>0</v>
      </c>
      <c r="BE85" s="25">
        <f t="shared" si="22"/>
        <v>0</v>
      </c>
      <c r="BF85" s="3"/>
    </row>
    <row r="86" spans="1:58" ht="14.25" customHeight="1" x14ac:dyDescent="0.15">
      <c r="A86" s="370"/>
      <c r="B86" s="341"/>
      <c r="C86" s="155">
        <v>4</v>
      </c>
      <c r="D86" s="76">
        <f t="shared" si="25"/>
        <v>0</v>
      </c>
      <c r="E86" s="142"/>
      <c r="F86" s="143"/>
      <c r="G86" s="143"/>
      <c r="H86" s="144"/>
      <c r="I86" s="144"/>
      <c r="J86" s="144"/>
      <c r="K86" s="144"/>
      <c r="L86" s="144"/>
      <c r="M86" s="144"/>
      <c r="N86" s="156"/>
      <c r="O86" s="156"/>
      <c r="P86" s="142"/>
      <c r="Q86" s="157"/>
      <c r="R86" s="157"/>
      <c r="S86" s="75" t="str">
        <f t="shared" si="24"/>
        <v/>
      </c>
      <c r="BA86" s="17" t="str">
        <f t="shared" si="19"/>
        <v/>
      </c>
      <c r="BB86" s="17" t="str">
        <f t="shared" si="26"/>
        <v/>
      </c>
      <c r="BC86" s="3"/>
      <c r="BD86" s="25">
        <f t="shared" si="21"/>
        <v>0</v>
      </c>
      <c r="BE86" s="25">
        <f t="shared" si="22"/>
        <v>0</v>
      </c>
      <c r="BF86" s="3"/>
    </row>
    <row r="87" spans="1:58" ht="14.25" customHeight="1" x14ac:dyDescent="0.15">
      <c r="A87" s="370"/>
      <c r="B87" s="341"/>
      <c r="C87" s="155" t="s">
        <v>181</v>
      </c>
      <c r="D87" s="76">
        <f t="shared" si="25"/>
        <v>0</v>
      </c>
      <c r="E87" s="142"/>
      <c r="F87" s="143"/>
      <c r="G87" s="143"/>
      <c r="H87" s="144"/>
      <c r="I87" s="144"/>
      <c r="J87" s="144"/>
      <c r="K87" s="144"/>
      <c r="L87" s="144"/>
      <c r="M87" s="144"/>
      <c r="N87" s="156"/>
      <c r="O87" s="156"/>
      <c r="P87" s="142"/>
      <c r="Q87" s="157"/>
      <c r="R87" s="157"/>
      <c r="S87" s="75" t="str">
        <f t="shared" si="24"/>
        <v/>
      </c>
      <c r="BA87" s="17" t="str">
        <f t="shared" si="19"/>
        <v/>
      </c>
      <c r="BB87" s="17" t="str">
        <f t="shared" si="26"/>
        <v/>
      </c>
      <c r="BC87" s="3"/>
      <c r="BD87" s="25">
        <f t="shared" si="21"/>
        <v>0</v>
      </c>
      <c r="BE87" s="25">
        <f t="shared" si="22"/>
        <v>0</v>
      </c>
      <c r="BF87" s="3"/>
    </row>
    <row r="88" spans="1:58" ht="15.75" customHeight="1" x14ac:dyDescent="0.15">
      <c r="A88" s="339"/>
      <c r="B88" s="371"/>
      <c r="C88" s="158" t="s">
        <v>4</v>
      </c>
      <c r="D88" s="108">
        <f t="shared" si="25"/>
        <v>0</v>
      </c>
      <c r="E88" s="107">
        <f>+SUM(E82:E87)</f>
        <v>0</v>
      </c>
      <c r="F88" s="89">
        <f t="shared" ref="F88:R88" si="27">+SUM(F82:F87)</f>
        <v>0</v>
      </c>
      <c r="G88" s="89">
        <f t="shared" si="27"/>
        <v>0</v>
      </c>
      <c r="H88" s="90">
        <f t="shared" si="27"/>
        <v>0</v>
      </c>
      <c r="I88" s="90">
        <f t="shared" si="27"/>
        <v>0</v>
      </c>
      <c r="J88" s="90">
        <f t="shared" si="27"/>
        <v>0</v>
      </c>
      <c r="K88" s="90">
        <f t="shared" si="27"/>
        <v>0</v>
      </c>
      <c r="L88" s="90">
        <f t="shared" si="27"/>
        <v>0</v>
      </c>
      <c r="M88" s="90">
        <f t="shared" si="27"/>
        <v>0</v>
      </c>
      <c r="N88" s="90">
        <f t="shared" si="27"/>
        <v>0</v>
      </c>
      <c r="O88" s="91">
        <f t="shared" si="27"/>
        <v>0</v>
      </c>
      <c r="P88" s="107">
        <f t="shared" si="27"/>
        <v>0</v>
      </c>
      <c r="Q88" s="146">
        <f t="shared" si="27"/>
        <v>0</v>
      </c>
      <c r="R88" s="88">
        <f t="shared" si="27"/>
        <v>0</v>
      </c>
      <c r="S88" s="75" t="str">
        <f t="shared" si="24"/>
        <v/>
      </c>
      <c r="BA88" s="17" t="str">
        <f t="shared" si="19"/>
        <v/>
      </c>
      <c r="BB88" s="17" t="str">
        <f t="shared" si="26"/>
        <v/>
      </c>
      <c r="BC88" s="3"/>
      <c r="BD88" s="25">
        <f t="shared" si="21"/>
        <v>0</v>
      </c>
      <c r="BE88" s="25">
        <f t="shared" si="22"/>
        <v>0</v>
      </c>
      <c r="BF88" s="3"/>
    </row>
    <row r="89" spans="1:58" ht="40.5" customHeight="1" x14ac:dyDescent="0.2">
      <c r="A89" s="15" t="s">
        <v>78</v>
      </c>
      <c r="B89" s="159"/>
      <c r="C89" s="159"/>
      <c r="D89" s="160"/>
      <c r="E89" s="60"/>
      <c r="F89" s="60"/>
      <c r="BA89" s="2"/>
      <c r="BB89" s="2"/>
      <c r="BC89" s="2"/>
      <c r="BD89" s="2"/>
      <c r="BE89" s="3"/>
      <c r="BF89" s="3"/>
    </row>
    <row r="90" spans="1:58" ht="58.5" customHeight="1" x14ac:dyDescent="0.15">
      <c r="A90" s="363" t="s">
        <v>79</v>
      </c>
      <c r="B90" s="364"/>
      <c r="C90" s="365"/>
      <c r="D90" s="161" t="s">
        <v>80</v>
      </c>
      <c r="E90" s="162" t="s">
        <v>182</v>
      </c>
      <c r="F90" s="163" t="s">
        <v>81</v>
      </c>
      <c r="BA90" s="2"/>
      <c r="BB90" s="2"/>
      <c r="BC90" s="2"/>
      <c r="BD90" s="2"/>
      <c r="BE90" s="3"/>
      <c r="BF90" s="3"/>
    </row>
    <row r="91" spans="1:58" ht="15.75" customHeight="1" x14ac:dyDescent="0.15">
      <c r="A91" s="308" t="s">
        <v>82</v>
      </c>
      <c r="B91" s="309"/>
      <c r="C91" s="310"/>
      <c r="D91" s="164"/>
      <c r="E91" s="164"/>
      <c r="F91" s="164"/>
      <c r="G91" s="75" t="str">
        <f>+BA91&amp;BB91</f>
        <v/>
      </c>
      <c r="BA91" s="17" t="str">
        <f>IF($D91&lt;$F91," Las IC a Gestantes NO puede ser mayor que Total IC","")</f>
        <v/>
      </c>
      <c r="BB91" s="17" t="str">
        <f>IF($D91&lt;$E91," Las IC por Resolución Especilidades NO puede ser mayor que Total IC","")</f>
        <v/>
      </c>
      <c r="BC91" s="3"/>
      <c r="BD91" s="25">
        <f>IF($D91&lt;$E91,1,0)</f>
        <v>0</v>
      </c>
      <c r="BE91" s="25">
        <f>IF($D91&lt;$F91,1,0)</f>
        <v>0</v>
      </c>
      <c r="BF91" s="3"/>
    </row>
    <row r="92" spans="1:58" ht="15.75" customHeight="1" x14ac:dyDescent="0.15">
      <c r="A92" s="372" t="s">
        <v>83</v>
      </c>
      <c r="B92" s="312" t="s">
        <v>84</v>
      </c>
      <c r="C92" s="313"/>
      <c r="D92" s="165"/>
      <c r="E92" s="165"/>
      <c r="F92" s="165"/>
      <c r="G92" s="75" t="str">
        <f t="shared" ref="G92:G101" si="28">+BA92&amp;BB92</f>
        <v/>
      </c>
      <c r="BA92" s="17" t="str">
        <f t="shared" ref="BA92:BA100" si="29">IF($D92&lt;$F92," Las IC a Gestantes NO puede ser mayor que Total IC","")</f>
        <v/>
      </c>
      <c r="BB92" s="17" t="str">
        <f>IF($D92&lt;$E92," Las IC por Resolución Especilidades NO puede ser mayor que Total IC","")</f>
        <v/>
      </c>
      <c r="BC92" s="3"/>
      <c r="BD92" s="25">
        <f>IF($D92&lt;$E92,1,0)</f>
        <v>0</v>
      </c>
      <c r="BE92" s="25">
        <f t="shared" ref="BE92:BE101" si="30">IF($D92&lt;$F92,1,0)</f>
        <v>0</v>
      </c>
      <c r="BF92" s="3"/>
    </row>
    <row r="93" spans="1:58" ht="15.75" customHeight="1" x14ac:dyDescent="0.15">
      <c r="A93" s="373"/>
      <c r="B93" s="312" t="s">
        <v>85</v>
      </c>
      <c r="C93" s="313"/>
      <c r="D93" s="165"/>
      <c r="E93" s="166"/>
      <c r="F93" s="165"/>
      <c r="G93" s="75" t="str">
        <f t="shared" si="28"/>
        <v/>
      </c>
      <c r="BA93" s="17" t="str">
        <f t="shared" si="29"/>
        <v/>
      </c>
      <c r="BB93" s="2"/>
      <c r="BC93" s="2"/>
      <c r="BD93" s="2"/>
      <c r="BE93" s="25">
        <f t="shared" si="30"/>
        <v>0</v>
      </c>
      <c r="BF93" s="3"/>
    </row>
    <row r="94" spans="1:58" ht="15.75" customHeight="1" x14ac:dyDescent="0.15">
      <c r="A94" s="311" t="s">
        <v>86</v>
      </c>
      <c r="B94" s="312"/>
      <c r="C94" s="313"/>
      <c r="D94" s="167"/>
      <c r="E94" s="166"/>
      <c r="F94" s="167"/>
      <c r="G94" s="75" t="str">
        <f t="shared" si="28"/>
        <v/>
      </c>
      <c r="BA94" s="17" t="str">
        <f t="shared" si="29"/>
        <v/>
      </c>
      <c r="BB94" s="2"/>
      <c r="BC94" s="2"/>
      <c r="BD94" s="2"/>
      <c r="BE94" s="25">
        <f t="shared" si="30"/>
        <v>0</v>
      </c>
      <c r="BF94" s="2"/>
    </row>
    <row r="95" spans="1:58" ht="15.75" customHeight="1" x14ac:dyDescent="0.15">
      <c r="A95" s="311" t="s">
        <v>87</v>
      </c>
      <c r="B95" s="312"/>
      <c r="C95" s="313"/>
      <c r="D95" s="167"/>
      <c r="E95" s="166"/>
      <c r="F95" s="167"/>
      <c r="G95" s="75" t="str">
        <f t="shared" si="28"/>
        <v/>
      </c>
      <c r="BA95" s="17" t="str">
        <f t="shared" si="29"/>
        <v/>
      </c>
      <c r="BB95" s="2"/>
      <c r="BC95" s="2"/>
      <c r="BD95" s="2"/>
      <c r="BE95" s="25">
        <f t="shared" si="30"/>
        <v>0</v>
      </c>
      <c r="BF95" s="3"/>
    </row>
    <row r="96" spans="1:58" ht="15.75" customHeight="1" x14ac:dyDescent="0.15">
      <c r="A96" s="311" t="s">
        <v>88</v>
      </c>
      <c r="B96" s="312"/>
      <c r="C96" s="313"/>
      <c r="D96" s="167"/>
      <c r="E96" s="166"/>
      <c r="F96" s="167"/>
      <c r="G96" s="75" t="str">
        <f t="shared" si="28"/>
        <v/>
      </c>
      <c r="BA96" s="17" t="str">
        <f t="shared" si="29"/>
        <v/>
      </c>
      <c r="BB96" s="2"/>
      <c r="BC96" s="2"/>
      <c r="BD96" s="2"/>
      <c r="BE96" s="25">
        <f t="shared" si="30"/>
        <v>0</v>
      </c>
      <c r="BF96" s="3"/>
    </row>
    <row r="97" spans="1:58" ht="17.25" customHeight="1" x14ac:dyDescent="0.15">
      <c r="A97" s="374" t="s">
        <v>89</v>
      </c>
      <c r="B97" s="375"/>
      <c r="C97" s="376"/>
      <c r="D97" s="168"/>
      <c r="E97" s="169"/>
      <c r="F97" s="168"/>
      <c r="G97" s="75" t="str">
        <f t="shared" si="28"/>
        <v/>
      </c>
      <c r="BA97" s="17" t="str">
        <f t="shared" si="29"/>
        <v/>
      </c>
      <c r="BE97" s="25">
        <f t="shared" si="30"/>
        <v>0</v>
      </c>
    </row>
    <row r="98" spans="1:58" ht="15.75" customHeight="1" x14ac:dyDescent="0.15">
      <c r="A98" s="311" t="s">
        <v>183</v>
      </c>
      <c r="B98" s="312"/>
      <c r="C98" s="313"/>
      <c r="D98" s="167"/>
      <c r="E98" s="166"/>
      <c r="F98" s="167"/>
      <c r="G98" s="75" t="str">
        <f t="shared" si="28"/>
        <v/>
      </c>
      <c r="BA98" s="17" t="str">
        <f t="shared" si="29"/>
        <v/>
      </c>
      <c r="BE98" s="25">
        <f t="shared" si="30"/>
        <v>0</v>
      </c>
    </row>
    <row r="99" spans="1:58" ht="15.75" customHeight="1" x14ac:dyDescent="0.15">
      <c r="A99" s="387" t="s">
        <v>184</v>
      </c>
      <c r="B99" s="388"/>
      <c r="C99" s="389"/>
      <c r="D99" s="168"/>
      <c r="E99" s="169"/>
      <c r="F99" s="168"/>
      <c r="G99" s="75" t="str">
        <f t="shared" si="28"/>
        <v/>
      </c>
      <c r="BA99" s="17" t="str">
        <f t="shared" si="29"/>
        <v/>
      </c>
      <c r="BE99" s="25">
        <f t="shared" si="30"/>
        <v>0</v>
      </c>
    </row>
    <row r="100" spans="1:58" ht="15.75" customHeight="1" x14ac:dyDescent="0.15">
      <c r="A100" s="387" t="s">
        <v>185</v>
      </c>
      <c r="B100" s="388"/>
      <c r="C100" s="389"/>
      <c r="D100" s="168"/>
      <c r="E100" s="169"/>
      <c r="F100" s="168"/>
      <c r="G100" s="75" t="str">
        <f t="shared" si="28"/>
        <v/>
      </c>
      <c r="BA100" s="17" t="str">
        <f t="shared" si="29"/>
        <v/>
      </c>
      <c r="BE100" s="25">
        <f t="shared" si="30"/>
        <v>0</v>
      </c>
    </row>
    <row r="101" spans="1:58" ht="15.75" customHeight="1" x14ac:dyDescent="0.15">
      <c r="A101" s="366" t="s">
        <v>186</v>
      </c>
      <c r="B101" s="367"/>
      <c r="C101" s="368"/>
      <c r="D101" s="170"/>
      <c r="E101" s="171"/>
      <c r="F101" s="170"/>
      <c r="G101" s="75" t="str">
        <f t="shared" si="28"/>
        <v/>
      </c>
      <c r="BA101" s="17" t="str">
        <f>IF($D101&lt;$F101," Las IC a Gestantes NO puede ser mayor que Total IC","")</f>
        <v/>
      </c>
      <c r="BE101" s="25">
        <f t="shared" si="30"/>
        <v>0</v>
      </c>
    </row>
    <row r="102" spans="1:58" ht="40.5" customHeight="1" x14ac:dyDescent="0.2">
      <c r="A102" s="7" t="s">
        <v>90</v>
      </c>
      <c r="B102" s="172"/>
      <c r="C102" s="173"/>
      <c r="D102" s="172"/>
      <c r="E102" s="174"/>
      <c r="F102" s="174"/>
    </row>
    <row r="103" spans="1:58" ht="15.75" customHeight="1" x14ac:dyDescent="0.15">
      <c r="A103" s="403" t="s">
        <v>91</v>
      </c>
      <c r="B103" s="404"/>
      <c r="C103" s="405"/>
      <c r="D103" s="363" t="s">
        <v>92</v>
      </c>
      <c r="E103" s="364"/>
      <c r="F103" s="365"/>
      <c r="G103" s="356" t="s">
        <v>93</v>
      </c>
    </row>
    <row r="104" spans="1:58" ht="15.75" customHeight="1" x14ac:dyDescent="0.15">
      <c r="A104" s="406"/>
      <c r="B104" s="407"/>
      <c r="C104" s="408"/>
      <c r="D104" s="175" t="s">
        <v>4</v>
      </c>
      <c r="E104" s="176" t="s">
        <v>1</v>
      </c>
      <c r="F104" s="177" t="s">
        <v>2</v>
      </c>
      <c r="G104" s="329"/>
    </row>
    <row r="105" spans="1:58" ht="15.75" customHeight="1" x14ac:dyDescent="0.15">
      <c r="A105" s="357" t="s">
        <v>94</v>
      </c>
      <c r="B105" s="359" t="s">
        <v>95</v>
      </c>
      <c r="C105" s="360"/>
      <c r="D105" s="178">
        <f>+SUM(E105:F105)</f>
        <v>0</v>
      </c>
      <c r="E105" s="114"/>
      <c r="F105" s="179"/>
      <c r="G105" s="83"/>
      <c r="H105" s="180" t="str">
        <f>+BA105&amp;BB105</f>
        <v/>
      </c>
      <c r="BA105" s="181" t="str">
        <f>IF($E105+$E106+$F105+$F106&lt;=$D15+$D16,"","Las Consultas de Urgencia realizadas en Extensión Horaria NO PUEDE ser mayor que el Total de Consultas de Urgencia de la Sección A. ")</f>
        <v/>
      </c>
      <c r="BB105" s="181" t="str">
        <f>IF($G105+$G106&lt;=$D68,"","Las Actividades Recuperativas realizadas en Extensión Horaria NO PUEDE ser mayor que el Total de Actividades de la Sección B. ")</f>
        <v/>
      </c>
      <c r="BC105" s="2"/>
      <c r="BD105" s="26">
        <f>IF($E105+$E106+$F105+$F106&lt;=$D15+$D16,0,1)</f>
        <v>0</v>
      </c>
      <c r="BE105" s="26">
        <f>IF($G105+$G106&lt;=$D68,0,1)</f>
        <v>0</v>
      </c>
      <c r="BF105" s="3"/>
    </row>
    <row r="106" spans="1:58" ht="15.75" customHeight="1" x14ac:dyDescent="0.15">
      <c r="A106" s="358"/>
      <c r="B106" s="361" t="s">
        <v>96</v>
      </c>
      <c r="C106" s="362"/>
      <c r="D106" s="52">
        <f>+SUM(E106:F106)</f>
        <v>0</v>
      </c>
      <c r="E106" s="53"/>
      <c r="F106" s="57"/>
      <c r="G106" s="58"/>
      <c r="H106" s="180"/>
      <c r="BA106" s="2"/>
      <c r="BB106" s="2"/>
      <c r="BC106" s="2"/>
      <c r="BD106" s="2"/>
      <c r="BE106" s="3"/>
      <c r="BF106" s="3"/>
    </row>
    <row r="107" spans="1:58" ht="21" customHeight="1" x14ac:dyDescent="0.2">
      <c r="A107" s="14" t="s">
        <v>97</v>
      </c>
      <c r="B107" s="59"/>
      <c r="C107" s="59"/>
      <c r="D107" s="59"/>
      <c r="E107" s="182"/>
      <c r="F107" s="182"/>
      <c r="G107" s="182"/>
      <c r="BA107" s="2"/>
      <c r="BB107" s="2"/>
      <c r="BC107" s="2"/>
      <c r="BD107" s="2"/>
      <c r="BE107" s="2"/>
      <c r="BF107" s="2"/>
    </row>
    <row r="108" spans="1:58" ht="31.5" customHeight="1" x14ac:dyDescent="0.15">
      <c r="A108" s="295" t="s">
        <v>98</v>
      </c>
      <c r="B108" s="296"/>
      <c r="C108" s="297"/>
      <c r="D108" s="301" t="s">
        <v>4</v>
      </c>
      <c r="E108" s="303" t="s">
        <v>7</v>
      </c>
      <c r="F108" s="304"/>
      <c r="G108" s="304"/>
      <c r="H108" s="304"/>
      <c r="I108" s="304"/>
      <c r="J108" s="304"/>
      <c r="K108" s="304"/>
      <c r="L108" s="304"/>
      <c r="M108" s="305"/>
      <c r="N108" s="301" t="s">
        <v>33</v>
      </c>
      <c r="O108" s="306" t="s">
        <v>9</v>
      </c>
      <c r="P108" s="306" t="s">
        <v>34</v>
      </c>
      <c r="BA108" s="2"/>
      <c r="BB108" s="2"/>
      <c r="BC108" s="2"/>
      <c r="BD108" s="2"/>
      <c r="BE108" s="3"/>
      <c r="BF108" s="3"/>
    </row>
    <row r="109" spans="1:58" ht="27" customHeight="1" x14ac:dyDescent="0.15">
      <c r="A109" s="298"/>
      <c r="B109" s="299"/>
      <c r="C109" s="300"/>
      <c r="D109" s="329"/>
      <c r="E109" s="40" t="s">
        <v>24</v>
      </c>
      <c r="F109" s="38" t="s">
        <v>25</v>
      </c>
      <c r="G109" s="38" t="s">
        <v>26</v>
      </c>
      <c r="H109" s="38" t="s">
        <v>15</v>
      </c>
      <c r="I109" s="38" t="s">
        <v>16</v>
      </c>
      <c r="J109" s="38" t="s">
        <v>17</v>
      </c>
      <c r="K109" s="38" t="s">
        <v>18</v>
      </c>
      <c r="L109" s="38" t="s">
        <v>19</v>
      </c>
      <c r="M109" s="39" t="s">
        <v>20</v>
      </c>
      <c r="N109" s="329"/>
      <c r="O109" s="307"/>
      <c r="P109" s="307"/>
      <c r="BA109" s="2"/>
      <c r="BB109" s="2"/>
      <c r="BC109" s="2"/>
      <c r="BD109" s="2"/>
      <c r="BE109" s="3"/>
      <c r="BF109" s="3"/>
    </row>
    <row r="110" spans="1:58" ht="15.75" customHeight="1" x14ac:dyDescent="0.15">
      <c r="A110" s="401" t="s">
        <v>99</v>
      </c>
      <c r="B110" s="402"/>
      <c r="C110" s="402"/>
      <c r="D110" s="44">
        <f>+SUM(E110:M110)</f>
        <v>103</v>
      </c>
      <c r="E110" s="62">
        <v>10</v>
      </c>
      <c r="F110" s="63">
        <v>4</v>
      </c>
      <c r="G110" s="63">
        <v>4</v>
      </c>
      <c r="H110" s="63">
        <v>3</v>
      </c>
      <c r="I110" s="63">
        <v>17</v>
      </c>
      <c r="J110" s="63">
        <v>13</v>
      </c>
      <c r="K110" s="63">
        <v>27</v>
      </c>
      <c r="L110" s="63">
        <v>7</v>
      </c>
      <c r="M110" s="64">
        <v>18</v>
      </c>
      <c r="N110" s="74">
        <v>103</v>
      </c>
      <c r="O110" s="74"/>
      <c r="P110" s="74"/>
      <c r="Q110" s="75" t="str">
        <f t="shared" ref="Q110:Q139" si="31">$BA110&amp;" "&amp;$BB110&amp;" "&amp;$BC110</f>
        <v xml:space="preserve">  </v>
      </c>
      <c r="BA110" s="11" t="str">
        <f t="shared" ref="BA110:BA139" si="32">IF($D110=0,"",IF($N110="",IF($D110="",""," No olvide escribir la columna Beneficiarios."),""))</f>
        <v/>
      </c>
      <c r="BB110" s="11" t="str">
        <f t="shared" ref="BB110:BB139" si="33">IF($D110&lt;$N110," El número de Beneficiarios NO puede ser mayor que el Total.","")</f>
        <v/>
      </c>
      <c r="BC110" s="17" t="str">
        <f t="shared" ref="BC110:BC139" si="34">IF($K110&lt;$O110," Las actividades de 60 años NO puede ser mayor que el de 20-64 años.","")</f>
        <v/>
      </c>
      <c r="BD110" s="26">
        <f t="shared" ref="BD110:BD139" si="35">IF($K110&lt;$O110,1,0)</f>
        <v>0</v>
      </c>
      <c r="BE110" s="26">
        <f t="shared" ref="BE110:BE139" si="36">IF($D110&lt;$N110,1,0)</f>
        <v>0</v>
      </c>
      <c r="BF110" s="26">
        <f t="shared" ref="BF110:BF139" si="37">IF($D110=0,"",IF($N110="",IF($D110="","",1),0))</f>
        <v>0</v>
      </c>
    </row>
    <row r="111" spans="1:58" ht="15.75" customHeight="1" x14ac:dyDescent="0.15">
      <c r="A111" s="352" t="s">
        <v>100</v>
      </c>
      <c r="B111" s="352"/>
      <c r="C111" s="352"/>
      <c r="D111" s="76">
        <f>+SUM(E111:M111)</f>
        <v>84</v>
      </c>
      <c r="E111" s="96">
        <v>7</v>
      </c>
      <c r="F111" s="80">
        <v>2</v>
      </c>
      <c r="G111" s="80">
        <v>7</v>
      </c>
      <c r="H111" s="80">
        <v>2</v>
      </c>
      <c r="I111" s="80">
        <v>19</v>
      </c>
      <c r="J111" s="80">
        <v>5</v>
      </c>
      <c r="K111" s="80">
        <v>35</v>
      </c>
      <c r="L111" s="80">
        <v>7</v>
      </c>
      <c r="M111" s="98"/>
      <c r="N111" s="83">
        <v>84</v>
      </c>
      <c r="O111" s="83">
        <v>1</v>
      </c>
      <c r="P111" s="83"/>
      <c r="Q111" s="75" t="str">
        <f t="shared" si="31"/>
        <v xml:space="preserve">  </v>
      </c>
      <c r="BA111" s="11" t="str">
        <f t="shared" si="32"/>
        <v/>
      </c>
      <c r="BB111" s="11" t="str">
        <f t="shared" si="33"/>
        <v/>
      </c>
      <c r="BC111" s="17" t="str">
        <f t="shared" si="34"/>
        <v/>
      </c>
      <c r="BD111" s="26">
        <f t="shared" si="35"/>
        <v>0</v>
      </c>
      <c r="BE111" s="26">
        <f t="shared" si="36"/>
        <v>0</v>
      </c>
      <c r="BF111" s="26">
        <f t="shared" si="37"/>
        <v>0</v>
      </c>
    </row>
    <row r="112" spans="1:58" ht="20.25" customHeight="1" x14ac:dyDescent="0.15">
      <c r="A112" s="311" t="s">
        <v>101</v>
      </c>
      <c r="B112" s="312"/>
      <c r="C112" s="313"/>
      <c r="D112" s="76">
        <f>+SUM(E112:M112)</f>
        <v>354</v>
      </c>
      <c r="E112" s="96">
        <v>73</v>
      </c>
      <c r="F112" s="115">
        <v>20</v>
      </c>
      <c r="G112" s="115">
        <v>32</v>
      </c>
      <c r="H112" s="115">
        <v>8</v>
      </c>
      <c r="I112" s="115">
        <v>53</v>
      </c>
      <c r="J112" s="115">
        <v>10</v>
      </c>
      <c r="K112" s="115">
        <v>145</v>
      </c>
      <c r="L112" s="115">
        <v>12</v>
      </c>
      <c r="M112" s="179">
        <v>1</v>
      </c>
      <c r="N112" s="117">
        <v>354</v>
      </c>
      <c r="O112" s="117">
        <v>1</v>
      </c>
      <c r="P112" s="117"/>
      <c r="Q112" s="75" t="str">
        <f t="shared" si="31"/>
        <v xml:space="preserve">  </v>
      </c>
      <c r="BA112" s="11" t="str">
        <f t="shared" si="32"/>
        <v/>
      </c>
      <c r="BB112" s="11" t="str">
        <f t="shared" si="33"/>
        <v/>
      </c>
      <c r="BC112" s="17" t="str">
        <f t="shared" si="34"/>
        <v/>
      </c>
      <c r="BD112" s="26">
        <f t="shared" si="35"/>
        <v>0</v>
      </c>
      <c r="BE112" s="26">
        <f t="shared" si="36"/>
        <v>0</v>
      </c>
      <c r="BF112" s="26">
        <f t="shared" si="37"/>
        <v>0</v>
      </c>
    </row>
    <row r="113" spans="1:58" ht="15" customHeight="1" x14ac:dyDescent="0.15">
      <c r="A113" s="352" t="s">
        <v>102</v>
      </c>
      <c r="B113" s="352"/>
      <c r="C113" s="352"/>
      <c r="D113" s="76">
        <f>+SUM(E113:M113)</f>
        <v>0</v>
      </c>
      <c r="E113" s="96"/>
      <c r="F113" s="80"/>
      <c r="G113" s="80"/>
      <c r="H113" s="80"/>
      <c r="I113" s="80"/>
      <c r="J113" s="80"/>
      <c r="K113" s="80"/>
      <c r="L113" s="80"/>
      <c r="M113" s="98"/>
      <c r="N113" s="83"/>
      <c r="O113" s="83"/>
      <c r="P113" s="83"/>
      <c r="Q113" s="75" t="str">
        <f t="shared" si="31"/>
        <v xml:space="preserve">  </v>
      </c>
      <c r="BA113" s="11" t="str">
        <f t="shared" si="32"/>
        <v/>
      </c>
      <c r="BB113" s="11" t="str">
        <f t="shared" si="33"/>
        <v/>
      </c>
      <c r="BC113" s="17" t="str">
        <f t="shared" si="34"/>
        <v/>
      </c>
      <c r="BD113" s="26">
        <f t="shared" si="35"/>
        <v>0</v>
      </c>
      <c r="BE113" s="26">
        <f t="shared" si="36"/>
        <v>0</v>
      </c>
      <c r="BF113" s="26" t="str">
        <f t="shared" si="37"/>
        <v/>
      </c>
    </row>
    <row r="114" spans="1:58" ht="15.75" customHeight="1" x14ac:dyDescent="0.15">
      <c r="A114" s="352" t="s">
        <v>187</v>
      </c>
      <c r="B114" s="352"/>
      <c r="C114" s="352"/>
      <c r="D114" s="76">
        <f t="shared" ref="D114:D119" si="38">+SUM(H114:M114)</f>
        <v>0</v>
      </c>
      <c r="E114" s="77"/>
      <c r="F114" s="79"/>
      <c r="G114" s="79"/>
      <c r="H114" s="80"/>
      <c r="I114" s="80"/>
      <c r="J114" s="80"/>
      <c r="K114" s="80"/>
      <c r="L114" s="80"/>
      <c r="M114" s="98"/>
      <c r="N114" s="83"/>
      <c r="O114" s="83"/>
      <c r="P114" s="83"/>
      <c r="Q114" s="75" t="str">
        <f t="shared" si="31"/>
        <v xml:space="preserve">  </v>
      </c>
      <c r="BA114" s="11" t="str">
        <f t="shared" si="32"/>
        <v/>
      </c>
      <c r="BB114" s="11" t="str">
        <f t="shared" si="33"/>
        <v/>
      </c>
      <c r="BC114" s="17" t="str">
        <f t="shared" si="34"/>
        <v/>
      </c>
      <c r="BD114" s="26">
        <f t="shared" si="35"/>
        <v>0</v>
      </c>
      <c r="BE114" s="26">
        <f t="shared" si="36"/>
        <v>0</v>
      </c>
      <c r="BF114" s="26" t="str">
        <f t="shared" si="37"/>
        <v/>
      </c>
    </row>
    <row r="115" spans="1:58" ht="15.75" customHeight="1" x14ac:dyDescent="0.15">
      <c r="A115" s="320" t="s">
        <v>188</v>
      </c>
      <c r="B115" s="320"/>
      <c r="C115" s="320"/>
      <c r="D115" s="76">
        <f t="shared" si="38"/>
        <v>28</v>
      </c>
      <c r="E115" s="77"/>
      <c r="F115" s="79"/>
      <c r="G115" s="79"/>
      <c r="H115" s="80">
        <v>7</v>
      </c>
      <c r="I115" s="80">
        <v>1</v>
      </c>
      <c r="J115" s="80">
        <v>4</v>
      </c>
      <c r="K115" s="80">
        <v>6</v>
      </c>
      <c r="L115" s="80"/>
      <c r="M115" s="98">
        <v>10</v>
      </c>
      <c r="N115" s="83">
        <v>28</v>
      </c>
      <c r="O115" s="83"/>
      <c r="P115" s="83"/>
      <c r="Q115" s="75" t="str">
        <f t="shared" si="31"/>
        <v xml:space="preserve">  </v>
      </c>
      <c r="BA115" s="11" t="str">
        <f t="shared" si="32"/>
        <v/>
      </c>
      <c r="BB115" s="11" t="str">
        <f t="shared" si="33"/>
        <v/>
      </c>
      <c r="BC115" s="17" t="str">
        <f t="shared" si="34"/>
        <v/>
      </c>
      <c r="BD115" s="26">
        <f t="shared" si="35"/>
        <v>0</v>
      </c>
      <c r="BE115" s="26">
        <f t="shared" si="36"/>
        <v>0</v>
      </c>
      <c r="BF115" s="26">
        <f t="shared" si="37"/>
        <v>0</v>
      </c>
    </row>
    <row r="116" spans="1:58" ht="15.75" customHeight="1" x14ac:dyDescent="0.15">
      <c r="A116" s="320" t="s">
        <v>189</v>
      </c>
      <c r="B116" s="320"/>
      <c r="C116" s="320"/>
      <c r="D116" s="76">
        <f t="shared" si="38"/>
        <v>19</v>
      </c>
      <c r="E116" s="77"/>
      <c r="F116" s="79"/>
      <c r="G116" s="79"/>
      <c r="H116" s="80"/>
      <c r="I116" s="80">
        <v>1</v>
      </c>
      <c r="J116" s="80">
        <v>2</v>
      </c>
      <c r="K116" s="80">
        <v>9</v>
      </c>
      <c r="L116" s="80"/>
      <c r="M116" s="98">
        <v>7</v>
      </c>
      <c r="N116" s="83">
        <v>19</v>
      </c>
      <c r="O116" s="83">
        <v>9</v>
      </c>
      <c r="P116" s="83"/>
      <c r="Q116" s="75" t="str">
        <f t="shared" si="31"/>
        <v xml:space="preserve">  </v>
      </c>
      <c r="BA116" s="11" t="str">
        <f t="shared" si="32"/>
        <v/>
      </c>
      <c r="BB116" s="11" t="str">
        <f t="shared" si="33"/>
        <v/>
      </c>
      <c r="BC116" s="17" t="str">
        <f t="shared" si="34"/>
        <v/>
      </c>
      <c r="BD116" s="26">
        <f t="shared" si="35"/>
        <v>0</v>
      </c>
      <c r="BE116" s="26">
        <f t="shared" si="36"/>
        <v>0</v>
      </c>
      <c r="BF116" s="26">
        <f t="shared" si="37"/>
        <v>0</v>
      </c>
    </row>
    <row r="117" spans="1:58" ht="15.75" customHeight="1" x14ac:dyDescent="0.15">
      <c r="A117" s="320" t="s">
        <v>190</v>
      </c>
      <c r="B117" s="320"/>
      <c r="C117" s="320"/>
      <c r="D117" s="76">
        <f t="shared" si="38"/>
        <v>15</v>
      </c>
      <c r="E117" s="77"/>
      <c r="F117" s="79"/>
      <c r="G117" s="79"/>
      <c r="H117" s="80"/>
      <c r="I117" s="80"/>
      <c r="J117" s="80">
        <v>4</v>
      </c>
      <c r="K117" s="80">
        <v>7</v>
      </c>
      <c r="L117" s="80"/>
      <c r="M117" s="98">
        <v>4</v>
      </c>
      <c r="N117" s="83">
        <v>15</v>
      </c>
      <c r="O117" s="83"/>
      <c r="P117" s="83"/>
      <c r="Q117" s="75" t="str">
        <f t="shared" si="31"/>
        <v xml:space="preserve">  </v>
      </c>
      <c r="BA117" s="11" t="str">
        <f t="shared" si="32"/>
        <v/>
      </c>
      <c r="BB117" s="11" t="str">
        <f t="shared" si="33"/>
        <v/>
      </c>
      <c r="BC117" s="17" t="str">
        <f t="shared" si="34"/>
        <v/>
      </c>
      <c r="BD117" s="26">
        <f t="shared" si="35"/>
        <v>0</v>
      </c>
      <c r="BE117" s="26">
        <f t="shared" si="36"/>
        <v>0</v>
      </c>
      <c r="BF117" s="26">
        <f t="shared" si="37"/>
        <v>0</v>
      </c>
    </row>
    <row r="118" spans="1:58" ht="15" customHeight="1" x14ac:dyDescent="0.15">
      <c r="A118" s="320" t="s">
        <v>170</v>
      </c>
      <c r="B118" s="320"/>
      <c r="C118" s="320"/>
      <c r="D118" s="76">
        <f t="shared" si="38"/>
        <v>0</v>
      </c>
      <c r="E118" s="77"/>
      <c r="F118" s="79"/>
      <c r="G118" s="79"/>
      <c r="H118" s="80"/>
      <c r="I118" s="80"/>
      <c r="J118" s="80"/>
      <c r="K118" s="80"/>
      <c r="L118" s="80"/>
      <c r="M118" s="98"/>
      <c r="N118" s="83"/>
      <c r="O118" s="83"/>
      <c r="P118" s="83"/>
      <c r="Q118" s="75" t="str">
        <f t="shared" si="31"/>
        <v xml:space="preserve">  </v>
      </c>
      <c r="BA118" s="11" t="str">
        <f t="shared" si="32"/>
        <v/>
      </c>
      <c r="BB118" s="11" t="str">
        <f t="shared" si="33"/>
        <v/>
      </c>
      <c r="BC118" s="17" t="str">
        <f t="shared" si="34"/>
        <v/>
      </c>
      <c r="BD118" s="26">
        <f t="shared" si="35"/>
        <v>0</v>
      </c>
      <c r="BE118" s="26">
        <f t="shared" si="36"/>
        <v>0</v>
      </c>
      <c r="BF118" s="26" t="str">
        <f t="shared" si="37"/>
        <v/>
      </c>
    </row>
    <row r="119" spans="1:58" ht="15.75" customHeight="1" x14ac:dyDescent="0.15">
      <c r="A119" s="352" t="s">
        <v>103</v>
      </c>
      <c r="B119" s="352"/>
      <c r="C119" s="352"/>
      <c r="D119" s="76">
        <f t="shared" si="38"/>
        <v>240</v>
      </c>
      <c r="E119" s="77"/>
      <c r="F119" s="79"/>
      <c r="G119" s="79"/>
      <c r="H119" s="80"/>
      <c r="I119" s="80">
        <v>1</v>
      </c>
      <c r="J119" s="80">
        <v>2</v>
      </c>
      <c r="K119" s="80">
        <v>202</v>
      </c>
      <c r="L119" s="80">
        <v>9</v>
      </c>
      <c r="M119" s="98">
        <v>26</v>
      </c>
      <c r="N119" s="83">
        <v>240</v>
      </c>
      <c r="O119" s="83">
        <v>9</v>
      </c>
      <c r="P119" s="83"/>
      <c r="Q119" s="75" t="str">
        <f t="shared" si="31"/>
        <v xml:space="preserve">  </v>
      </c>
      <c r="BA119" s="11" t="str">
        <f t="shared" si="32"/>
        <v/>
      </c>
      <c r="BB119" s="11" t="str">
        <f t="shared" si="33"/>
        <v/>
      </c>
      <c r="BC119" s="17" t="str">
        <f t="shared" si="34"/>
        <v/>
      </c>
      <c r="BD119" s="26">
        <f t="shared" si="35"/>
        <v>0</v>
      </c>
      <c r="BE119" s="26">
        <f t="shared" si="36"/>
        <v>0</v>
      </c>
      <c r="BF119" s="26">
        <f t="shared" si="37"/>
        <v>0</v>
      </c>
    </row>
    <row r="120" spans="1:58" ht="15.75" customHeight="1" x14ac:dyDescent="0.15">
      <c r="A120" s="352" t="s">
        <v>104</v>
      </c>
      <c r="B120" s="352"/>
      <c r="C120" s="352"/>
      <c r="D120" s="76">
        <f>+SUM(J120:M120)</f>
        <v>0</v>
      </c>
      <c r="E120" s="77"/>
      <c r="F120" s="79"/>
      <c r="G120" s="79"/>
      <c r="H120" s="79"/>
      <c r="I120" s="79"/>
      <c r="J120" s="80"/>
      <c r="K120" s="80"/>
      <c r="L120" s="80"/>
      <c r="M120" s="98"/>
      <c r="N120" s="83"/>
      <c r="O120" s="83"/>
      <c r="P120" s="83"/>
      <c r="Q120" s="75" t="str">
        <f t="shared" si="31"/>
        <v xml:space="preserve">  </v>
      </c>
      <c r="BA120" s="11" t="str">
        <f t="shared" si="32"/>
        <v/>
      </c>
      <c r="BB120" s="11" t="str">
        <f t="shared" si="33"/>
        <v/>
      </c>
      <c r="BC120" s="17" t="str">
        <f t="shared" si="34"/>
        <v/>
      </c>
      <c r="BD120" s="26">
        <f t="shared" si="35"/>
        <v>0</v>
      </c>
      <c r="BE120" s="26">
        <f t="shared" si="36"/>
        <v>0</v>
      </c>
      <c r="BF120" s="26" t="str">
        <f t="shared" si="37"/>
        <v/>
      </c>
    </row>
    <row r="121" spans="1:58" ht="15.75" customHeight="1" x14ac:dyDescent="0.15">
      <c r="A121" s="352" t="s">
        <v>105</v>
      </c>
      <c r="B121" s="352"/>
      <c r="C121" s="352"/>
      <c r="D121" s="76">
        <f>+SUM(G121:M121)</f>
        <v>12</v>
      </c>
      <c r="E121" s="77"/>
      <c r="F121" s="79"/>
      <c r="G121" s="80"/>
      <c r="H121" s="80"/>
      <c r="I121" s="80"/>
      <c r="J121" s="80"/>
      <c r="K121" s="80">
        <v>11</v>
      </c>
      <c r="L121" s="80">
        <v>1</v>
      </c>
      <c r="M121" s="98"/>
      <c r="N121" s="83">
        <v>12</v>
      </c>
      <c r="O121" s="83"/>
      <c r="P121" s="83"/>
      <c r="Q121" s="75" t="str">
        <f t="shared" si="31"/>
        <v xml:space="preserve">  </v>
      </c>
      <c r="BA121" s="11" t="str">
        <f t="shared" si="32"/>
        <v/>
      </c>
      <c r="BB121" s="11" t="str">
        <f t="shared" si="33"/>
        <v/>
      </c>
      <c r="BC121" s="17" t="str">
        <f t="shared" si="34"/>
        <v/>
      </c>
      <c r="BD121" s="26">
        <f t="shared" si="35"/>
        <v>0</v>
      </c>
      <c r="BE121" s="26">
        <f t="shared" si="36"/>
        <v>0</v>
      </c>
      <c r="BF121" s="26">
        <f t="shared" si="37"/>
        <v>0</v>
      </c>
    </row>
    <row r="122" spans="1:58" ht="15.75" customHeight="1" x14ac:dyDescent="0.15">
      <c r="A122" s="352" t="s">
        <v>106</v>
      </c>
      <c r="B122" s="352"/>
      <c r="C122" s="352"/>
      <c r="D122" s="76">
        <f>+SUM(E122,I122)</f>
        <v>0</v>
      </c>
      <c r="E122" s="96"/>
      <c r="F122" s="79"/>
      <c r="G122" s="79"/>
      <c r="H122" s="79"/>
      <c r="I122" s="80"/>
      <c r="J122" s="79"/>
      <c r="K122" s="79"/>
      <c r="L122" s="79"/>
      <c r="M122" s="99"/>
      <c r="N122" s="83"/>
      <c r="O122" s="82"/>
      <c r="P122" s="83"/>
      <c r="Q122" s="75" t="str">
        <f t="shared" si="31"/>
        <v xml:space="preserve">  </v>
      </c>
      <c r="BA122" s="11" t="str">
        <f t="shared" si="32"/>
        <v/>
      </c>
      <c r="BB122" s="11" t="str">
        <f t="shared" si="33"/>
        <v/>
      </c>
      <c r="BC122" s="17" t="str">
        <f t="shared" si="34"/>
        <v/>
      </c>
      <c r="BD122" s="26">
        <f t="shared" si="35"/>
        <v>0</v>
      </c>
      <c r="BE122" s="26">
        <f t="shared" si="36"/>
        <v>0</v>
      </c>
      <c r="BF122" s="26" t="str">
        <f t="shared" si="37"/>
        <v/>
      </c>
    </row>
    <row r="123" spans="1:58" ht="15.75" customHeight="1" x14ac:dyDescent="0.15">
      <c r="A123" s="352" t="s">
        <v>107</v>
      </c>
      <c r="B123" s="352"/>
      <c r="C123" s="352"/>
      <c r="D123" s="76">
        <f>+SUM(E123,I123)</f>
        <v>0</v>
      </c>
      <c r="E123" s="96"/>
      <c r="F123" s="79"/>
      <c r="G123" s="79"/>
      <c r="H123" s="79"/>
      <c r="I123" s="80"/>
      <c r="J123" s="79"/>
      <c r="K123" s="79"/>
      <c r="L123" s="79"/>
      <c r="M123" s="99"/>
      <c r="N123" s="83"/>
      <c r="O123" s="82"/>
      <c r="P123" s="83"/>
      <c r="Q123" s="75" t="str">
        <f t="shared" si="31"/>
        <v xml:space="preserve">  </v>
      </c>
      <c r="BA123" s="11" t="str">
        <f t="shared" si="32"/>
        <v/>
      </c>
      <c r="BB123" s="11" t="str">
        <f t="shared" si="33"/>
        <v/>
      </c>
      <c r="BC123" s="17" t="str">
        <f t="shared" si="34"/>
        <v/>
      </c>
      <c r="BD123" s="26">
        <f t="shared" si="35"/>
        <v>0</v>
      </c>
      <c r="BE123" s="26">
        <f t="shared" si="36"/>
        <v>0</v>
      </c>
      <c r="BF123" s="26" t="str">
        <f t="shared" si="37"/>
        <v/>
      </c>
    </row>
    <row r="124" spans="1:58" ht="15.75" customHeight="1" x14ac:dyDescent="0.15">
      <c r="A124" s="352" t="s">
        <v>108</v>
      </c>
      <c r="B124" s="352"/>
      <c r="C124" s="352"/>
      <c r="D124" s="76">
        <f>+SUM(E124:K124)</f>
        <v>235</v>
      </c>
      <c r="E124" s="96"/>
      <c r="F124" s="80"/>
      <c r="G124" s="80">
        <v>1</v>
      </c>
      <c r="H124" s="80">
        <v>14</v>
      </c>
      <c r="I124" s="80">
        <v>110</v>
      </c>
      <c r="J124" s="80">
        <v>108</v>
      </c>
      <c r="K124" s="80">
        <v>2</v>
      </c>
      <c r="L124" s="79"/>
      <c r="M124" s="99"/>
      <c r="N124" s="83">
        <v>235</v>
      </c>
      <c r="O124" s="83">
        <v>2</v>
      </c>
      <c r="P124" s="83"/>
      <c r="Q124" s="75" t="str">
        <f t="shared" si="31"/>
        <v xml:space="preserve">  </v>
      </c>
      <c r="BA124" s="11" t="str">
        <f t="shared" si="32"/>
        <v/>
      </c>
      <c r="BB124" s="11" t="str">
        <f t="shared" si="33"/>
        <v/>
      </c>
      <c r="BC124" s="17" t="str">
        <f t="shared" si="34"/>
        <v/>
      </c>
      <c r="BD124" s="26">
        <f t="shared" si="35"/>
        <v>0</v>
      </c>
      <c r="BE124" s="26">
        <f t="shared" si="36"/>
        <v>0</v>
      </c>
      <c r="BF124" s="26">
        <f t="shared" si="37"/>
        <v>0</v>
      </c>
    </row>
    <row r="125" spans="1:58" ht="15.75" customHeight="1" x14ac:dyDescent="0.15">
      <c r="A125" s="352" t="s">
        <v>191</v>
      </c>
      <c r="B125" s="352"/>
      <c r="C125" s="352"/>
      <c r="D125" s="76">
        <f>+SUM(E125:K125)</f>
        <v>10</v>
      </c>
      <c r="E125" s="96"/>
      <c r="F125" s="80"/>
      <c r="G125" s="80"/>
      <c r="H125" s="80">
        <v>3</v>
      </c>
      <c r="I125" s="80">
        <v>5</v>
      </c>
      <c r="J125" s="80">
        <v>2</v>
      </c>
      <c r="K125" s="80"/>
      <c r="L125" s="79"/>
      <c r="M125" s="99"/>
      <c r="N125" s="83">
        <v>10</v>
      </c>
      <c r="O125" s="83"/>
      <c r="P125" s="83"/>
      <c r="Q125" s="75" t="str">
        <f t="shared" si="31"/>
        <v xml:space="preserve">  </v>
      </c>
      <c r="BA125" s="11" t="str">
        <f t="shared" si="32"/>
        <v/>
      </c>
      <c r="BB125" s="11" t="str">
        <f t="shared" si="33"/>
        <v/>
      </c>
      <c r="BC125" s="17" t="str">
        <f t="shared" si="34"/>
        <v/>
      </c>
      <c r="BD125" s="26">
        <f t="shared" si="35"/>
        <v>0</v>
      </c>
      <c r="BE125" s="26">
        <f t="shared" si="36"/>
        <v>0</v>
      </c>
      <c r="BF125" s="26">
        <f t="shared" si="37"/>
        <v>0</v>
      </c>
    </row>
    <row r="126" spans="1:58" ht="15.75" customHeight="1" x14ac:dyDescent="0.15">
      <c r="A126" s="353" t="s">
        <v>192</v>
      </c>
      <c r="B126" s="354"/>
      <c r="C126" s="355"/>
      <c r="D126" s="76">
        <f>+SUM(E126:K126)</f>
        <v>0</v>
      </c>
      <c r="E126" s="96"/>
      <c r="F126" s="80"/>
      <c r="G126" s="80"/>
      <c r="H126" s="80"/>
      <c r="I126" s="80"/>
      <c r="J126" s="80"/>
      <c r="K126" s="80"/>
      <c r="L126" s="79"/>
      <c r="M126" s="99"/>
      <c r="N126" s="83"/>
      <c r="O126" s="83"/>
      <c r="P126" s="83"/>
      <c r="Q126" s="75" t="str">
        <f t="shared" si="31"/>
        <v xml:space="preserve">  </v>
      </c>
      <c r="BA126" s="11" t="str">
        <f t="shared" si="32"/>
        <v/>
      </c>
      <c r="BB126" s="11" t="str">
        <f t="shared" si="33"/>
        <v/>
      </c>
      <c r="BC126" s="17" t="str">
        <f t="shared" si="34"/>
        <v/>
      </c>
      <c r="BD126" s="26">
        <f t="shared" si="35"/>
        <v>0</v>
      </c>
      <c r="BE126" s="26">
        <f t="shared" si="36"/>
        <v>0</v>
      </c>
      <c r="BF126" s="26" t="str">
        <f t="shared" si="37"/>
        <v/>
      </c>
    </row>
    <row r="127" spans="1:58" ht="15.75" customHeight="1" x14ac:dyDescent="0.15">
      <c r="A127" s="349" t="s">
        <v>193</v>
      </c>
      <c r="B127" s="350"/>
      <c r="C127" s="351"/>
      <c r="D127" s="76">
        <f>+SUM(E127:K127)</f>
        <v>0</v>
      </c>
      <c r="E127" s="96"/>
      <c r="F127" s="80"/>
      <c r="G127" s="80"/>
      <c r="H127" s="80"/>
      <c r="I127" s="80"/>
      <c r="J127" s="80"/>
      <c r="K127" s="80"/>
      <c r="L127" s="79"/>
      <c r="M127" s="99"/>
      <c r="N127" s="83"/>
      <c r="O127" s="83"/>
      <c r="P127" s="83"/>
      <c r="Q127" s="75" t="str">
        <f t="shared" si="31"/>
        <v xml:space="preserve">  </v>
      </c>
      <c r="BA127" s="11" t="str">
        <f t="shared" si="32"/>
        <v/>
      </c>
      <c r="BB127" s="11" t="str">
        <f t="shared" si="33"/>
        <v/>
      </c>
      <c r="BC127" s="17" t="str">
        <f t="shared" si="34"/>
        <v/>
      </c>
      <c r="BD127" s="26">
        <f t="shared" si="35"/>
        <v>0</v>
      </c>
      <c r="BE127" s="26">
        <f t="shared" si="36"/>
        <v>0</v>
      </c>
      <c r="BF127" s="26" t="str">
        <f t="shared" si="37"/>
        <v/>
      </c>
    </row>
    <row r="128" spans="1:58" ht="15.75" customHeight="1" x14ac:dyDescent="0.15">
      <c r="A128" s="352" t="s">
        <v>109</v>
      </c>
      <c r="B128" s="352"/>
      <c r="C128" s="352"/>
      <c r="D128" s="76">
        <f>+SUM(H128:M128)</f>
        <v>46</v>
      </c>
      <c r="E128" s="77"/>
      <c r="F128" s="79"/>
      <c r="G128" s="79"/>
      <c r="H128" s="80"/>
      <c r="I128" s="80"/>
      <c r="J128" s="80"/>
      <c r="K128" s="80">
        <v>16</v>
      </c>
      <c r="L128" s="80">
        <v>18</v>
      </c>
      <c r="M128" s="98">
        <v>12</v>
      </c>
      <c r="N128" s="83">
        <v>46</v>
      </c>
      <c r="O128" s="83">
        <v>2</v>
      </c>
      <c r="P128" s="83"/>
      <c r="Q128" s="75" t="str">
        <f t="shared" si="31"/>
        <v xml:space="preserve">  </v>
      </c>
      <c r="BA128" s="11" t="str">
        <f t="shared" si="32"/>
        <v/>
      </c>
      <c r="BB128" s="11" t="str">
        <f t="shared" si="33"/>
        <v/>
      </c>
      <c r="BC128" s="17" t="str">
        <f t="shared" si="34"/>
        <v/>
      </c>
      <c r="BD128" s="26">
        <f t="shared" si="35"/>
        <v>0</v>
      </c>
      <c r="BE128" s="26">
        <f t="shared" si="36"/>
        <v>0</v>
      </c>
      <c r="BF128" s="26">
        <f t="shared" si="37"/>
        <v>0</v>
      </c>
    </row>
    <row r="129" spans="1:58" ht="15.75" customHeight="1" x14ac:dyDescent="0.15">
      <c r="A129" s="349" t="s">
        <v>194</v>
      </c>
      <c r="B129" s="350"/>
      <c r="C129" s="351"/>
      <c r="D129" s="76">
        <f>+SUM(H129:M129)</f>
        <v>0</v>
      </c>
      <c r="E129" s="77"/>
      <c r="F129" s="79"/>
      <c r="G129" s="79"/>
      <c r="H129" s="80"/>
      <c r="I129" s="80"/>
      <c r="J129" s="80"/>
      <c r="K129" s="80"/>
      <c r="L129" s="80"/>
      <c r="M129" s="98"/>
      <c r="N129" s="83"/>
      <c r="O129" s="83"/>
      <c r="P129" s="83"/>
      <c r="Q129" s="75" t="str">
        <f t="shared" si="31"/>
        <v xml:space="preserve">  </v>
      </c>
      <c r="BA129" s="11" t="str">
        <f t="shared" si="32"/>
        <v/>
      </c>
      <c r="BB129" s="11" t="str">
        <f t="shared" si="33"/>
        <v/>
      </c>
      <c r="BC129" s="17" t="str">
        <f t="shared" si="34"/>
        <v/>
      </c>
      <c r="BD129" s="26">
        <f t="shared" si="35"/>
        <v>0</v>
      </c>
      <c r="BE129" s="26">
        <f t="shared" si="36"/>
        <v>0</v>
      </c>
      <c r="BF129" s="26" t="str">
        <f t="shared" si="37"/>
        <v/>
      </c>
    </row>
    <row r="130" spans="1:58" ht="15.75" customHeight="1" x14ac:dyDescent="0.15">
      <c r="A130" s="349" t="s">
        <v>195</v>
      </c>
      <c r="B130" s="350"/>
      <c r="C130" s="351"/>
      <c r="D130" s="76">
        <f>+SUM(J130:M130)</f>
        <v>11</v>
      </c>
      <c r="E130" s="77"/>
      <c r="F130" s="79"/>
      <c r="G130" s="79"/>
      <c r="H130" s="79"/>
      <c r="I130" s="79"/>
      <c r="J130" s="80"/>
      <c r="K130" s="80">
        <v>3</v>
      </c>
      <c r="L130" s="80">
        <v>8</v>
      </c>
      <c r="M130" s="98"/>
      <c r="N130" s="83">
        <v>11</v>
      </c>
      <c r="O130" s="82"/>
      <c r="P130" s="83"/>
      <c r="Q130" s="75" t="str">
        <f t="shared" si="31"/>
        <v xml:space="preserve">  </v>
      </c>
      <c r="BA130" s="11" t="str">
        <f t="shared" si="32"/>
        <v/>
      </c>
      <c r="BB130" s="11" t="str">
        <f t="shared" si="33"/>
        <v/>
      </c>
      <c r="BC130" s="17" t="str">
        <f t="shared" si="34"/>
        <v/>
      </c>
      <c r="BD130" s="26">
        <f t="shared" si="35"/>
        <v>0</v>
      </c>
      <c r="BE130" s="26">
        <f t="shared" si="36"/>
        <v>0</v>
      </c>
      <c r="BF130" s="26">
        <f t="shared" si="37"/>
        <v>0</v>
      </c>
    </row>
    <row r="131" spans="1:58" ht="15.75" customHeight="1" x14ac:dyDescent="0.15">
      <c r="A131" s="349" t="s">
        <v>196</v>
      </c>
      <c r="B131" s="350"/>
      <c r="C131" s="351"/>
      <c r="D131" s="76">
        <f>+SUM(J131:M131)</f>
        <v>0</v>
      </c>
      <c r="E131" s="77"/>
      <c r="F131" s="79"/>
      <c r="G131" s="79"/>
      <c r="H131" s="79"/>
      <c r="I131" s="79"/>
      <c r="J131" s="80"/>
      <c r="K131" s="80"/>
      <c r="L131" s="80"/>
      <c r="M131" s="98"/>
      <c r="N131" s="83"/>
      <c r="O131" s="82"/>
      <c r="P131" s="83"/>
      <c r="Q131" s="75" t="str">
        <f t="shared" si="31"/>
        <v xml:space="preserve">  </v>
      </c>
      <c r="BA131" s="11" t="str">
        <f t="shared" si="32"/>
        <v/>
      </c>
      <c r="BB131" s="11" t="str">
        <f t="shared" si="33"/>
        <v/>
      </c>
      <c r="BC131" s="17" t="str">
        <f t="shared" si="34"/>
        <v/>
      </c>
      <c r="BD131" s="26">
        <f t="shared" si="35"/>
        <v>0</v>
      </c>
      <c r="BE131" s="26">
        <f t="shared" si="36"/>
        <v>0</v>
      </c>
      <c r="BF131" s="26" t="str">
        <f t="shared" si="37"/>
        <v/>
      </c>
    </row>
    <row r="132" spans="1:58" ht="15.75" customHeight="1" x14ac:dyDescent="0.15">
      <c r="A132" s="349" t="s">
        <v>197</v>
      </c>
      <c r="B132" s="350"/>
      <c r="C132" s="351"/>
      <c r="D132" s="76">
        <f>+SUM(J132:M132)</f>
        <v>0</v>
      </c>
      <c r="E132" s="77"/>
      <c r="F132" s="79"/>
      <c r="G132" s="79"/>
      <c r="H132" s="79"/>
      <c r="I132" s="79"/>
      <c r="J132" s="80"/>
      <c r="K132" s="80"/>
      <c r="L132" s="80"/>
      <c r="M132" s="98"/>
      <c r="N132" s="83"/>
      <c r="O132" s="82"/>
      <c r="P132" s="83"/>
      <c r="Q132" s="75" t="str">
        <f t="shared" si="31"/>
        <v xml:space="preserve">  </v>
      </c>
      <c r="BA132" s="11" t="str">
        <f t="shared" si="32"/>
        <v/>
      </c>
      <c r="BB132" s="11" t="str">
        <f t="shared" si="33"/>
        <v/>
      </c>
      <c r="BC132" s="17" t="str">
        <f t="shared" si="34"/>
        <v/>
      </c>
      <c r="BD132" s="26">
        <f t="shared" si="35"/>
        <v>0</v>
      </c>
      <c r="BE132" s="26">
        <f t="shared" si="36"/>
        <v>0</v>
      </c>
      <c r="BF132" s="26" t="str">
        <f t="shared" si="37"/>
        <v/>
      </c>
    </row>
    <row r="133" spans="1:58" ht="13.5" customHeight="1" x14ac:dyDescent="0.15">
      <c r="A133" s="352" t="s">
        <v>110</v>
      </c>
      <c r="B133" s="352"/>
      <c r="C133" s="352"/>
      <c r="D133" s="76">
        <f t="shared" ref="D133:D139" si="39">+SUM(E133:M133)</f>
        <v>7</v>
      </c>
      <c r="E133" s="96"/>
      <c r="F133" s="80"/>
      <c r="G133" s="80"/>
      <c r="H133" s="80"/>
      <c r="I133" s="80"/>
      <c r="J133" s="80">
        <v>1</v>
      </c>
      <c r="K133" s="80">
        <v>6</v>
      </c>
      <c r="L133" s="80"/>
      <c r="M133" s="98"/>
      <c r="N133" s="83">
        <v>7</v>
      </c>
      <c r="O133" s="83"/>
      <c r="P133" s="83"/>
      <c r="Q133" s="75" t="str">
        <f t="shared" si="31"/>
        <v xml:space="preserve">  </v>
      </c>
      <c r="BA133" s="11" t="str">
        <f t="shared" si="32"/>
        <v/>
      </c>
      <c r="BB133" s="11" t="str">
        <f t="shared" si="33"/>
        <v/>
      </c>
      <c r="BC133" s="17" t="str">
        <f t="shared" si="34"/>
        <v/>
      </c>
      <c r="BD133" s="26">
        <f t="shared" si="35"/>
        <v>0</v>
      </c>
      <c r="BE133" s="26">
        <f t="shared" si="36"/>
        <v>0</v>
      </c>
      <c r="BF133" s="26">
        <f t="shared" si="37"/>
        <v>0</v>
      </c>
    </row>
    <row r="134" spans="1:58" ht="15" customHeight="1" x14ac:dyDescent="0.15">
      <c r="A134" s="352" t="s">
        <v>111</v>
      </c>
      <c r="B134" s="352"/>
      <c r="C134" s="352"/>
      <c r="D134" s="76">
        <f t="shared" si="39"/>
        <v>63</v>
      </c>
      <c r="E134" s="96"/>
      <c r="F134" s="80"/>
      <c r="G134" s="80">
        <v>5</v>
      </c>
      <c r="H134" s="80"/>
      <c r="I134" s="80">
        <v>3</v>
      </c>
      <c r="J134" s="80">
        <v>27</v>
      </c>
      <c r="K134" s="80">
        <v>28</v>
      </c>
      <c r="L134" s="80"/>
      <c r="M134" s="98"/>
      <c r="N134" s="83">
        <v>63</v>
      </c>
      <c r="O134" s="83"/>
      <c r="P134" s="83"/>
      <c r="Q134" s="75" t="str">
        <f t="shared" si="31"/>
        <v xml:space="preserve">  </v>
      </c>
      <c r="BA134" s="11" t="str">
        <f t="shared" si="32"/>
        <v/>
      </c>
      <c r="BB134" s="11" t="str">
        <f t="shared" si="33"/>
        <v/>
      </c>
      <c r="BC134" s="17" t="str">
        <f t="shared" si="34"/>
        <v/>
      </c>
      <c r="BD134" s="26">
        <f t="shared" si="35"/>
        <v>0</v>
      </c>
      <c r="BE134" s="26">
        <f t="shared" si="36"/>
        <v>0</v>
      </c>
      <c r="BF134" s="26">
        <f t="shared" si="37"/>
        <v>0</v>
      </c>
    </row>
    <row r="135" spans="1:58" ht="12.75" customHeight="1" x14ac:dyDescent="0.15">
      <c r="A135" s="320" t="s">
        <v>198</v>
      </c>
      <c r="B135" s="320"/>
      <c r="C135" s="320"/>
      <c r="D135" s="76">
        <f t="shared" si="39"/>
        <v>44</v>
      </c>
      <c r="E135" s="96">
        <v>4</v>
      </c>
      <c r="F135" s="80"/>
      <c r="G135" s="80"/>
      <c r="H135" s="80"/>
      <c r="I135" s="80">
        <v>5</v>
      </c>
      <c r="J135" s="80">
        <v>9</v>
      </c>
      <c r="K135" s="80">
        <v>24</v>
      </c>
      <c r="L135" s="80">
        <v>2</v>
      </c>
      <c r="M135" s="98"/>
      <c r="N135" s="83">
        <v>44</v>
      </c>
      <c r="O135" s="83"/>
      <c r="P135" s="83"/>
      <c r="Q135" s="75" t="str">
        <f t="shared" si="31"/>
        <v xml:space="preserve">  </v>
      </c>
      <c r="BA135" s="11" t="str">
        <f t="shared" si="32"/>
        <v/>
      </c>
      <c r="BB135" s="11" t="str">
        <f t="shared" si="33"/>
        <v/>
      </c>
      <c r="BC135" s="17" t="str">
        <f t="shared" si="34"/>
        <v/>
      </c>
      <c r="BD135" s="26">
        <f t="shared" si="35"/>
        <v>0</v>
      </c>
      <c r="BE135" s="26">
        <f t="shared" si="36"/>
        <v>0</v>
      </c>
      <c r="BF135" s="26">
        <f t="shared" si="37"/>
        <v>0</v>
      </c>
    </row>
    <row r="136" spans="1:58" ht="15.75" customHeight="1" x14ac:dyDescent="0.15">
      <c r="A136" s="320" t="s">
        <v>112</v>
      </c>
      <c r="B136" s="320"/>
      <c r="C136" s="320"/>
      <c r="D136" s="76">
        <f t="shared" si="39"/>
        <v>6</v>
      </c>
      <c r="E136" s="96"/>
      <c r="F136" s="80"/>
      <c r="G136" s="80"/>
      <c r="H136" s="80"/>
      <c r="I136" s="80"/>
      <c r="J136" s="80"/>
      <c r="K136" s="80"/>
      <c r="L136" s="80">
        <v>5</v>
      </c>
      <c r="M136" s="98">
        <v>1</v>
      </c>
      <c r="N136" s="83">
        <v>6</v>
      </c>
      <c r="O136" s="83"/>
      <c r="P136" s="83"/>
      <c r="Q136" s="75" t="str">
        <f t="shared" si="31"/>
        <v xml:space="preserve">  </v>
      </c>
      <c r="BA136" s="11" t="str">
        <f t="shared" si="32"/>
        <v/>
      </c>
      <c r="BB136" s="11" t="str">
        <f t="shared" si="33"/>
        <v/>
      </c>
      <c r="BC136" s="17" t="str">
        <f t="shared" si="34"/>
        <v/>
      </c>
      <c r="BD136" s="26">
        <f t="shared" si="35"/>
        <v>0</v>
      </c>
      <c r="BE136" s="26">
        <f t="shared" si="36"/>
        <v>0</v>
      </c>
      <c r="BF136" s="26">
        <f t="shared" si="37"/>
        <v>0</v>
      </c>
    </row>
    <row r="137" spans="1:58" ht="15.75" customHeight="1" x14ac:dyDescent="0.15">
      <c r="A137" s="387" t="s">
        <v>199</v>
      </c>
      <c r="B137" s="388"/>
      <c r="C137" s="389"/>
      <c r="D137" s="76">
        <f t="shared" si="39"/>
        <v>0</v>
      </c>
      <c r="E137" s="143"/>
      <c r="F137" s="144"/>
      <c r="G137" s="144"/>
      <c r="H137" s="144"/>
      <c r="I137" s="144"/>
      <c r="J137" s="144"/>
      <c r="K137" s="144"/>
      <c r="L137" s="144"/>
      <c r="M137" s="145"/>
      <c r="N137" s="83"/>
      <c r="O137" s="83"/>
      <c r="P137" s="83"/>
      <c r="Q137" s="75" t="str">
        <f t="shared" si="31"/>
        <v xml:space="preserve">  </v>
      </c>
      <c r="BA137" s="11" t="str">
        <f t="shared" si="32"/>
        <v/>
      </c>
      <c r="BB137" s="11" t="str">
        <f t="shared" si="33"/>
        <v/>
      </c>
      <c r="BC137" s="17" t="str">
        <f t="shared" si="34"/>
        <v/>
      </c>
      <c r="BD137" s="26">
        <f t="shared" si="35"/>
        <v>0</v>
      </c>
      <c r="BE137" s="26">
        <f t="shared" si="36"/>
        <v>0</v>
      </c>
      <c r="BF137" s="26" t="str">
        <f t="shared" si="37"/>
        <v/>
      </c>
    </row>
    <row r="138" spans="1:58" ht="16.5" customHeight="1" x14ac:dyDescent="0.15">
      <c r="A138" s="398" t="s">
        <v>113</v>
      </c>
      <c r="B138" s="398"/>
      <c r="C138" s="398"/>
      <c r="D138" s="76">
        <f t="shared" si="39"/>
        <v>0</v>
      </c>
      <c r="E138" s="55"/>
      <c r="F138" s="55"/>
      <c r="G138" s="55"/>
      <c r="H138" s="55"/>
      <c r="I138" s="55"/>
      <c r="J138" s="55"/>
      <c r="K138" s="55"/>
      <c r="L138" s="55"/>
      <c r="M138" s="57"/>
      <c r="N138" s="83"/>
      <c r="O138" s="83"/>
      <c r="P138" s="83"/>
      <c r="Q138" s="75" t="str">
        <f t="shared" si="31"/>
        <v xml:space="preserve">  </v>
      </c>
      <c r="BA138" s="11" t="str">
        <f t="shared" si="32"/>
        <v/>
      </c>
      <c r="BB138" s="11" t="str">
        <f t="shared" si="33"/>
        <v/>
      </c>
      <c r="BC138" s="17" t="str">
        <f t="shared" si="34"/>
        <v/>
      </c>
      <c r="BD138" s="26">
        <f t="shared" si="35"/>
        <v>0</v>
      </c>
      <c r="BE138" s="26">
        <f t="shared" si="36"/>
        <v>0</v>
      </c>
      <c r="BF138" s="26" t="str">
        <f t="shared" si="37"/>
        <v/>
      </c>
    </row>
    <row r="139" spans="1:58" ht="15.75" customHeight="1" x14ac:dyDescent="0.15">
      <c r="A139" s="303" t="s">
        <v>114</v>
      </c>
      <c r="B139" s="304"/>
      <c r="C139" s="305"/>
      <c r="D139" s="88">
        <f t="shared" si="39"/>
        <v>1277</v>
      </c>
      <c r="E139" s="89">
        <f>+SUM(E110:E113,E122:E127,E133:E138)</f>
        <v>94</v>
      </c>
      <c r="F139" s="90">
        <f>+SUM(F110:F113,F124:F127,F133:F138)</f>
        <v>26</v>
      </c>
      <c r="G139" s="90">
        <f>+SUM(G110:G113,G121,G124:G127,G133:G138)</f>
        <v>49</v>
      </c>
      <c r="H139" s="90">
        <f>+SUM(H110:H119,H121,H124:H129,H133:H138)</f>
        <v>37</v>
      </c>
      <c r="I139" s="90">
        <f>+SUM(I110:I119,I121:I129,I133:I138)</f>
        <v>215</v>
      </c>
      <c r="J139" s="90">
        <f>+SUM(J110:J121,J124:J138)</f>
        <v>187</v>
      </c>
      <c r="K139" s="90">
        <f>+SUM(K110:K121,K124:K138)</f>
        <v>521</v>
      </c>
      <c r="L139" s="90">
        <f>+SUM(L110:L121,L128:L138)</f>
        <v>69</v>
      </c>
      <c r="M139" s="91">
        <f>+SUM(M110:M121,M128:M138)</f>
        <v>79</v>
      </c>
      <c r="N139" s="90">
        <f>+SUM(N110:N138)</f>
        <v>1277</v>
      </c>
      <c r="O139" s="108">
        <f>+SUM(O110:O121,O124:O129,O133:O138)</f>
        <v>24</v>
      </c>
      <c r="P139" s="90">
        <f>+SUM(P110:P138)</f>
        <v>0</v>
      </c>
      <c r="Q139" s="75" t="str">
        <f t="shared" si="31"/>
        <v xml:space="preserve">  </v>
      </c>
      <c r="BA139" s="11" t="str">
        <f t="shared" si="32"/>
        <v/>
      </c>
      <c r="BB139" s="11" t="str">
        <f t="shared" si="33"/>
        <v/>
      </c>
      <c r="BC139" s="17" t="str">
        <f t="shared" si="34"/>
        <v/>
      </c>
      <c r="BD139" s="26">
        <f t="shared" si="35"/>
        <v>0</v>
      </c>
      <c r="BE139" s="26">
        <f t="shared" si="36"/>
        <v>0</v>
      </c>
      <c r="BF139" s="26">
        <f t="shared" si="37"/>
        <v>0</v>
      </c>
    </row>
    <row r="140" spans="1:58" ht="15.75" customHeight="1" x14ac:dyDescent="0.15">
      <c r="A140" s="399" t="s">
        <v>115</v>
      </c>
      <c r="B140" s="399"/>
      <c r="C140" s="399"/>
      <c r="D140" s="95"/>
      <c r="E140" s="95"/>
      <c r="F140" s="183"/>
      <c r="G140" s="183"/>
      <c r="H140" s="183"/>
      <c r="I140" s="183"/>
      <c r="J140" s="183"/>
      <c r="K140" s="183"/>
      <c r="L140" s="183"/>
      <c r="M140" s="183"/>
      <c r="N140" s="183"/>
      <c r="O140" s="183"/>
      <c r="P140" s="184"/>
      <c r="BA140" s="9"/>
      <c r="BB140" s="9"/>
      <c r="BC140" s="9"/>
      <c r="BD140" s="9"/>
      <c r="BE140" s="9"/>
      <c r="BF140" s="9"/>
    </row>
    <row r="141" spans="1:58" ht="15.75" customHeight="1" x14ac:dyDescent="0.15">
      <c r="A141" s="308" t="s">
        <v>116</v>
      </c>
      <c r="B141" s="309"/>
      <c r="C141" s="310"/>
      <c r="D141" s="44">
        <f>+SUM(E141:M141)</f>
        <v>600</v>
      </c>
      <c r="E141" s="71">
        <v>21</v>
      </c>
      <c r="F141" s="63">
        <v>24</v>
      </c>
      <c r="G141" s="63">
        <v>18</v>
      </c>
      <c r="H141" s="63">
        <v>3</v>
      </c>
      <c r="I141" s="63">
        <v>61</v>
      </c>
      <c r="J141" s="63">
        <v>49</v>
      </c>
      <c r="K141" s="63">
        <v>387</v>
      </c>
      <c r="L141" s="63">
        <v>3</v>
      </c>
      <c r="M141" s="64">
        <v>34</v>
      </c>
      <c r="N141" s="112">
        <v>600</v>
      </c>
      <c r="O141" s="74">
        <v>36</v>
      </c>
      <c r="P141" s="74"/>
      <c r="Q141" s="75" t="str">
        <f>$BA141&amp;" "&amp;$BB141&amp;" "&amp;$BC141</f>
        <v xml:space="preserve">  </v>
      </c>
      <c r="BA141" s="11" t="str">
        <f t="shared" ref="BA141:BA147" si="40">IF($D141=0,"",IF($N141="",IF($D141="",""," No olvide escribir la columna Beneficiarios."),""))</f>
        <v/>
      </c>
      <c r="BB141" s="11" t="str">
        <f t="shared" ref="BB141:BB147" si="41">IF($D141&lt;$N141," El número de Beneficiarios NO puede ser mayor que el Total.","")</f>
        <v/>
      </c>
      <c r="BC141" s="17" t="str">
        <f t="shared" ref="BC141:BC147" si="42">IF($K141&lt;$O141," Las actividades de 60 años NO puede ser mayor que el de 20-64 años.","")</f>
        <v/>
      </c>
      <c r="BD141" s="26">
        <f t="shared" ref="BD141:BD147" si="43">IF($K141&lt;$O141,1,0)</f>
        <v>0</v>
      </c>
      <c r="BE141" s="26">
        <f t="shared" ref="BE141:BE147" si="44">IF($D141&lt;$N141,1,0)</f>
        <v>0</v>
      </c>
      <c r="BF141" s="26">
        <f t="shared" ref="BF141:BF147" si="45">IF($D141=0,"",IF($N141="",IF($D141="","",1),0))</f>
        <v>0</v>
      </c>
    </row>
    <row r="142" spans="1:58" ht="15.75" customHeight="1" x14ac:dyDescent="0.15">
      <c r="A142" s="311" t="s">
        <v>200</v>
      </c>
      <c r="B142" s="312"/>
      <c r="C142" s="313"/>
      <c r="D142" s="76">
        <f t="shared" ref="D142:D147" si="46">+SUM(E142:M142)</f>
        <v>0</v>
      </c>
      <c r="E142" s="185"/>
      <c r="F142" s="115"/>
      <c r="G142" s="115"/>
      <c r="H142" s="115"/>
      <c r="I142" s="115"/>
      <c r="J142" s="115"/>
      <c r="K142" s="115"/>
      <c r="L142" s="115"/>
      <c r="M142" s="179"/>
      <c r="N142" s="118"/>
      <c r="O142" s="117"/>
      <c r="P142" s="117"/>
      <c r="Q142" s="75" t="str">
        <f t="shared" ref="Q142:Q147" si="47">$BA142&amp;" "&amp;$BB142&amp;" "&amp;$BC142</f>
        <v xml:space="preserve">  </v>
      </c>
      <c r="BA142" s="11" t="str">
        <f t="shared" si="40"/>
        <v/>
      </c>
      <c r="BB142" s="11" t="str">
        <f t="shared" si="41"/>
        <v/>
      </c>
      <c r="BC142" s="17" t="str">
        <f t="shared" si="42"/>
        <v/>
      </c>
      <c r="BD142" s="26">
        <f t="shared" si="43"/>
        <v>0</v>
      </c>
      <c r="BE142" s="26">
        <f t="shared" si="44"/>
        <v>0</v>
      </c>
      <c r="BF142" s="26" t="str">
        <f t="shared" si="45"/>
        <v/>
      </c>
    </row>
    <row r="143" spans="1:58" ht="15" customHeight="1" x14ac:dyDescent="0.15">
      <c r="A143" s="387" t="s">
        <v>201</v>
      </c>
      <c r="B143" s="388"/>
      <c r="C143" s="389"/>
      <c r="D143" s="76">
        <f t="shared" si="46"/>
        <v>0</v>
      </c>
      <c r="E143" s="185"/>
      <c r="F143" s="115"/>
      <c r="G143" s="115"/>
      <c r="H143" s="115"/>
      <c r="I143" s="115"/>
      <c r="J143" s="115"/>
      <c r="K143" s="115"/>
      <c r="L143" s="115"/>
      <c r="M143" s="179"/>
      <c r="N143" s="118"/>
      <c r="O143" s="117"/>
      <c r="P143" s="117"/>
      <c r="Q143" s="75" t="str">
        <f t="shared" si="47"/>
        <v xml:space="preserve">  </v>
      </c>
      <c r="BA143" s="11" t="str">
        <f t="shared" si="40"/>
        <v/>
      </c>
      <c r="BB143" s="11" t="str">
        <f t="shared" si="41"/>
        <v/>
      </c>
      <c r="BC143" s="17" t="str">
        <f t="shared" si="42"/>
        <v/>
      </c>
      <c r="BD143" s="26">
        <f t="shared" si="43"/>
        <v>0</v>
      </c>
      <c r="BE143" s="26">
        <f t="shared" si="44"/>
        <v>0</v>
      </c>
      <c r="BF143" s="26" t="str">
        <f t="shared" si="45"/>
        <v/>
      </c>
    </row>
    <row r="144" spans="1:58" ht="18.75" customHeight="1" x14ac:dyDescent="0.15">
      <c r="A144" s="387" t="s">
        <v>202</v>
      </c>
      <c r="B144" s="388"/>
      <c r="C144" s="389"/>
      <c r="D144" s="76">
        <f t="shared" si="46"/>
        <v>0</v>
      </c>
      <c r="E144" s="185"/>
      <c r="F144" s="115"/>
      <c r="G144" s="115"/>
      <c r="H144" s="115"/>
      <c r="I144" s="115"/>
      <c r="J144" s="115"/>
      <c r="K144" s="115"/>
      <c r="L144" s="115"/>
      <c r="M144" s="179"/>
      <c r="N144" s="118"/>
      <c r="O144" s="117"/>
      <c r="P144" s="117"/>
      <c r="Q144" s="75" t="str">
        <f t="shared" si="47"/>
        <v xml:space="preserve">  </v>
      </c>
      <c r="BA144" s="11" t="str">
        <f t="shared" si="40"/>
        <v/>
      </c>
      <c r="BB144" s="11" t="str">
        <f t="shared" si="41"/>
        <v/>
      </c>
      <c r="BC144" s="17" t="str">
        <f t="shared" si="42"/>
        <v/>
      </c>
      <c r="BD144" s="26">
        <f t="shared" si="43"/>
        <v>0</v>
      </c>
      <c r="BE144" s="26">
        <f t="shared" si="44"/>
        <v>0</v>
      </c>
      <c r="BF144" s="26" t="str">
        <f t="shared" si="45"/>
        <v/>
      </c>
    </row>
    <row r="145" spans="1:76" ht="14.25" customHeight="1" x14ac:dyDescent="0.15">
      <c r="A145" s="387" t="s">
        <v>203</v>
      </c>
      <c r="B145" s="388"/>
      <c r="C145" s="389"/>
      <c r="D145" s="76">
        <f t="shared" si="46"/>
        <v>0</v>
      </c>
      <c r="E145" s="185"/>
      <c r="F145" s="115"/>
      <c r="G145" s="115"/>
      <c r="H145" s="115"/>
      <c r="I145" s="115"/>
      <c r="J145" s="115"/>
      <c r="K145" s="115"/>
      <c r="L145" s="115"/>
      <c r="M145" s="179"/>
      <c r="N145" s="118"/>
      <c r="O145" s="117"/>
      <c r="P145" s="117"/>
      <c r="Q145" s="75" t="str">
        <f t="shared" si="47"/>
        <v xml:space="preserve">  </v>
      </c>
      <c r="BA145" s="11" t="str">
        <f t="shared" si="40"/>
        <v/>
      </c>
      <c r="BB145" s="11" t="str">
        <f t="shared" si="41"/>
        <v/>
      </c>
      <c r="BC145" s="17" t="str">
        <f t="shared" si="42"/>
        <v/>
      </c>
      <c r="BD145" s="26">
        <f t="shared" si="43"/>
        <v>0</v>
      </c>
      <c r="BE145" s="26">
        <f t="shared" si="44"/>
        <v>0</v>
      </c>
      <c r="BF145" s="26" t="str">
        <f t="shared" si="45"/>
        <v/>
      </c>
    </row>
    <row r="146" spans="1:76" ht="15.75" customHeight="1" x14ac:dyDescent="0.15">
      <c r="A146" s="311" t="s">
        <v>117</v>
      </c>
      <c r="B146" s="312"/>
      <c r="C146" s="313"/>
      <c r="D146" s="76">
        <f t="shared" si="46"/>
        <v>0</v>
      </c>
      <c r="E146" s="97"/>
      <c r="F146" s="80"/>
      <c r="G146" s="80"/>
      <c r="H146" s="80"/>
      <c r="I146" s="80"/>
      <c r="J146" s="80"/>
      <c r="K146" s="80"/>
      <c r="L146" s="80"/>
      <c r="M146" s="98"/>
      <c r="N146" s="119"/>
      <c r="O146" s="83"/>
      <c r="P146" s="83"/>
      <c r="Q146" s="75" t="str">
        <f t="shared" si="47"/>
        <v xml:space="preserve">  </v>
      </c>
      <c r="BA146" s="11" t="str">
        <f t="shared" si="40"/>
        <v/>
      </c>
      <c r="BB146" s="11" t="str">
        <f t="shared" si="41"/>
        <v/>
      </c>
      <c r="BC146" s="17" t="str">
        <f t="shared" si="42"/>
        <v/>
      </c>
      <c r="BD146" s="26">
        <f t="shared" si="43"/>
        <v>0</v>
      </c>
      <c r="BE146" s="26">
        <f t="shared" si="44"/>
        <v>0</v>
      </c>
      <c r="BF146" s="26" t="str">
        <f t="shared" si="45"/>
        <v/>
      </c>
    </row>
    <row r="147" spans="1:76" ht="15.75" customHeight="1" x14ac:dyDescent="0.15">
      <c r="A147" s="303" t="s">
        <v>114</v>
      </c>
      <c r="B147" s="304"/>
      <c r="C147" s="305"/>
      <c r="D147" s="88">
        <f t="shared" si="46"/>
        <v>600</v>
      </c>
      <c r="E147" s="89">
        <f>+SUM(E141:E146)</f>
        <v>21</v>
      </c>
      <c r="F147" s="90">
        <f t="shared" ref="F147:P147" si="48">+SUM(F141:F146)</f>
        <v>24</v>
      </c>
      <c r="G147" s="90">
        <f t="shared" si="48"/>
        <v>18</v>
      </c>
      <c r="H147" s="90">
        <f t="shared" si="48"/>
        <v>3</v>
      </c>
      <c r="I147" s="90">
        <f t="shared" si="48"/>
        <v>61</v>
      </c>
      <c r="J147" s="90">
        <f t="shared" si="48"/>
        <v>49</v>
      </c>
      <c r="K147" s="90">
        <f t="shared" si="48"/>
        <v>387</v>
      </c>
      <c r="L147" s="90">
        <f t="shared" si="48"/>
        <v>3</v>
      </c>
      <c r="M147" s="91">
        <f t="shared" si="48"/>
        <v>34</v>
      </c>
      <c r="N147" s="88">
        <f t="shared" si="48"/>
        <v>600</v>
      </c>
      <c r="O147" s="108">
        <f t="shared" si="48"/>
        <v>36</v>
      </c>
      <c r="P147" s="186">
        <f t="shared" si="48"/>
        <v>0</v>
      </c>
      <c r="Q147" s="75" t="str">
        <f t="shared" si="47"/>
        <v xml:space="preserve">  </v>
      </c>
      <c r="BA147" s="11" t="str">
        <f t="shared" si="40"/>
        <v/>
      </c>
      <c r="BB147" s="11" t="str">
        <f t="shared" si="41"/>
        <v/>
      </c>
      <c r="BC147" s="17" t="str">
        <f t="shared" si="42"/>
        <v/>
      </c>
      <c r="BD147" s="26">
        <f t="shared" si="43"/>
        <v>0</v>
      </c>
      <c r="BE147" s="26">
        <f t="shared" si="44"/>
        <v>0</v>
      </c>
      <c r="BF147" s="26">
        <f t="shared" si="45"/>
        <v>0</v>
      </c>
    </row>
    <row r="148" spans="1:76" ht="15.75" customHeight="1" x14ac:dyDescent="0.15">
      <c r="A148" s="109" t="s">
        <v>118</v>
      </c>
      <c r="B148" s="59"/>
      <c r="C148" s="59"/>
      <c r="D148" s="187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182"/>
      <c r="BF148" s="3"/>
    </row>
    <row r="149" spans="1:76" ht="15.75" customHeight="1" x14ac:dyDescent="0.15">
      <c r="A149" s="295" t="s">
        <v>119</v>
      </c>
      <c r="B149" s="296"/>
      <c r="C149" s="297"/>
      <c r="D149" s="301" t="s">
        <v>4</v>
      </c>
      <c r="E149" s="303" t="s">
        <v>7</v>
      </c>
      <c r="F149" s="304"/>
      <c r="G149" s="304"/>
      <c r="H149" s="304"/>
      <c r="I149" s="304"/>
      <c r="J149" s="304"/>
      <c r="K149" s="304"/>
      <c r="L149" s="304"/>
      <c r="M149" s="305"/>
      <c r="N149" s="303" t="s">
        <v>8</v>
      </c>
      <c r="O149" s="305"/>
      <c r="P149" s="306" t="s">
        <v>9</v>
      </c>
      <c r="Q149" s="306" t="s">
        <v>34</v>
      </c>
      <c r="BF149" s="3"/>
    </row>
    <row r="150" spans="1:76" ht="33.75" customHeight="1" x14ac:dyDescent="0.15">
      <c r="A150" s="298"/>
      <c r="B150" s="299"/>
      <c r="C150" s="300"/>
      <c r="D150" s="329"/>
      <c r="E150" s="260" t="s">
        <v>24</v>
      </c>
      <c r="F150" s="38" t="s">
        <v>25</v>
      </c>
      <c r="G150" s="38" t="s">
        <v>26</v>
      </c>
      <c r="H150" s="38" t="s">
        <v>15</v>
      </c>
      <c r="I150" s="38" t="s">
        <v>16</v>
      </c>
      <c r="J150" s="38" t="s">
        <v>17</v>
      </c>
      <c r="K150" s="38" t="s">
        <v>18</v>
      </c>
      <c r="L150" s="38" t="s">
        <v>19</v>
      </c>
      <c r="M150" s="39" t="s">
        <v>20</v>
      </c>
      <c r="N150" s="40" t="s">
        <v>1</v>
      </c>
      <c r="O150" s="39" t="s">
        <v>2</v>
      </c>
      <c r="P150" s="307"/>
      <c r="Q150" s="307"/>
      <c r="BF150" s="3"/>
    </row>
    <row r="151" spans="1:76" ht="15.75" customHeight="1" x14ac:dyDescent="0.15">
      <c r="A151" s="344" t="s">
        <v>204</v>
      </c>
      <c r="B151" s="344" t="s">
        <v>120</v>
      </c>
      <c r="C151" s="188" t="s">
        <v>121</v>
      </c>
      <c r="D151" s="111">
        <f>+SUM(H151:M151)</f>
        <v>0</v>
      </c>
      <c r="E151" s="189"/>
      <c r="F151" s="189"/>
      <c r="G151" s="189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24" t="str">
        <f>$BA151&amp;" "&amp;$BB151</f>
        <v xml:space="preserve"> </v>
      </c>
      <c r="S151" s="2"/>
      <c r="T151" s="2"/>
      <c r="U151" s="2"/>
      <c r="V151" s="2"/>
      <c r="W151" s="5"/>
      <c r="X151" s="6"/>
      <c r="Y151" s="6"/>
      <c r="Z151" s="5"/>
      <c r="AA151" s="5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17" t="str">
        <f>IF($D151&lt;&gt;($N151+$O151)," El número altas de pacientes según sexo NO puede ser diferente al Total.","")</f>
        <v/>
      </c>
      <c r="BB151" s="17" t="str">
        <f>IF($K151&lt;$P151," El número altas de pacientes 60 años NO puede ser mayor que el de 20-64 años.","")</f>
        <v/>
      </c>
      <c r="BC151" s="3"/>
      <c r="BD151" s="25">
        <f>IF($D151&lt;&gt;($N151+$O151),1,0)</f>
        <v>0</v>
      </c>
      <c r="BE151" s="25">
        <f>IF($K151&lt;$P151,1,0)</f>
        <v>0</v>
      </c>
      <c r="BF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</row>
    <row r="152" spans="1:76" ht="15.75" customHeight="1" x14ac:dyDescent="0.15">
      <c r="A152" s="345"/>
      <c r="B152" s="345"/>
      <c r="C152" s="190" t="s">
        <v>122</v>
      </c>
      <c r="D152" s="191">
        <f>+SUM(H152:M152)</f>
        <v>0</v>
      </c>
      <c r="E152" s="85"/>
      <c r="F152" s="85"/>
      <c r="G152" s="85"/>
      <c r="H152" s="192"/>
      <c r="I152" s="192"/>
      <c r="J152" s="192"/>
      <c r="K152" s="192"/>
      <c r="L152" s="192"/>
      <c r="M152" s="192"/>
      <c r="N152" s="193"/>
      <c r="O152" s="193"/>
      <c r="P152" s="192"/>
      <c r="Q152" s="192"/>
      <c r="R152" s="24" t="str">
        <f t="shared" ref="R152:R174" si="49">$BA152&amp;" "&amp;$BB152</f>
        <v xml:space="preserve"> </v>
      </c>
      <c r="S152" s="2"/>
      <c r="T152" s="2"/>
      <c r="U152" s="2"/>
      <c r="V152" s="2"/>
      <c r="W152" s="5"/>
      <c r="X152" s="6"/>
      <c r="Y152" s="6"/>
      <c r="Z152" s="5"/>
      <c r="AA152" s="5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17"/>
      <c r="BB152" s="17" t="str">
        <f t="shared" ref="BB152:BB174" si="50">IF($K152&lt;$P152," El número altas de pacientes 60 años NO puede ser mayor que el de 20-64 años.","")</f>
        <v/>
      </c>
      <c r="BC152" s="3"/>
      <c r="BD152" s="25"/>
      <c r="BE152" s="25">
        <f t="shared" ref="BE152:BE174" si="51">IF($K152&lt;$P152,1,0)</f>
        <v>0</v>
      </c>
      <c r="BF152" s="3"/>
    </row>
    <row r="153" spans="1:76" ht="15.75" customHeight="1" x14ac:dyDescent="0.15">
      <c r="A153" s="345"/>
      <c r="B153" s="344" t="s">
        <v>123</v>
      </c>
      <c r="C153" s="188" t="s">
        <v>121</v>
      </c>
      <c r="D153" s="111">
        <f>+SUM(H153:M153)</f>
        <v>0</v>
      </c>
      <c r="E153" s="189"/>
      <c r="F153" s="189"/>
      <c r="G153" s="189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24" t="str">
        <f t="shared" si="49"/>
        <v xml:space="preserve"> </v>
      </c>
      <c r="S153" s="2"/>
      <c r="T153" s="2"/>
      <c r="U153" s="2"/>
      <c r="V153" s="2"/>
      <c r="W153" s="5"/>
      <c r="X153" s="6"/>
      <c r="Y153" s="6"/>
      <c r="Z153" s="5"/>
      <c r="AA153" s="5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17" t="str">
        <f t="shared" ref="BA153:BA173" si="52">IF($D153&lt;&gt;($N153+$O153)," El número altas de pacientes según sexo NO puede ser diferente al Total.","")</f>
        <v/>
      </c>
      <c r="BB153" s="17" t="str">
        <f t="shared" si="50"/>
        <v/>
      </c>
      <c r="BC153" s="3"/>
      <c r="BD153" s="25">
        <f t="shared" ref="BD153:BD173" si="53">IF($D153&lt;&gt;($N153+$O153),1,0)</f>
        <v>0</v>
      </c>
      <c r="BE153" s="25">
        <f t="shared" si="51"/>
        <v>0</v>
      </c>
      <c r="BF153" s="3"/>
    </row>
    <row r="154" spans="1:76" ht="15.75" customHeight="1" x14ac:dyDescent="0.15">
      <c r="A154" s="346"/>
      <c r="B154" s="346"/>
      <c r="C154" s="194" t="s">
        <v>122</v>
      </c>
      <c r="D154" s="195">
        <f>+SUM(H154:M154)</f>
        <v>0</v>
      </c>
      <c r="E154" s="85"/>
      <c r="F154" s="85"/>
      <c r="G154" s="85"/>
      <c r="H154" s="105"/>
      <c r="I154" s="105"/>
      <c r="J154" s="105"/>
      <c r="K154" s="105"/>
      <c r="L154" s="105"/>
      <c r="M154" s="105"/>
      <c r="N154" s="196"/>
      <c r="O154" s="196"/>
      <c r="P154" s="105"/>
      <c r="Q154" s="105"/>
      <c r="R154" s="24" t="str">
        <f t="shared" si="49"/>
        <v xml:space="preserve"> </v>
      </c>
      <c r="S154" s="2"/>
      <c r="T154" s="2"/>
      <c r="U154" s="2"/>
      <c r="V154" s="2"/>
      <c r="W154" s="5"/>
      <c r="X154" s="6"/>
      <c r="Y154" s="6"/>
      <c r="Z154" s="5"/>
      <c r="AA154" s="5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17"/>
      <c r="BB154" s="17" t="str">
        <f t="shared" si="50"/>
        <v/>
      </c>
      <c r="BC154" s="3"/>
      <c r="BD154" s="25"/>
      <c r="BE154" s="25">
        <f t="shared" si="51"/>
        <v>0</v>
      </c>
      <c r="BF154" s="3"/>
    </row>
    <row r="155" spans="1:76" ht="24.75" customHeight="1" x14ac:dyDescent="0.15">
      <c r="A155" s="347" t="s">
        <v>205</v>
      </c>
      <c r="B155" s="348" t="s">
        <v>206</v>
      </c>
      <c r="C155" s="318"/>
      <c r="D155" s="197">
        <f>+E155</f>
        <v>0</v>
      </c>
      <c r="E155" s="192"/>
      <c r="F155" s="198"/>
      <c r="G155" s="198"/>
      <c r="H155" s="198"/>
      <c r="I155" s="198"/>
      <c r="J155" s="198"/>
      <c r="K155" s="198"/>
      <c r="L155" s="198"/>
      <c r="M155" s="198"/>
      <c r="N155" s="199"/>
      <c r="O155" s="199"/>
      <c r="P155" s="198"/>
      <c r="Q155" s="192"/>
      <c r="R155" s="24" t="str">
        <f t="shared" si="49"/>
        <v xml:space="preserve"> </v>
      </c>
      <c r="S155" s="2"/>
      <c r="T155" s="2"/>
      <c r="U155" s="2"/>
      <c r="V155" s="2"/>
      <c r="W155" s="5"/>
      <c r="X155" s="6"/>
      <c r="Y155" s="6"/>
      <c r="Z155" s="5"/>
      <c r="AA155" s="5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17"/>
      <c r="BB155" s="17" t="str">
        <f t="shared" si="50"/>
        <v/>
      </c>
      <c r="BC155" s="3"/>
      <c r="BD155" s="25"/>
      <c r="BE155" s="25">
        <f t="shared" si="51"/>
        <v>0</v>
      </c>
      <c r="BF155" s="3"/>
    </row>
    <row r="156" spans="1:76" ht="15.75" customHeight="1" x14ac:dyDescent="0.15">
      <c r="A156" s="347"/>
      <c r="B156" s="347" t="s">
        <v>207</v>
      </c>
      <c r="C156" s="200" t="s">
        <v>208</v>
      </c>
      <c r="D156" s="201">
        <f>+E156</f>
        <v>0</v>
      </c>
      <c r="E156" s="74"/>
      <c r="F156" s="73"/>
      <c r="G156" s="73"/>
      <c r="H156" s="73"/>
      <c r="I156" s="73"/>
      <c r="J156" s="73"/>
      <c r="K156" s="73"/>
      <c r="L156" s="73"/>
      <c r="M156" s="73"/>
      <c r="N156" s="74"/>
      <c r="O156" s="74"/>
      <c r="P156" s="73"/>
      <c r="Q156" s="74"/>
      <c r="R156" s="24" t="str">
        <f t="shared" si="49"/>
        <v xml:space="preserve"> </v>
      </c>
      <c r="S156" s="2"/>
      <c r="T156" s="2"/>
      <c r="U156" s="2"/>
      <c r="V156" s="2"/>
      <c r="W156" s="5"/>
      <c r="X156" s="6"/>
      <c r="Y156" s="6"/>
      <c r="Z156" s="5"/>
      <c r="AA156" s="5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17" t="str">
        <f t="shared" si="52"/>
        <v/>
      </c>
      <c r="BB156" s="17" t="str">
        <f t="shared" si="50"/>
        <v/>
      </c>
      <c r="BC156" s="3"/>
      <c r="BD156" s="25">
        <f t="shared" si="53"/>
        <v>0</v>
      </c>
      <c r="BE156" s="25">
        <f t="shared" si="51"/>
        <v>0</v>
      </c>
      <c r="BF156" s="3"/>
    </row>
    <row r="157" spans="1:76" ht="26.25" customHeight="1" x14ac:dyDescent="0.15">
      <c r="A157" s="347"/>
      <c r="B157" s="347"/>
      <c r="C157" s="202" t="s">
        <v>209</v>
      </c>
      <c r="D157" s="203">
        <f>+E157</f>
        <v>0</v>
      </c>
      <c r="E157" s="58"/>
      <c r="F157" s="85"/>
      <c r="G157" s="85"/>
      <c r="H157" s="85"/>
      <c r="I157" s="85"/>
      <c r="J157" s="85"/>
      <c r="K157" s="85"/>
      <c r="L157" s="85"/>
      <c r="M157" s="85"/>
      <c r="N157" s="196"/>
      <c r="O157" s="196"/>
      <c r="P157" s="85"/>
      <c r="Q157" s="58"/>
      <c r="R157" s="24" t="str">
        <f t="shared" si="49"/>
        <v xml:space="preserve"> </v>
      </c>
      <c r="S157" s="2"/>
      <c r="T157" s="2"/>
      <c r="U157" s="2"/>
      <c r="V157" s="2"/>
      <c r="W157" s="5"/>
      <c r="X157" s="6"/>
      <c r="Y157" s="6"/>
      <c r="Z157" s="5"/>
      <c r="AA157" s="5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17"/>
      <c r="BB157" s="17" t="str">
        <f t="shared" si="50"/>
        <v/>
      </c>
      <c r="BC157" s="3"/>
      <c r="BD157" s="25"/>
      <c r="BE157" s="25">
        <f t="shared" si="51"/>
        <v>0</v>
      </c>
      <c r="BF157" s="3"/>
    </row>
    <row r="158" spans="1:76" ht="24.75" customHeight="1" x14ac:dyDescent="0.15">
      <c r="A158" s="347" t="s">
        <v>210</v>
      </c>
      <c r="B158" s="204" t="s">
        <v>211</v>
      </c>
      <c r="C158" s="205" t="s">
        <v>212</v>
      </c>
      <c r="D158" s="206">
        <f>+K158</f>
        <v>0</v>
      </c>
      <c r="E158" s="73"/>
      <c r="F158" s="73"/>
      <c r="G158" s="73"/>
      <c r="H158" s="73"/>
      <c r="I158" s="73"/>
      <c r="J158" s="73"/>
      <c r="K158" s="74"/>
      <c r="L158" s="73"/>
      <c r="M158" s="73"/>
      <c r="N158" s="74"/>
      <c r="O158" s="74"/>
      <c r="P158" s="74"/>
      <c r="Q158" s="74"/>
      <c r="R158" s="24" t="str">
        <f t="shared" si="49"/>
        <v xml:space="preserve"> </v>
      </c>
      <c r="S158" s="2"/>
      <c r="T158" s="2"/>
      <c r="U158" s="2"/>
      <c r="V158" s="2"/>
      <c r="W158" s="5"/>
      <c r="X158" s="6"/>
      <c r="Y158" s="6"/>
      <c r="Z158" s="5"/>
      <c r="AA158" s="5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17" t="str">
        <f t="shared" si="52"/>
        <v/>
      </c>
      <c r="BB158" s="17" t="str">
        <f t="shared" si="50"/>
        <v/>
      </c>
      <c r="BC158" s="3"/>
      <c r="BD158" s="25">
        <f t="shared" si="53"/>
        <v>0</v>
      </c>
      <c r="BE158" s="25">
        <f t="shared" si="51"/>
        <v>0</v>
      </c>
      <c r="BF158" s="3"/>
    </row>
    <row r="159" spans="1:76" ht="19.5" customHeight="1" x14ac:dyDescent="0.15">
      <c r="A159" s="347"/>
      <c r="B159" s="207" t="s">
        <v>125</v>
      </c>
      <c r="C159" s="207"/>
      <c r="D159" s="44">
        <f>+SUM(J159:K159)</f>
        <v>0</v>
      </c>
      <c r="E159" s="82"/>
      <c r="F159" s="82"/>
      <c r="G159" s="82"/>
      <c r="H159" s="82"/>
      <c r="I159" s="82"/>
      <c r="J159" s="83"/>
      <c r="K159" s="83"/>
      <c r="L159" s="82"/>
      <c r="M159" s="82"/>
      <c r="N159" s="208"/>
      <c r="O159" s="208"/>
      <c r="P159" s="83"/>
      <c r="Q159" s="83"/>
      <c r="R159" s="24" t="str">
        <f t="shared" si="49"/>
        <v xml:space="preserve"> </v>
      </c>
      <c r="S159" s="2"/>
      <c r="T159" s="2"/>
      <c r="U159" s="2"/>
      <c r="V159" s="2"/>
      <c r="W159" s="5"/>
      <c r="X159" s="6"/>
      <c r="Y159" s="6"/>
      <c r="Z159" s="5"/>
      <c r="AA159" s="5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17"/>
      <c r="BB159" s="17" t="str">
        <f t="shared" si="50"/>
        <v/>
      </c>
      <c r="BC159" s="3"/>
      <c r="BD159" s="25"/>
      <c r="BE159" s="25">
        <f t="shared" si="51"/>
        <v>0</v>
      </c>
      <c r="BF159" s="3"/>
    </row>
    <row r="160" spans="1:76" ht="18" customHeight="1" x14ac:dyDescent="0.15">
      <c r="A160" s="347"/>
      <c r="B160" s="209" t="s">
        <v>126</v>
      </c>
      <c r="C160" s="209"/>
      <c r="D160" s="84">
        <f t="shared" ref="D160:D169" si="54">+SUM(J160:K160)</f>
        <v>0</v>
      </c>
      <c r="E160" s="189"/>
      <c r="F160" s="189"/>
      <c r="G160" s="189"/>
      <c r="H160" s="189"/>
      <c r="I160" s="189"/>
      <c r="J160" s="87"/>
      <c r="K160" s="87"/>
      <c r="L160" s="189"/>
      <c r="M160" s="189"/>
      <c r="N160" s="193"/>
      <c r="O160" s="193"/>
      <c r="P160" s="87"/>
      <c r="Q160" s="87"/>
      <c r="R160" s="24" t="str">
        <f t="shared" si="49"/>
        <v xml:space="preserve"> </v>
      </c>
      <c r="S160" s="2"/>
      <c r="T160" s="2"/>
      <c r="U160" s="2"/>
      <c r="V160" s="2"/>
      <c r="W160" s="5"/>
      <c r="X160" s="6"/>
      <c r="Y160" s="6"/>
      <c r="Z160" s="5"/>
      <c r="AA160" s="5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17"/>
      <c r="BB160" s="17" t="str">
        <f t="shared" si="50"/>
        <v/>
      </c>
      <c r="BC160" s="3"/>
      <c r="BD160" s="25"/>
      <c r="BE160" s="25">
        <f t="shared" si="51"/>
        <v>0</v>
      </c>
      <c r="BF160" s="3"/>
    </row>
    <row r="161" spans="1:58" ht="15.75" customHeight="1" x14ac:dyDescent="0.15">
      <c r="A161" s="347"/>
      <c r="B161" s="356" t="s">
        <v>120</v>
      </c>
      <c r="C161" s="210" t="s">
        <v>4</v>
      </c>
      <c r="D161" s="88">
        <f>+SUM(J161:K161)</f>
        <v>0</v>
      </c>
      <c r="E161" s="92"/>
      <c r="F161" s="92"/>
      <c r="G161" s="92"/>
      <c r="H161" s="92"/>
      <c r="I161" s="92"/>
      <c r="J161" s="88">
        <f>+SUM(J162:J165)</f>
        <v>0</v>
      </c>
      <c r="K161" s="88">
        <f>+SUM(K162:K165)</f>
        <v>0</v>
      </c>
      <c r="L161" s="92"/>
      <c r="M161" s="92"/>
      <c r="N161" s="88">
        <f>+SUM(N162:N165)</f>
        <v>0</v>
      </c>
      <c r="O161" s="88">
        <f>+SUM(O162:O165)</f>
        <v>0</v>
      </c>
      <c r="P161" s="88">
        <f>+SUM(P162:P165)</f>
        <v>0</v>
      </c>
      <c r="Q161" s="88">
        <f>+SUM(Q162:Q165)</f>
        <v>0</v>
      </c>
      <c r="R161" s="24" t="str">
        <f t="shared" si="49"/>
        <v xml:space="preserve"> </v>
      </c>
      <c r="S161" s="2"/>
      <c r="T161" s="2"/>
      <c r="U161" s="2"/>
      <c r="V161" s="2"/>
      <c r="W161" s="5"/>
      <c r="X161" s="6"/>
      <c r="Y161" s="6"/>
      <c r="Z161" s="5"/>
      <c r="AA161" s="5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17" t="str">
        <f t="shared" si="52"/>
        <v/>
      </c>
      <c r="BB161" s="17" t="str">
        <f>IF($K161&lt;$P161," El número altas de pacientes 60 años NO puede ser mayor que el de 20-64 años.","")</f>
        <v/>
      </c>
      <c r="BC161" s="3"/>
      <c r="BD161" s="25">
        <f t="shared" si="53"/>
        <v>0</v>
      </c>
      <c r="BE161" s="25">
        <f>IF($K161&lt;$P161,1,0)</f>
        <v>0</v>
      </c>
      <c r="BF161" s="3"/>
    </row>
    <row r="162" spans="1:58" ht="15.75" customHeight="1" x14ac:dyDescent="0.15">
      <c r="A162" s="347"/>
      <c r="B162" s="400"/>
      <c r="C162" s="207" t="s">
        <v>127</v>
      </c>
      <c r="D162" s="211">
        <f t="shared" si="54"/>
        <v>0</v>
      </c>
      <c r="E162" s="212"/>
      <c r="F162" s="212"/>
      <c r="G162" s="212"/>
      <c r="H162" s="212"/>
      <c r="I162" s="212"/>
      <c r="J162" s="117"/>
      <c r="K162" s="117"/>
      <c r="L162" s="212"/>
      <c r="M162" s="212"/>
      <c r="N162" s="117"/>
      <c r="O162" s="117"/>
      <c r="P162" s="117"/>
      <c r="Q162" s="117"/>
      <c r="R162" s="24" t="str">
        <f t="shared" si="49"/>
        <v xml:space="preserve"> </v>
      </c>
      <c r="S162" s="2"/>
      <c r="T162" s="2"/>
      <c r="U162" s="2"/>
      <c r="V162" s="2"/>
      <c r="W162" s="5"/>
      <c r="X162" s="6"/>
      <c r="Y162" s="6"/>
      <c r="Z162" s="5"/>
      <c r="AA162" s="5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17" t="str">
        <f t="shared" si="52"/>
        <v/>
      </c>
      <c r="BB162" s="17" t="str">
        <f t="shared" si="50"/>
        <v/>
      </c>
      <c r="BC162" s="3"/>
      <c r="BD162" s="25">
        <f t="shared" si="53"/>
        <v>0</v>
      </c>
      <c r="BE162" s="25">
        <f t="shared" si="51"/>
        <v>0</v>
      </c>
      <c r="BF162" s="2"/>
    </row>
    <row r="163" spans="1:58" ht="15.75" customHeight="1" x14ac:dyDescent="0.15">
      <c r="A163" s="347"/>
      <c r="B163" s="400"/>
      <c r="C163" s="213" t="s">
        <v>128</v>
      </c>
      <c r="D163" s="76">
        <f t="shared" si="54"/>
        <v>0</v>
      </c>
      <c r="E163" s="82"/>
      <c r="F163" s="82"/>
      <c r="G163" s="82"/>
      <c r="H163" s="82"/>
      <c r="I163" s="82"/>
      <c r="J163" s="83"/>
      <c r="K163" s="83"/>
      <c r="L163" s="82"/>
      <c r="M163" s="82"/>
      <c r="N163" s="208"/>
      <c r="O163" s="83"/>
      <c r="P163" s="83"/>
      <c r="Q163" s="83"/>
      <c r="R163" s="24" t="str">
        <f t="shared" si="49"/>
        <v xml:space="preserve"> </v>
      </c>
      <c r="S163" s="2"/>
      <c r="T163" s="2"/>
      <c r="U163" s="2"/>
      <c r="V163" s="2"/>
      <c r="W163" s="5"/>
      <c r="X163" s="6"/>
      <c r="Y163" s="6"/>
      <c r="Z163" s="5"/>
      <c r="AA163" s="5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17" t="str">
        <f t="shared" si="52"/>
        <v/>
      </c>
      <c r="BB163" s="17" t="str">
        <f t="shared" si="50"/>
        <v/>
      </c>
      <c r="BC163" s="3"/>
      <c r="BD163" s="25">
        <f t="shared" si="53"/>
        <v>0</v>
      </c>
      <c r="BE163" s="25">
        <f t="shared" si="51"/>
        <v>0</v>
      </c>
      <c r="BF163" s="3"/>
    </row>
    <row r="164" spans="1:58" ht="15.75" customHeight="1" x14ac:dyDescent="0.15">
      <c r="A164" s="347"/>
      <c r="B164" s="400"/>
      <c r="C164" s="213" t="s">
        <v>129</v>
      </c>
      <c r="D164" s="76">
        <f t="shared" si="54"/>
        <v>0</v>
      </c>
      <c r="E164" s="82"/>
      <c r="F164" s="82"/>
      <c r="G164" s="82"/>
      <c r="H164" s="82"/>
      <c r="I164" s="82"/>
      <c r="J164" s="83"/>
      <c r="K164" s="83"/>
      <c r="L164" s="82"/>
      <c r="M164" s="82"/>
      <c r="N164" s="83"/>
      <c r="O164" s="83"/>
      <c r="P164" s="83"/>
      <c r="Q164" s="83"/>
      <c r="R164" s="24" t="str">
        <f t="shared" si="49"/>
        <v xml:space="preserve"> </v>
      </c>
      <c r="S164" s="2"/>
      <c r="T164" s="2"/>
      <c r="U164" s="2"/>
      <c r="V164" s="2"/>
      <c r="W164" s="5"/>
      <c r="X164" s="6"/>
      <c r="Y164" s="6"/>
      <c r="Z164" s="5"/>
      <c r="AA164" s="5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17" t="str">
        <f t="shared" si="52"/>
        <v/>
      </c>
      <c r="BB164" s="17" t="str">
        <f t="shared" si="50"/>
        <v/>
      </c>
      <c r="BC164" s="3"/>
      <c r="BD164" s="25">
        <f t="shared" si="53"/>
        <v>0</v>
      </c>
      <c r="BE164" s="25">
        <f t="shared" si="51"/>
        <v>0</v>
      </c>
      <c r="BF164" s="3"/>
    </row>
    <row r="165" spans="1:58" ht="15.75" customHeight="1" x14ac:dyDescent="0.15">
      <c r="A165" s="347"/>
      <c r="B165" s="329"/>
      <c r="C165" s="214" t="s">
        <v>130</v>
      </c>
      <c r="D165" s="52">
        <f t="shared" si="54"/>
        <v>0</v>
      </c>
      <c r="E165" s="85"/>
      <c r="F165" s="85"/>
      <c r="G165" s="85"/>
      <c r="H165" s="85"/>
      <c r="I165" s="85"/>
      <c r="J165" s="58"/>
      <c r="K165" s="58"/>
      <c r="L165" s="85"/>
      <c r="M165" s="85"/>
      <c r="N165" s="58"/>
      <c r="O165" s="58"/>
      <c r="P165" s="58"/>
      <c r="Q165" s="58"/>
      <c r="R165" s="24" t="str">
        <f t="shared" si="49"/>
        <v xml:space="preserve"> </v>
      </c>
      <c r="S165" s="2"/>
      <c r="T165" s="2"/>
      <c r="U165" s="2"/>
      <c r="V165" s="2"/>
      <c r="W165" s="5"/>
      <c r="X165" s="6"/>
      <c r="Y165" s="6"/>
      <c r="Z165" s="5"/>
      <c r="AA165" s="5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17" t="str">
        <f t="shared" si="52"/>
        <v/>
      </c>
      <c r="BB165" s="17" t="str">
        <f t="shared" si="50"/>
        <v/>
      </c>
      <c r="BC165" s="3"/>
      <c r="BD165" s="25">
        <f t="shared" si="53"/>
        <v>0</v>
      </c>
      <c r="BE165" s="25">
        <f t="shared" si="51"/>
        <v>0</v>
      </c>
      <c r="BF165" s="3"/>
    </row>
    <row r="166" spans="1:58" ht="15.75" customHeight="1" x14ac:dyDescent="0.15">
      <c r="A166" s="344" t="s">
        <v>213</v>
      </c>
      <c r="B166" s="306" t="s">
        <v>124</v>
      </c>
      <c r="C166" s="215" t="s">
        <v>121</v>
      </c>
      <c r="D166" s="44">
        <f t="shared" si="54"/>
        <v>0</v>
      </c>
      <c r="E166" s="73"/>
      <c r="F166" s="73"/>
      <c r="G166" s="73"/>
      <c r="H166" s="73"/>
      <c r="I166" s="73"/>
      <c r="J166" s="74"/>
      <c r="K166" s="74"/>
      <c r="L166" s="73"/>
      <c r="M166" s="73"/>
      <c r="N166" s="74"/>
      <c r="O166" s="74"/>
      <c r="P166" s="74"/>
      <c r="Q166" s="74"/>
      <c r="R166" s="24" t="str">
        <f t="shared" si="49"/>
        <v xml:space="preserve"> </v>
      </c>
      <c r="S166" s="2"/>
      <c r="T166" s="2"/>
      <c r="U166" s="2"/>
      <c r="V166" s="2"/>
      <c r="W166" s="5"/>
      <c r="X166" s="6"/>
      <c r="Y166" s="6"/>
      <c r="Z166" s="5"/>
      <c r="AA166" s="5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17" t="str">
        <f t="shared" si="52"/>
        <v/>
      </c>
      <c r="BB166" s="17" t="str">
        <f t="shared" si="50"/>
        <v/>
      </c>
      <c r="BC166" s="3"/>
      <c r="BD166" s="25">
        <f t="shared" si="53"/>
        <v>0</v>
      </c>
      <c r="BE166" s="25">
        <f t="shared" si="51"/>
        <v>0</v>
      </c>
      <c r="BF166" s="3"/>
    </row>
    <row r="167" spans="1:58" ht="16.5" customHeight="1" x14ac:dyDescent="0.15">
      <c r="A167" s="395"/>
      <c r="B167" s="327"/>
      <c r="C167" s="209" t="s">
        <v>214</v>
      </c>
      <c r="D167" s="84">
        <f t="shared" si="54"/>
        <v>0</v>
      </c>
      <c r="E167" s="189"/>
      <c r="F167" s="189"/>
      <c r="G167" s="189"/>
      <c r="H167" s="189"/>
      <c r="I167" s="189"/>
      <c r="J167" s="87"/>
      <c r="K167" s="87"/>
      <c r="L167" s="189"/>
      <c r="M167" s="189"/>
      <c r="N167" s="193"/>
      <c r="O167" s="193"/>
      <c r="P167" s="87"/>
      <c r="Q167" s="87"/>
      <c r="R167" s="24" t="str">
        <f t="shared" si="49"/>
        <v xml:space="preserve"> </v>
      </c>
      <c r="S167" s="2"/>
      <c r="T167" s="2"/>
      <c r="U167" s="2"/>
      <c r="V167" s="2"/>
      <c r="W167" s="5"/>
      <c r="X167" s="6"/>
      <c r="Y167" s="6"/>
      <c r="Z167" s="5"/>
      <c r="AA167" s="5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17"/>
      <c r="BB167" s="17" t="str">
        <f t="shared" si="50"/>
        <v/>
      </c>
      <c r="BC167" s="3"/>
      <c r="BD167" s="25"/>
      <c r="BE167" s="25">
        <f t="shared" si="51"/>
        <v>0</v>
      </c>
      <c r="BF167" s="2"/>
    </row>
    <row r="168" spans="1:58" ht="15" customHeight="1" x14ac:dyDescent="0.15">
      <c r="A168" s="395"/>
      <c r="B168" s="306" t="s">
        <v>125</v>
      </c>
      <c r="C168" s="215" t="s">
        <v>121</v>
      </c>
      <c r="D168" s="44">
        <f t="shared" si="54"/>
        <v>0</v>
      </c>
      <c r="E168" s="73"/>
      <c r="F168" s="73"/>
      <c r="G168" s="73"/>
      <c r="H168" s="73"/>
      <c r="I168" s="73"/>
      <c r="J168" s="74"/>
      <c r="K168" s="74"/>
      <c r="L168" s="73"/>
      <c r="M168" s="73"/>
      <c r="N168" s="74"/>
      <c r="O168" s="74"/>
      <c r="P168" s="74"/>
      <c r="Q168" s="74"/>
      <c r="R168" s="24" t="str">
        <f t="shared" si="49"/>
        <v xml:space="preserve"> </v>
      </c>
      <c r="S168" s="2"/>
      <c r="T168" s="2"/>
      <c r="U168" s="2"/>
      <c r="V168" s="2"/>
      <c r="W168" s="5"/>
      <c r="X168" s="6"/>
      <c r="Y168" s="6"/>
      <c r="Z168" s="5"/>
      <c r="AA168" s="5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17" t="str">
        <f t="shared" si="52"/>
        <v/>
      </c>
      <c r="BB168" s="17" t="str">
        <f t="shared" si="50"/>
        <v/>
      </c>
      <c r="BC168" s="3"/>
      <c r="BD168" s="25">
        <f t="shared" si="53"/>
        <v>0</v>
      </c>
      <c r="BE168" s="25">
        <f t="shared" si="51"/>
        <v>0</v>
      </c>
      <c r="BF168" s="3"/>
    </row>
    <row r="169" spans="1:58" ht="15" customHeight="1" x14ac:dyDescent="0.15">
      <c r="A169" s="395"/>
      <c r="B169" s="307"/>
      <c r="C169" s="214" t="s">
        <v>122</v>
      </c>
      <c r="D169" s="52">
        <f t="shared" si="54"/>
        <v>0</v>
      </c>
      <c r="E169" s="85"/>
      <c r="F169" s="85"/>
      <c r="G169" s="85"/>
      <c r="H169" s="85"/>
      <c r="I169" s="85"/>
      <c r="J169" s="58"/>
      <c r="K169" s="58"/>
      <c r="L169" s="85"/>
      <c r="M169" s="85"/>
      <c r="N169" s="196"/>
      <c r="O169" s="196"/>
      <c r="P169" s="58"/>
      <c r="Q169" s="58"/>
      <c r="R169" s="24" t="str">
        <f t="shared" si="49"/>
        <v xml:space="preserve"> </v>
      </c>
      <c r="S169" s="2"/>
      <c r="T169" s="2"/>
      <c r="U169" s="2"/>
      <c r="V169" s="2"/>
      <c r="W169" s="5"/>
      <c r="X169" s="6"/>
      <c r="Y169" s="6"/>
      <c r="Z169" s="5"/>
      <c r="AA169" s="5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17"/>
      <c r="BB169" s="17" t="str">
        <f t="shared" si="50"/>
        <v/>
      </c>
      <c r="BC169" s="3"/>
      <c r="BD169" s="25"/>
      <c r="BE169" s="25">
        <f t="shared" si="51"/>
        <v>0</v>
      </c>
      <c r="BF169" s="3"/>
    </row>
    <row r="170" spans="1:58" ht="17.25" customHeight="1" x14ac:dyDescent="0.15">
      <c r="A170" s="396" t="s">
        <v>215</v>
      </c>
      <c r="B170" s="393" t="s">
        <v>120</v>
      </c>
      <c r="C170" s="394"/>
      <c r="D170" s="129">
        <f>+K170</f>
        <v>0</v>
      </c>
      <c r="E170" s="216"/>
      <c r="F170" s="216"/>
      <c r="G170" s="216"/>
      <c r="H170" s="216"/>
      <c r="I170" s="216"/>
      <c r="J170" s="216"/>
      <c r="K170" s="50"/>
      <c r="L170" s="216"/>
      <c r="M170" s="216"/>
      <c r="N170" s="50"/>
      <c r="O170" s="50"/>
      <c r="P170" s="50"/>
      <c r="Q170" s="50"/>
      <c r="R170" s="24" t="str">
        <f t="shared" si="49"/>
        <v xml:space="preserve"> </v>
      </c>
      <c r="S170" s="2"/>
      <c r="T170" s="2"/>
      <c r="U170" s="2"/>
      <c r="V170" s="2"/>
      <c r="W170" s="5"/>
      <c r="X170" s="6"/>
      <c r="Y170" s="6"/>
      <c r="Z170" s="5"/>
      <c r="AA170" s="5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17" t="str">
        <f t="shared" si="52"/>
        <v/>
      </c>
      <c r="BB170" s="17" t="str">
        <f t="shared" si="50"/>
        <v/>
      </c>
      <c r="BC170" s="3"/>
      <c r="BD170" s="25">
        <f t="shared" si="53"/>
        <v>0</v>
      </c>
      <c r="BE170" s="25">
        <f t="shared" si="51"/>
        <v>0</v>
      </c>
      <c r="BF170" s="3"/>
    </row>
    <row r="171" spans="1:58" ht="18" customHeight="1" x14ac:dyDescent="0.15">
      <c r="A171" s="395"/>
      <c r="B171" s="306" t="s">
        <v>124</v>
      </c>
      <c r="C171" s="215" t="s">
        <v>121</v>
      </c>
      <c r="D171" s="44">
        <f>+K171</f>
        <v>0</v>
      </c>
      <c r="E171" s="73"/>
      <c r="F171" s="73"/>
      <c r="G171" s="73"/>
      <c r="H171" s="73"/>
      <c r="I171" s="73"/>
      <c r="J171" s="73"/>
      <c r="K171" s="74"/>
      <c r="L171" s="73"/>
      <c r="M171" s="73"/>
      <c r="N171" s="74">
        <v>0</v>
      </c>
      <c r="O171" s="74"/>
      <c r="P171" s="74"/>
      <c r="Q171" s="74"/>
      <c r="R171" s="24" t="str">
        <f t="shared" si="49"/>
        <v xml:space="preserve"> </v>
      </c>
      <c r="S171" s="2"/>
      <c r="T171" s="2"/>
      <c r="U171" s="2"/>
      <c r="V171" s="2"/>
      <c r="W171" s="5"/>
      <c r="X171" s="6"/>
      <c r="Y171" s="6"/>
      <c r="Z171" s="5"/>
      <c r="AA171" s="5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17" t="str">
        <f t="shared" si="52"/>
        <v/>
      </c>
      <c r="BB171" s="17" t="str">
        <f t="shared" si="50"/>
        <v/>
      </c>
      <c r="BC171" s="3"/>
      <c r="BD171" s="25">
        <f t="shared" si="53"/>
        <v>0</v>
      </c>
      <c r="BE171" s="25">
        <f t="shared" si="51"/>
        <v>0</v>
      </c>
      <c r="BF171" s="3"/>
    </row>
    <row r="172" spans="1:58" ht="15.75" customHeight="1" x14ac:dyDescent="0.15">
      <c r="A172" s="395"/>
      <c r="B172" s="307"/>
      <c r="C172" s="214" t="s">
        <v>214</v>
      </c>
      <c r="D172" s="52">
        <f>+K172</f>
        <v>0</v>
      </c>
      <c r="E172" s="85"/>
      <c r="F172" s="85"/>
      <c r="G172" s="85"/>
      <c r="H172" s="85"/>
      <c r="I172" s="85"/>
      <c r="J172" s="85"/>
      <c r="K172" s="58"/>
      <c r="L172" s="85"/>
      <c r="M172" s="85"/>
      <c r="N172" s="196"/>
      <c r="O172" s="196"/>
      <c r="P172" s="58"/>
      <c r="Q172" s="58"/>
      <c r="R172" s="24" t="str">
        <f t="shared" si="49"/>
        <v xml:space="preserve"> </v>
      </c>
      <c r="S172" s="2"/>
      <c r="T172" s="2"/>
      <c r="U172" s="2"/>
      <c r="V172" s="2"/>
      <c r="W172" s="5"/>
      <c r="X172" s="6"/>
      <c r="Y172" s="6"/>
      <c r="Z172" s="5"/>
      <c r="AA172" s="5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17"/>
      <c r="BB172" s="17" t="str">
        <f t="shared" si="50"/>
        <v/>
      </c>
      <c r="BC172" s="3"/>
      <c r="BD172" s="25"/>
      <c r="BE172" s="25">
        <f t="shared" si="51"/>
        <v>0</v>
      </c>
      <c r="BF172" s="3"/>
    </row>
    <row r="173" spans="1:58" ht="15" customHeight="1" x14ac:dyDescent="0.15">
      <c r="A173" s="395"/>
      <c r="B173" s="327" t="s">
        <v>125</v>
      </c>
      <c r="C173" s="207" t="s">
        <v>121</v>
      </c>
      <c r="D173" s="211">
        <f>+K173</f>
        <v>0</v>
      </c>
      <c r="E173" s="212"/>
      <c r="F173" s="212"/>
      <c r="G173" s="212"/>
      <c r="H173" s="212"/>
      <c r="I173" s="212"/>
      <c r="J173" s="212"/>
      <c r="K173" s="117"/>
      <c r="L173" s="212"/>
      <c r="M173" s="212"/>
      <c r="N173" s="117">
        <v>0</v>
      </c>
      <c r="O173" s="117"/>
      <c r="P173" s="117"/>
      <c r="Q173" s="117"/>
      <c r="R173" s="24" t="str">
        <f t="shared" si="49"/>
        <v xml:space="preserve"> </v>
      </c>
      <c r="S173" s="2"/>
      <c r="T173" s="2"/>
      <c r="U173" s="2"/>
      <c r="V173" s="2"/>
      <c r="W173" s="5"/>
      <c r="X173" s="6"/>
      <c r="Y173" s="6"/>
      <c r="Z173" s="5"/>
      <c r="AA173" s="5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17" t="str">
        <f t="shared" si="52"/>
        <v/>
      </c>
      <c r="BB173" s="17" t="str">
        <f t="shared" si="50"/>
        <v/>
      </c>
      <c r="BC173" s="3"/>
      <c r="BD173" s="25">
        <f t="shared" si="53"/>
        <v>0</v>
      </c>
      <c r="BE173" s="25">
        <f t="shared" si="51"/>
        <v>0</v>
      </c>
      <c r="BF173" s="3"/>
    </row>
    <row r="174" spans="1:58" ht="16.5" customHeight="1" x14ac:dyDescent="0.15">
      <c r="A174" s="397"/>
      <c r="B174" s="307"/>
      <c r="C174" s="214" t="s">
        <v>122</v>
      </c>
      <c r="D174" s="52">
        <f>+K174</f>
        <v>0</v>
      </c>
      <c r="E174" s="85"/>
      <c r="F174" s="85"/>
      <c r="G174" s="85"/>
      <c r="H174" s="85"/>
      <c r="I174" s="85"/>
      <c r="J174" s="85"/>
      <c r="K174" s="58"/>
      <c r="L174" s="85"/>
      <c r="M174" s="85"/>
      <c r="N174" s="196"/>
      <c r="O174" s="196"/>
      <c r="P174" s="58"/>
      <c r="Q174" s="58"/>
      <c r="R174" s="24" t="str">
        <f t="shared" si="49"/>
        <v xml:space="preserve"> </v>
      </c>
      <c r="S174" s="2"/>
      <c r="T174" s="2"/>
      <c r="U174" s="2"/>
      <c r="V174" s="2"/>
      <c r="W174" s="5"/>
      <c r="X174" s="6"/>
      <c r="Y174" s="6"/>
      <c r="Z174" s="5"/>
      <c r="AA174" s="5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17"/>
      <c r="BB174" s="17" t="str">
        <f t="shared" si="50"/>
        <v/>
      </c>
      <c r="BC174" s="3"/>
      <c r="BD174" s="25"/>
      <c r="BE174" s="25">
        <f t="shared" si="51"/>
        <v>0</v>
      </c>
      <c r="BF174" s="3"/>
    </row>
    <row r="175" spans="1:58" ht="15" customHeight="1" x14ac:dyDescent="0.15">
      <c r="A175" s="109" t="s">
        <v>131</v>
      </c>
      <c r="B175" s="42"/>
      <c r="C175" s="59"/>
      <c r="D175" s="60"/>
      <c r="E175" s="60"/>
      <c r="F175" s="217"/>
      <c r="G175" s="217"/>
      <c r="H175" s="217"/>
      <c r="BE175" s="3"/>
      <c r="BF175" s="3"/>
    </row>
    <row r="176" spans="1:58" ht="23.25" customHeight="1" x14ac:dyDescent="0.15">
      <c r="A176" s="295" t="s">
        <v>132</v>
      </c>
      <c r="B176" s="296"/>
      <c r="C176" s="297"/>
      <c r="D176" s="301" t="s">
        <v>4</v>
      </c>
      <c r="E176" s="303" t="s">
        <v>7</v>
      </c>
      <c r="F176" s="304"/>
      <c r="G176" s="304"/>
      <c r="H176" s="305"/>
      <c r="BE176" s="3"/>
      <c r="BF176" s="3"/>
    </row>
    <row r="177" spans="1:58" ht="27.75" customHeight="1" x14ac:dyDescent="0.15">
      <c r="A177" s="298"/>
      <c r="B177" s="299"/>
      <c r="C177" s="300"/>
      <c r="D177" s="329"/>
      <c r="E177" s="260" t="s">
        <v>133</v>
      </c>
      <c r="F177" s="38" t="s">
        <v>134</v>
      </c>
      <c r="G177" s="38" t="s">
        <v>68</v>
      </c>
      <c r="H177" s="39" t="s">
        <v>135</v>
      </c>
      <c r="BE177" s="2"/>
      <c r="BF177" s="3"/>
    </row>
    <row r="178" spans="1:58" ht="13.5" customHeight="1" x14ac:dyDescent="0.15">
      <c r="A178" s="330" t="s">
        <v>136</v>
      </c>
      <c r="B178" s="331"/>
      <c r="C178" s="332"/>
      <c r="D178" s="44">
        <f>+SUM(E178:H178)</f>
        <v>0</v>
      </c>
      <c r="E178" s="62"/>
      <c r="F178" s="63"/>
      <c r="G178" s="63"/>
      <c r="H178" s="64"/>
      <c r="BA178" s="17" t="str">
        <f>IF($D178&lt;&gt;SUM($E178:$H178)," NO ALTERE LAS FÓRMULAS, la suma de las edades no está alculando el total de la sección. ","")</f>
        <v/>
      </c>
      <c r="BB178" s="2"/>
      <c r="BC178" s="2"/>
      <c r="BD178" s="25">
        <f>IF($D178&lt;&gt;SUM($E178:$H178),1,0)</f>
        <v>0</v>
      </c>
      <c r="BE178" s="3"/>
      <c r="BF178" s="3"/>
    </row>
    <row r="179" spans="1:58" ht="15" customHeight="1" x14ac:dyDescent="0.15">
      <c r="A179" s="333" t="s">
        <v>137</v>
      </c>
      <c r="B179" s="334"/>
      <c r="C179" s="335"/>
      <c r="D179" s="52">
        <f>+SUM(E179:H179)</f>
        <v>0</v>
      </c>
      <c r="E179" s="53"/>
      <c r="F179" s="55"/>
      <c r="G179" s="55"/>
      <c r="H179" s="57"/>
      <c r="BA179" s="17" t="str">
        <f>IF($D179&lt;&gt;SUM($E179:$H179)," NO ALTERE LAS FÓRMULAS, la suma de las edades no está alculando el total de la sección. ","")</f>
        <v/>
      </c>
      <c r="BB179" s="2"/>
      <c r="BC179" s="2"/>
      <c r="BD179" s="25">
        <f>IF($D179&lt;&gt;SUM($E179:$H179),1,0)</f>
        <v>0</v>
      </c>
      <c r="BE179" s="3"/>
      <c r="BF179" s="3"/>
    </row>
    <row r="180" spans="1:58" ht="23.25" customHeight="1" x14ac:dyDescent="0.15">
      <c r="A180" s="16" t="s">
        <v>216</v>
      </c>
      <c r="B180" s="59"/>
      <c r="C180" s="59"/>
      <c r="D180" s="182"/>
      <c r="E180" s="182"/>
      <c r="F180" s="182"/>
      <c r="G180" s="182"/>
      <c r="H180" s="182"/>
      <c r="BF180" s="3"/>
    </row>
    <row r="181" spans="1:58" ht="36" customHeight="1" x14ac:dyDescent="0.15">
      <c r="A181" s="336" t="s">
        <v>217</v>
      </c>
      <c r="B181" s="337"/>
      <c r="C181" s="338"/>
      <c r="D181" s="301" t="s">
        <v>80</v>
      </c>
      <c r="E181" s="303" t="s">
        <v>7</v>
      </c>
      <c r="F181" s="304"/>
      <c r="G181" s="304"/>
      <c r="H181" s="304"/>
      <c r="I181" s="304"/>
      <c r="J181" s="304"/>
      <c r="K181" s="304"/>
      <c r="L181" s="304"/>
      <c r="M181" s="305"/>
      <c r="N181" s="304" t="s">
        <v>66</v>
      </c>
      <c r="O181" s="305"/>
      <c r="P181" s="306" t="s">
        <v>9</v>
      </c>
      <c r="BF181" s="3"/>
    </row>
    <row r="182" spans="1:58" ht="36.75" customHeight="1" x14ac:dyDescent="0.15">
      <c r="A182" s="339"/>
      <c r="B182" s="340"/>
      <c r="C182" s="341"/>
      <c r="D182" s="342"/>
      <c r="E182" s="218" t="s">
        <v>133</v>
      </c>
      <c r="F182" s="219" t="s">
        <v>14</v>
      </c>
      <c r="G182" s="219" t="s">
        <v>138</v>
      </c>
      <c r="H182" s="219" t="s">
        <v>67</v>
      </c>
      <c r="I182" s="219" t="s">
        <v>139</v>
      </c>
      <c r="J182" s="219" t="s">
        <v>68</v>
      </c>
      <c r="K182" s="219" t="s">
        <v>18</v>
      </c>
      <c r="L182" s="219" t="s">
        <v>19</v>
      </c>
      <c r="M182" s="220" t="s">
        <v>20</v>
      </c>
      <c r="N182" s="262" t="s">
        <v>1</v>
      </c>
      <c r="O182" s="222" t="s">
        <v>2</v>
      </c>
      <c r="P182" s="343"/>
      <c r="BF182" s="3"/>
    </row>
    <row r="183" spans="1:58" ht="14.25" customHeight="1" x14ac:dyDescent="0.15">
      <c r="A183" s="306" t="s">
        <v>140</v>
      </c>
      <c r="B183" s="328" t="s">
        <v>218</v>
      </c>
      <c r="C183" s="328"/>
      <c r="D183" s="111">
        <f>+SUM(E183:M183)</f>
        <v>26</v>
      </c>
      <c r="E183" s="62">
        <v>2</v>
      </c>
      <c r="F183" s="63"/>
      <c r="G183" s="63"/>
      <c r="H183" s="63"/>
      <c r="I183" s="63">
        <v>3</v>
      </c>
      <c r="J183" s="63">
        <v>10</v>
      </c>
      <c r="K183" s="63">
        <v>11</v>
      </c>
      <c r="L183" s="63"/>
      <c r="M183" s="64"/>
      <c r="N183" s="74">
        <v>9</v>
      </c>
      <c r="O183" s="74">
        <v>17</v>
      </c>
      <c r="P183" s="112"/>
      <c r="Q183" s="75" t="str">
        <f t="shared" ref="Q183:Q238" si="55">$BA183&amp;" "&amp;$BB183</f>
        <v xml:space="preserve"> </v>
      </c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  <c r="AC183" s="75"/>
      <c r="AD183" s="75"/>
      <c r="AE183" s="75"/>
      <c r="AF183" s="75"/>
      <c r="AG183" s="75"/>
      <c r="AH183" s="75"/>
      <c r="AI183" s="75"/>
      <c r="AJ183" s="75"/>
      <c r="AK183" s="75"/>
      <c r="AL183" s="75"/>
      <c r="AM183" s="75"/>
      <c r="AN183" s="75"/>
      <c r="AO183" s="75"/>
      <c r="AP183" s="75"/>
      <c r="AQ183" s="75"/>
      <c r="AR183" s="75"/>
      <c r="AS183" s="75"/>
      <c r="AT183" s="75"/>
      <c r="AU183" s="75"/>
      <c r="AV183" s="75"/>
      <c r="AW183" s="75"/>
      <c r="AX183" s="75"/>
      <c r="AY183" s="75"/>
      <c r="AZ183" s="75"/>
      <c r="BA183" s="1" t="s">
        <v>3</v>
      </c>
      <c r="BB183" s="17" t="str">
        <f t="shared" ref="BB183:BB238" si="56">IF($K183&lt;$P183," El número altas de pacientes 60 años NO puede ser mayor que el de 20-64 años.","")</f>
        <v/>
      </c>
      <c r="BC183" s="2"/>
      <c r="BD183" s="29">
        <f t="shared" ref="BD183:BD238" si="57">IF($D183&lt;&gt;($N183+$O183),1,0)</f>
        <v>0</v>
      </c>
      <c r="BE183" s="25">
        <f t="shared" ref="BE183:BE238" si="58">IF($K183&lt;$P183,1,0)</f>
        <v>0</v>
      </c>
      <c r="BF183" s="3"/>
    </row>
    <row r="184" spans="1:58" ht="13.5" customHeight="1" x14ac:dyDescent="0.15">
      <c r="A184" s="327"/>
      <c r="B184" s="320" t="s">
        <v>219</v>
      </c>
      <c r="C184" s="320"/>
      <c r="D184" s="113">
        <f t="shared" ref="D184:D238" si="59">+SUM(E184:M184)</f>
        <v>44</v>
      </c>
      <c r="E184" s="96"/>
      <c r="F184" s="80"/>
      <c r="G184" s="80"/>
      <c r="H184" s="80"/>
      <c r="I184" s="80">
        <v>5</v>
      </c>
      <c r="J184" s="80">
        <v>11</v>
      </c>
      <c r="K184" s="80">
        <v>28</v>
      </c>
      <c r="L184" s="80"/>
      <c r="M184" s="98"/>
      <c r="N184" s="83">
        <v>11</v>
      </c>
      <c r="O184" s="83">
        <v>33</v>
      </c>
      <c r="P184" s="119"/>
      <c r="Q184" s="75" t="str">
        <f t="shared" si="55"/>
        <v xml:space="preserve"> </v>
      </c>
      <c r="R184" s="75"/>
      <c r="S184" s="75"/>
      <c r="T184" s="75"/>
      <c r="U184" s="75"/>
      <c r="V184" s="75"/>
      <c r="W184" s="75"/>
      <c r="X184" s="75"/>
      <c r="Y184" s="75"/>
      <c r="Z184" s="75"/>
      <c r="AA184" s="75"/>
      <c r="AB184" s="75"/>
      <c r="AC184" s="75"/>
      <c r="AD184" s="75"/>
      <c r="AE184" s="75"/>
      <c r="AF184" s="75"/>
      <c r="AG184" s="75"/>
      <c r="AH184" s="75"/>
      <c r="AI184" s="75"/>
      <c r="AJ184" s="75"/>
      <c r="AK184" s="75"/>
      <c r="AL184" s="75"/>
      <c r="AM184" s="75"/>
      <c r="AN184" s="75"/>
      <c r="AO184" s="75"/>
      <c r="AP184" s="75"/>
      <c r="AQ184" s="75"/>
      <c r="AR184" s="75"/>
      <c r="AS184" s="75"/>
      <c r="AT184" s="75"/>
      <c r="AU184" s="75"/>
      <c r="AV184" s="75"/>
      <c r="AW184" s="75"/>
      <c r="AX184" s="75"/>
      <c r="AY184" s="75"/>
      <c r="AZ184" s="75"/>
      <c r="BA184" s="17" t="str">
        <f t="shared" ref="BA184:BA238" si="60">IF($D184&lt;&gt;($N184+$O184)," El número altas de pacientes según sexo NO puede ser diferente al Total.","")</f>
        <v/>
      </c>
      <c r="BB184" s="17" t="str">
        <f t="shared" si="56"/>
        <v/>
      </c>
      <c r="BC184" s="3"/>
      <c r="BD184" s="25">
        <f t="shared" si="57"/>
        <v>0</v>
      </c>
      <c r="BE184" s="25">
        <f t="shared" si="58"/>
        <v>0</v>
      </c>
      <c r="BF184" s="3"/>
    </row>
    <row r="185" spans="1:58" ht="11.25" customHeight="1" x14ac:dyDescent="0.15">
      <c r="A185" s="327"/>
      <c r="B185" s="320" t="s">
        <v>141</v>
      </c>
      <c r="C185" s="320"/>
      <c r="D185" s="113">
        <f t="shared" si="59"/>
        <v>23</v>
      </c>
      <c r="E185" s="96">
        <v>2</v>
      </c>
      <c r="F185" s="80"/>
      <c r="G185" s="80"/>
      <c r="H185" s="80"/>
      <c r="I185" s="80">
        <v>3</v>
      </c>
      <c r="J185" s="80">
        <v>7</v>
      </c>
      <c r="K185" s="80">
        <v>11</v>
      </c>
      <c r="L185" s="80"/>
      <c r="M185" s="98"/>
      <c r="N185" s="83">
        <v>10</v>
      </c>
      <c r="O185" s="83">
        <v>13</v>
      </c>
      <c r="P185" s="119"/>
      <c r="Q185" s="75" t="str">
        <f t="shared" si="55"/>
        <v xml:space="preserve"> </v>
      </c>
      <c r="R185" s="75"/>
      <c r="S185" s="75"/>
      <c r="T185" s="75"/>
      <c r="U185" s="75"/>
      <c r="V185" s="75"/>
      <c r="W185" s="75"/>
      <c r="X185" s="75"/>
      <c r="Y185" s="75"/>
      <c r="Z185" s="75"/>
      <c r="AA185" s="75"/>
      <c r="AB185" s="75"/>
      <c r="AC185" s="75"/>
      <c r="AD185" s="75"/>
      <c r="AE185" s="75"/>
      <c r="AF185" s="75"/>
      <c r="AG185" s="75"/>
      <c r="AH185" s="75"/>
      <c r="AI185" s="75"/>
      <c r="AJ185" s="75"/>
      <c r="AK185" s="75"/>
      <c r="AL185" s="75"/>
      <c r="AM185" s="75"/>
      <c r="AN185" s="75"/>
      <c r="AO185" s="75"/>
      <c r="AP185" s="75"/>
      <c r="AQ185" s="75"/>
      <c r="AR185" s="75"/>
      <c r="AS185" s="75"/>
      <c r="AT185" s="75"/>
      <c r="AU185" s="75"/>
      <c r="AV185" s="75"/>
      <c r="AW185" s="75"/>
      <c r="AX185" s="75"/>
      <c r="AY185" s="75"/>
      <c r="AZ185" s="75"/>
      <c r="BA185" s="17" t="str">
        <f t="shared" si="60"/>
        <v/>
      </c>
      <c r="BB185" s="17" t="str">
        <f t="shared" si="56"/>
        <v/>
      </c>
      <c r="BC185" s="3"/>
      <c r="BD185" s="25">
        <f t="shared" si="57"/>
        <v>0</v>
      </c>
      <c r="BE185" s="25">
        <f t="shared" si="58"/>
        <v>0</v>
      </c>
      <c r="BF185" s="3"/>
    </row>
    <row r="186" spans="1:58" x14ac:dyDescent="0.15">
      <c r="A186" s="307"/>
      <c r="B186" s="326" t="s">
        <v>142</v>
      </c>
      <c r="C186" s="326"/>
      <c r="D186" s="195">
        <f t="shared" si="59"/>
        <v>13</v>
      </c>
      <c r="E186" s="53">
        <v>1</v>
      </c>
      <c r="F186" s="55"/>
      <c r="G186" s="55"/>
      <c r="H186" s="55"/>
      <c r="I186" s="55">
        <v>3</v>
      </c>
      <c r="J186" s="55">
        <v>2</v>
      </c>
      <c r="K186" s="55">
        <v>7</v>
      </c>
      <c r="L186" s="55"/>
      <c r="M186" s="57"/>
      <c r="N186" s="58">
        <v>5</v>
      </c>
      <c r="O186" s="58">
        <v>8</v>
      </c>
      <c r="P186" s="148"/>
      <c r="Q186" s="75" t="str">
        <f t="shared" si="55"/>
        <v xml:space="preserve"> </v>
      </c>
      <c r="R186" s="75"/>
      <c r="S186" s="75"/>
      <c r="T186" s="75"/>
      <c r="U186" s="75"/>
      <c r="V186" s="75"/>
      <c r="W186" s="75"/>
      <c r="X186" s="75"/>
      <c r="Y186" s="75"/>
      <c r="Z186" s="75"/>
      <c r="AA186" s="75"/>
      <c r="AB186" s="75"/>
      <c r="AC186" s="75"/>
      <c r="AD186" s="75"/>
      <c r="AE186" s="75"/>
      <c r="AF186" s="75"/>
      <c r="AG186" s="75"/>
      <c r="AH186" s="75"/>
      <c r="AI186" s="75"/>
      <c r="AJ186" s="75"/>
      <c r="AK186" s="75"/>
      <c r="AL186" s="75"/>
      <c r="AM186" s="75"/>
      <c r="AN186" s="75"/>
      <c r="AO186" s="75"/>
      <c r="AP186" s="75"/>
      <c r="AQ186" s="75"/>
      <c r="AR186" s="75"/>
      <c r="AS186" s="75"/>
      <c r="AT186" s="75"/>
      <c r="AU186" s="75"/>
      <c r="AV186" s="75"/>
      <c r="AW186" s="75"/>
      <c r="AX186" s="75"/>
      <c r="AY186" s="75"/>
      <c r="AZ186" s="75"/>
      <c r="BA186" s="17" t="str">
        <f t="shared" si="60"/>
        <v/>
      </c>
      <c r="BB186" s="17" t="str">
        <f t="shared" si="56"/>
        <v/>
      </c>
      <c r="BC186" s="3"/>
      <c r="BD186" s="25">
        <f t="shared" si="57"/>
        <v>0</v>
      </c>
      <c r="BE186" s="25">
        <f t="shared" si="58"/>
        <v>0</v>
      </c>
      <c r="BF186" s="3"/>
    </row>
    <row r="187" spans="1:58" ht="11.25" customHeight="1" x14ac:dyDescent="0.15">
      <c r="A187" s="306" t="s">
        <v>143</v>
      </c>
      <c r="B187" s="328" t="s">
        <v>218</v>
      </c>
      <c r="C187" s="328"/>
      <c r="D187" s="111">
        <f t="shared" si="59"/>
        <v>92</v>
      </c>
      <c r="E187" s="62">
        <v>7</v>
      </c>
      <c r="F187" s="63"/>
      <c r="G187" s="63">
        <v>3</v>
      </c>
      <c r="H187" s="63">
        <v>3</v>
      </c>
      <c r="I187" s="63">
        <v>9</v>
      </c>
      <c r="J187" s="63">
        <v>20</v>
      </c>
      <c r="K187" s="63">
        <v>47</v>
      </c>
      <c r="L187" s="63">
        <v>3</v>
      </c>
      <c r="M187" s="64"/>
      <c r="N187" s="74">
        <v>39</v>
      </c>
      <c r="O187" s="74">
        <v>53</v>
      </c>
      <c r="P187" s="112"/>
      <c r="Q187" s="75" t="str">
        <f t="shared" si="55"/>
        <v xml:space="preserve"> </v>
      </c>
      <c r="R187" s="75"/>
      <c r="S187" s="75"/>
      <c r="T187" s="75"/>
      <c r="U187" s="75"/>
      <c r="V187" s="75"/>
      <c r="W187" s="75"/>
      <c r="X187" s="75"/>
      <c r="Y187" s="75"/>
      <c r="Z187" s="75"/>
      <c r="AA187" s="75"/>
      <c r="AB187" s="75"/>
      <c r="AC187" s="75"/>
      <c r="AD187" s="75"/>
      <c r="AE187" s="75"/>
      <c r="AF187" s="75"/>
      <c r="AG187" s="75"/>
      <c r="AH187" s="75"/>
      <c r="AI187" s="75"/>
      <c r="AJ187" s="75"/>
      <c r="AK187" s="75"/>
      <c r="AL187" s="75"/>
      <c r="AM187" s="75"/>
      <c r="AN187" s="75"/>
      <c r="AO187" s="75"/>
      <c r="AP187" s="75"/>
      <c r="AQ187" s="75"/>
      <c r="AR187" s="75"/>
      <c r="AS187" s="75"/>
      <c r="AT187" s="75"/>
      <c r="AU187" s="75"/>
      <c r="AV187" s="75"/>
      <c r="AW187" s="75"/>
      <c r="AX187" s="75"/>
      <c r="AY187" s="75"/>
      <c r="AZ187" s="75"/>
      <c r="BA187" s="17" t="str">
        <f t="shared" si="60"/>
        <v/>
      </c>
      <c r="BB187" s="17" t="str">
        <f t="shared" si="56"/>
        <v/>
      </c>
      <c r="BC187" s="3"/>
      <c r="BD187" s="25">
        <f t="shared" si="57"/>
        <v>0</v>
      </c>
      <c r="BE187" s="25">
        <f t="shared" si="58"/>
        <v>0</v>
      </c>
      <c r="BF187" s="3"/>
    </row>
    <row r="188" spans="1:58" ht="11.25" customHeight="1" x14ac:dyDescent="0.15">
      <c r="A188" s="327"/>
      <c r="B188" s="320" t="s">
        <v>219</v>
      </c>
      <c r="C188" s="320"/>
      <c r="D188" s="113">
        <f t="shared" si="59"/>
        <v>78</v>
      </c>
      <c r="E188" s="96"/>
      <c r="F188" s="80"/>
      <c r="G188" s="80">
        <v>1</v>
      </c>
      <c r="H188" s="80"/>
      <c r="I188" s="80">
        <v>5</v>
      </c>
      <c r="J188" s="80">
        <v>27</v>
      </c>
      <c r="K188" s="80">
        <v>39</v>
      </c>
      <c r="L188" s="80">
        <v>6</v>
      </c>
      <c r="M188" s="98"/>
      <c r="N188" s="83">
        <v>36</v>
      </c>
      <c r="O188" s="83">
        <v>42</v>
      </c>
      <c r="P188" s="119"/>
      <c r="Q188" s="75" t="str">
        <f t="shared" si="55"/>
        <v xml:space="preserve"> </v>
      </c>
      <c r="R188" s="75"/>
      <c r="S188" s="75"/>
      <c r="T188" s="75"/>
      <c r="U188" s="75"/>
      <c r="V188" s="75"/>
      <c r="W188" s="75"/>
      <c r="X188" s="75"/>
      <c r="Y188" s="75"/>
      <c r="Z188" s="75"/>
      <c r="AA188" s="75"/>
      <c r="AB188" s="75"/>
      <c r="AC188" s="75"/>
      <c r="AD188" s="75"/>
      <c r="AE188" s="75"/>
      <c r="AF188" s="75"/>
      <c r="AG188" s="75"/>
      <c r="AH188" s="75"/>
      <c r="AI188" s="75"/>
      <c r="AJ188" s="75"/>
      <c r="AK188" s="75"/>
      <c r="AL188" s="75"/>
      <c r="AM188" s="75"/>
      <c r="AN188" s="75"/>
      <c r="AO188" s="75"/>
      <c r="AP188" s="75"/>
      <c r="AQ188" s="75"/>
      <c r="AR188" s="75"/>
      <c r="AS188" s="75"/>
      <c r="AT188" s="75"/>
      <c r="AU188" s="75"/>
      <c r="AV188" s="75"/>
      <c r="AW188" s="75"/>
      <c r="AX188" s="75"/>
      <c r="AY188" s="75"/>
      <c r="AZ188" s="75"/>
      <c r="BA188" s="17" t="str">
        <f t="shared" si="60"/>
        <v/>
      </c>
      <c r="BB188" s="17" t="str">
        <f t="shared" si="56"/>
        <v/>
      </c>
      <c r="BC188" s="3"/>
      <c r="BD188" s="25">
        <f t="shared" si="57"/>
        <v>0</v>
      </c>
      <c r="BE188" s="25">
        <f t="shared" si="58"/>
        <v>0</v>
      </c>
      <c r="BF188" s="3"/>
    </row>
    <row r="189" spans="1:58" ht="11.25" customHeight="1" x14ac:dyDescent="0.15">
      <c r="A189" s="327"/>
      <c r="B189" s="320" t="s">
        <v>141</v>
      </c>
      <c r="C189" s="320"/>
      <c r="D189" s="113">
        <f t="shared" si="59"/>
        <v>83</v>
      </c>
      <c r="E189" s="96">
        <v>7</v>
      </c>
      <c r="F189" s="80"/>
      <c r="G189" s="80">
        <v>1</v>
      </c>
      <c r="H189" s="80">
        <v>2</v>
      </c>
      <c r="I189" s="80">
        <v>9</v>
      </c>
      <c r="J189" s="80">
        <v>17</v>
      </c>
      <c r="K189" s="80">
        <v>44</v>
      </c>
      <c r="L189" s="80">
        <v>3</v>
      </c>
      <c r="M189" s="98"/>
      <c r="N189" s="83">
        <v>33</v>
      </c>
      <c r="O189" s="83">
        <v>50</v>
      </c>
      <c r="P189" s="119"/>
      <c r="Q189" s="75" t="str">
        <f t="shared" si="55"/>
        <v xml:space="preserve"> </v>
      </c>
      <c r="R189" s="75"/>
      <c r="S189" s="75"/>
      <c r="T189" s="75"/>
      <c r="U189" s="75"/>
      <c r="V189" s="75"/>
      <c r="W189" s="75"/>
      <c r="X189" s="75"/>
      <c r="Y189" s="75"/>
      <c r="Z189" s="75"/>
      <c r="AA189" s="75"/>
      <c r="AB189" s="75"/>
      <c r="AC189" s="75"/>
      <c r="AD189" s="75"/>
      <c r="AE189" s="75"/>
      <c r="AF189" s="75"/>
      <c r="AG189" s="75"/>
      <c r="AH189" s="75"/>
      <c r="AI189" s="75"/>
      <c r="AJ189" s="75"/>
      <c r="AK189" s="75"/>
      <c r="AL189" s="75"/>
      <c r="AM189" s="75"/>
      <c r="AN189" s="75"/>
      <c r="AO189" s="75"/>
      <c r="AP189" s="75"/>
      <c r="AQ189" s="75"/>
      <c r="AR189" s="75"/>
      <c r="AS189" s="75"/>
      <c r="AT189" s="75"/>
      <c r="AU189" s="75"/>
      <c r="AV189" s="75"/>
      <c r="AW189" s="75"/>
      <c r="AX189" s="75"/>
      <c r="AY189" s="75"/>
      <c r="AZ189" s="75"/>
      <c r="BA189" s="17" t="str">
        <f t="shared" si="60"/>
        <v/>
      </c>
      <c r="BB189" s="17" t="str">
        <f t="shared" si="56"/>
        <v/>
      </c>
      <c r="BC189" s="3"/>
      <c r="BD189" s="25">
        <f t="shared" si="57"/>
        <v>0</v>
      </c>
      <c r="BE189" s="25">
        <f t="shared" si="58"/>
        <v>0</v>
      </c>
      <c r="BF189" s="3"/>
    </row>
    <row r="190" spans="1:58" ht="11.25" customHeight="1" x14ac:dyDescent="0.15">
      <c r="A190" s="307"/>
      <c r="B190" s="326" t="s">
        <v>142</v>
      </c>
      <c r="C190" s="326"/>
      <c r="D190" s="195">
        <f t="shared" si="59"/>
        <v>14</v>
      </c>
      <c r="E190" s="53">
        <v>1</v>
      </c>
      <c r="F190" s="55"/>
      <c r="G190" s="55">
        <v>1</v>
      </c>
      <c r="H190" s="55"/>
      <c r="I190" s="55">
        <v>2</v>
      </c>
      <c r="J190" s="55">
        <v>4</v>
      </c>
      <c r="K190" s="55">
        <v>6</v>
      </c>
      <c r="L190" s="55"/>
      <c r="M190" s="57"/>
      <c r="N190" s="58">
        <v>6</v>
      </c>
      <c r="O190" s="58">
        <v>8</v>
      </c>
      <c r="P190" s="148"/>
      <c r="Q190" s="75" t="str">
        <f t="shared" si="55"/>
        <v xml:space="preserve"> </v>
      </c>
      <c r="R190" s="75"/>
      <c r="S190" s="75"/>
      <c r="T190" s="75"/>
      <c r="U190" s="75"/>
      <c r="V190" s="75"/>
      <c r="W190" s="75"/>
      <c r="X190" s="75"/>
      <c r="Y190" s="75"/>
      <c r="Z190" s="75"/>
      <c r="AA190" s="75"/>
      <c r="AB190" s="75"/>
      <c r="AC190" s="75"/>
      <c r="AD190" s="75"/>
      <c r="AE190" s="75"/>
      <c r="AF190" s="75"/>
      <c r="AG190" s="75"/>
      <c r="AH190" s="75"/>
      <c r="AI190" s="75"/>
      <c r="AJ190" s="75"/>
      <c r="AK190" s="75"/>
      <c r="AL190" s="75"/>
      <c r="AM190" s="75"/>
      <c r="AN190" s="75"/>
      <c r="AO190" s="75"/>
      <c r="AP190" s="75"/>
      <c r="AQ190" s="75"/>
      <c r="AR190" s="75"/>
      <c r="AS190" s="75"/>
      <c r="AT190" s="75"/>
      <c r="AU190" s="75"/>
      <c r="AV190" s="75"/>
      <c r="AW190" s="75"/>
      <c r="AX190" s="75"/>
      <c r="AY190" s="75"/>
      <c r="AZ190" s="75"/>
      <c r="BA190" s="17" t="str">
        <f t="shared" si="60"/>
        <v/>
      </c>
      <c r="BB190" s="17" t="str">
        <f t="shared" si="56"/>
        <v/>
      </c>
      <c r="BC190" s="3"/>
      <c r="BD190" s="25">
        <f t="shared" si="57"/>
        <v>0</v>
      </c>
      <c r="BE190" s="25">
        <f t="shared" si="58"/>
        <v>0</v>
      </c>
      <c r="BF190" s="2"/>
    </row>
    <row r="191" spans="1:58" ht="11.25" customHeight="1" x14ac:dyDescent="0.15">
      <c r="A191" s="306" t="s">
        <v>82</v>
      </c>
      <c r="B191" s="328" t="s">
        <v>218</v>
      </c>
      <c r="C191" s="328"/>
      <c r="D191" s="111">
        <f t="shared" si="59"/>
        <v>50</v>
      </c>
      <c r="E191" s="62"/>
      <c r="F191" s="63"/>
      <c r="G191" s="63"/>
      <c r="H191" s="63"/>
      <c r="I191" s="63">
        <v>3</v>
      </c>
      <c r="J191" s="63">
        <v>12</v>
      </c>
      <c r="K191" s="63">
        <v>21</v>
      </c>
      <c r="L191" s="63">
        <v>1</v>
      </c>
      <c r="M191" s="64">
        <v>13</v>
      </c>
      <c r="N191" s="74">
        <v>9</v>
      </c>
      <c r="O191" s="74">
        <v>41</v>
      </c>
      <c r="P191" s="112"/>
      <c r="Q191" s="75" t="str">
        <f t="shared" si="55"/>
        <v xml:space="preserve"> </v>
      </c>
      <c r="R191" s="75"/>
      <c r="S191" s="75"/>
      <c r="T191" s="75"/>
      <c r="U191" s="75"/>
      <c r="V191" s="75"/>
      <c r="W191" s="75"/>
      <c r="X191" s="75"/>
      <c r="Y191" s="75"/>
      <c r="Z191" s="75"/>
      <c r="AA191" s="75"/>
      <c r="AB191" s="75"/>
      <c r="AC191" s="75"/>
      <c r="AD191" s="75"/>
      <c r="AE191" s="75"/>
      <c r="AF191" s="75"/>
      <c r="AG191" s="75"/>
      <c r="AH191" s="75"/>
      <c r="AI191" s="75"/>
      <c r="AJ191" s="75"/>
      <c r="AK191" s="75"/>
      <c r="AL191" s="75"/>
      <c r="AM191" s="75"/>
      <c r="AN191" s="75"/>
      <c r="AO191" s="75"/>
      <c r="AP191" s="75"/>
      <c r="AQ191" s="75"/>
      <c r="AR191" s="75"/>
      <c r="AS191" s="75"/>
      <c r="AT191" s="75"/>
      <c r="AU191" s="75"/>
      <c r="AV191" s="75"/>
      <c r="AW191" s="75"/>
      <c r="AX191" s="75"/>
      <c r="AY191" s="75"/>
      <c r="AZ191" s="75"/>
      <c r="BA191" s="17" t="str">
        <f t="shared" si="60"/>
        <v/>
      </c>
      <c r="BB191" s="17" t="str">
        <f t="shared" si="56"/>
        <v/>
      </c>
      <c r="BC191" s="3"/>
      <c r="BD191" s="25">
        <f t="shared" si="57"/>
        <v>0</v>
      </c>
      <c r="BE191" s="25">
        <f t="shared" si="58"/>
        <v>0</v>
      </c>
      <c r="BF191" s="3"/>
    </row>
    <row r="192" spans="1:58" ht="11.25" customHeight="1" x14ac:dyDescent="0.15">
      <c r="A192" s="327"/>
      <c r="B192" s="320" t="s">
        <v>219</v>
      </c>
      <c r="C192" s="320"/>
      <c r="D192" s="113">
        <f t="shared" si="59"/>
        <v>135</v>
      </c>
      <c r="E192" s="96"/>
      <c r="F192" s="80"/>
      <c r="G192" s="80"/>
      <c r="H192" s="80">
        <v>1</v>
      </c>
      <c r="I192" s="80">
        <v>8</v>
      </c>
      <c r="J192" s="80">
        <v>28</v>
      </c>
      <c r="K192" s="80">
        <v>49</v>
      </c>
      <c r="L192" s="80"/>
      <c r="M192" s="98">
        <v>49</v>
      </c>
      <c r="N192" s="83">
        <v>15</v>
      </c>
      <c r="O192" s="83">
        <v>120</v>
      </c>
      <c r="P192" s="119"/>
      <c r="Q192" s="75" t="str">
        <f t="shared" si="55"/>
        <v xml:space="preserve"> </v>
      </c>
      <c r="R192" s="75"/>
      <c r="S192" s="75"/>
      <c r="T192" s="75"/>
      <c r="U192" s="75"/>
      <c r="V192" s="75"/>
      <c r="W192" s="75"/>
      <c r="X192" s="75"/>
      <c r="Y192" s="75"/>
      <c r="Z192" s="75"/>
      <c r="AA192" s="75"/>
      <c r="AB192" s="75"/>
      <c r="AC192" s="75"/>
      <c r="AD192" s="75"/>
      <c r="AE192" s="75"/>
      <c r="AF192" s="75"/>
      <c r="AG192" s="75"/>
      <c r="AH192" s="75"/>
      <c r="AI192" s="75"/>
      <c r="AJ192" s="75"/>
      <c r="AK192" s="75"/>
      <c r="AL192" s="75"/>
      <c r="AM192" s="75"/>
      <c r="AN192" s="75"/>
      <c r="AO192" s="75"/>
      <c r="AP192" s="75"/>
      <c r="AQ192" s="75"/>
      <c r="AR192" s="75"/>
      <c r="AS192" s="75"/>
      <c r="AT192" s="75"/>
      <c r="AU192" s="75"/>
      <c r="AV192" s="75"/>
      <c r="AW192" s="75"/>
      <c r="AX192" s="75"/>
      <c r="AY192" s="75"/>
      <c r="AZ192" s="75"/>
      <c r="BA192" s="17" t="str">
        <f t="shared" si="60"/>
        <v/>
      </c>
      <c r="BB192" s="17" t="str">
        <f t="shared" si="56"/>
        <v/>
      </c>
      <c r="BC192" s="3"/>
      <c r="BD192" s="25">
        <f t="shared" si="57"/>
        <v>0</v>
      </c>
      <c r="BE192" s="25">
        <f t="shared" si="58"/>
        <v>0</v>
      </c>
      <c r="BF192" s="3"/>
    </row>
    <row r="193" spans="1:58" ht="11.25" customHeight="1" x14ac:dyDescent="0.15">
      <c r="A193" s="327"/>
      <c r="B193" s="320" t="s">
        <v>141</v>
      </c>
      <c r="C193" s="320"/>
      <c r="D193" s="113">
        <f t="shared" si="59"/>
        <v>45</v>
      </c>
      <c r="E193" s="96"/>
      <c r="F193" s="80"/>
      <c r="G193" s="80"/>
      <c r="H193" s="80"/>
      <c r="I193" s="80">
        <v>2</v>
      </c>
      <c r="J193" s="80">
        <v>12</v>
      </c>
      <c r="K193" s="80">
        <v>15</v>
      </c>
      <c r="L193" s="80">
        <v>1</v>
      </c>
      <c r="M193" s="98">
        <v>15</v>
      </c>
      <c r="N193" s="83">
        <v>8</v>
      </c>
      <c r="O193" s="83">
        <v>37</v>
      </c>
      <c r="P193" s="119"/>
      <c r="Q193" s="75" t="str">
        <f t="shared" si="55"/>
        <v xml:space="preserve"> </v>
      </c>
      <c r="R193" s="75"/>
      <c r="S193" s="75"/>
      <c r="T193" s="75"/>
      <c r="U193" s="75"/>
      <c r="V193" s="75"/>
      <c r="W193" s="75"/>
      <c r="X193" s="75"/>
      <c r="Y193" s="75"/>
      <c r="Z193" s="75"/>
      <c r="AA193" s="75"/>
      <c r="AB193" s="75"/>
      <c r="AC193" s="75"/>
      <c r="AD193" s="75"/>
      <c r="AE193" s="75"/>
      <c r="AF193" s="75"/>
      <c r="AG193" s="75"/>
      <c r="AH193" s="75"/>
      <c r="AI193" s="75"/>
      <c r="AJ193" s="75"/>
      <c r="AK193" s="75"/>
      <c r="AL193" s="75"/>
      <c r="AM193" s="75"/>
      <c r="AN193" s="75"/>
      <c r="AO193" s="75"/>
      <c r="AP193" s="75"/>
      <c r="AQ193" s="75"/>
      <c r="AR193" s="75"/>
      <c r="AS193" s="75"/>
      <c r="AT193" s="75"/>
      <c r="AU193" s="75"/>
      <c r="AV193" s="75"/>
      <c r="AW193" s="75"/>
      <c r="AX193" s="75"/>
      <c r="AY193" s="75"/>
      <c r="AZ193" s="75"/>
      <c r="BA193" s="17" t="str">
        <f t="shared" si="60"/>
        <v/>
      </c>
      <c r="BB193" s="17" t="str">
        <f t="shared" si="56"/>
        <v/>
      </c>
      <c r="BC193" s="3"/>
      <c r="BD193" s="25">
        <f t="shared" si="57"/>
        <v>0</v>
      </c>
      <c r="BE193" s="25">
        <f t="shared" si="58"/>
        <v>0</v>
      </c>
      <c r="BF193" s="3"/>
    </row>
    <row r="194" spans="1:58" ht="11.25" customHeight="1" x14ac:dyDescent="0.15">
      <c r="A194" s="307"/>
      <c r="B194" s="326" t="s">
        <v>142</v>
      </c>
      <c r="C194" s="326"/>
      <c r="D194" s="195">
        <f t="shared" si="59"/>
        <v>34</v>
      </c>
      <c r="E194" s="53"/>
      <c r="F194" s="55"/>
      <c r="G194" s="55"/>
      <c r="H194" s="55">
        <v>1</v>
      </c>
      <c r="I194" s="55">
        <v>2</v>
      </c>
      <c r="J194" s="55">
        <v>5</v>
      </c>
      <c r="K194" s="55">
        <v>10</v>
      </c>
      <c r="L194" s="55">
        <v>1</v>
      </c>
      <c r="M194" s="57">
        <v>15</v>
      </c>
      <c r="N194" s="58">
        <v>5</v>
      </c>
      <c r="O194" s="58">
        <v>29</v>
      </c>
      <c r="P194" s="148"/>
      <c r="Q194" s="75" t="str">
        <f t="shared" si="55"/>
        <v xml:space="preserve"> </v>
      </c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  <c r="AC194" s="75"/>
      <c r="AD194" s="75"/>
      <c r="AE194" s="75"/>
      <c r="AF194" s="75"/>
      <c r="AG194" s="75"/>
      <c r="AH194" s="75"/>
      <c r="AI194" s="75"/>
      <c r="AJ194" s="75"/>
      <c r="AK194" s="75"/>
      <c r="AL194" s="75"/>
      <c r="AM194" s="75"/>
      <c r="AN194" s="75"/>
      <c r="AO194" s="75"/>
      <c r="AP194" s="75"/>
      <c r="AQ194" s="75"/>
      <c r="AR194" s="75"/>
      <c r="AS194" s="75"/>
      <c r="AT194" s="75"/>
      <c r="AU194" s="75"/>
      <c r="AV194" s="75"/>
      <c r="AW194" s="75"/>
      <c r="AX194" s="75"/>
      <c r="AY194" s="75"/>
      <c r="AZ194" s="75"/>
      <c r="BA194" s="17" t="str">
        <f t="shared" si="60"/>
        <v/>
      </c>
      <c r="BB194" s="17" t="str">
        <f t="shared" si="56"/>
        <v/>
      </c>
      <c r="BC194" s="3"/>
      <c r="BD194" s="25">
        <f t="shared" si="57"/>
        <v>0</v>
      </c>
      <c r="BE194" s="25">
        <f t="shared" si="58"/>
        <v>0</v>
      </c>
      <c r="BF194" s="3"/>
    </row>
    <row r="195" spans="1:58" ht="11.25" customHeight="1" x14ac:dyDescent="0.15">
      <c r="A195" s="306" t="s">
        <v>87</v>
      </c>
      <c r="B195" s="328" t="s">
        <v>218</v>
      </c>
      <c r="C195" s="328"/>
      <c r="D195" s="111">
        <f>+SUM(E195:J195)</f>
        <v>15</v>
      </c>
      <c r="E195" s="62">
        <v>6</v>
      </c>
      <c r="F195" s="63">
        <v>3</v>
      </c>
      <c r="G195" s="63">
        <v>2</v>
      </c>
      <c r="H195" s="63"/>
      <c r="I195" s="63">
        <v>3</v>
      </c>
      <c r="J195" s="63">
        <v>1</v>
      </c>
      <c r="K195" s="223"/>
      <c r="L195" s="223"/>
      <c r="M195" s="224"/>
      <c r="N195" s="74">
        <v>9</v>
      </c>
      <c r="O195" s="74">
        <v>6</v>
      </c>
      <c r="P195" s="225"/>
      <c r="Q195" s="75" t="str">
        <f t="shared" si="55"/>
        <v xml:space="preserve"> </v>
      </c>
      <c r="R195" s="75"/>
      <c r="S195" s="75"/>
      <c r="T195" s="75"/>
      <c r="U195" s="75"/>
      <c r="V195" s="75"/>
      <c r="W195" s="75"/>
      <c r="X195" s="75"/>
      <c r="Y195" s="75"/>
      <c r="Z195" s="75"/>
      <c r="AA195" s="75"/>
      <c r="AB195" s="75"/>
      <c r="AC195" s="75"/>
      <c r="AD195" s="75"/>
      <c r="AE195" s="75"/>
      <c r="AF195" s="75"/>
      <c r="AG195" s="75"/>
      <c r="AH195" s="75"/>
      <c r="AI195" s="75"/>
      <c r="AJ195" s="75"/>
      <c r="AK195" s="75"/>
      <c r="AL195" s="75"/>
      <c r="AM195" s="75"/>
      <c r="AN195" s="75"/>
      <c r="AO195" s="75"/>
      <c r="AP195" s="75"/>
      <c r="AQ195" s="75"/>
      <c r="AR195" s="75"/>
      <c r="AS195" s="75"/>
      <c r="AT195" s="75"/>
      <c r="AU195" s="75"/>
      <c r="AV195" s="75"/>
      <c r="AW195" s="75"/>
      <c r="AX195" s="75"/>
      <c r="AY195" s="75"/>
      <c r="AZ195" s="75"/>
      <c r="BA195" s="17" t="str">
        <f t="shared" si="60"/>
        <v/>
      </c>
      <c r="BB195" s="8" t="str">
        <f t="shared" si="56"/>
        <v/>
      </c>
      <c r="BC195" s="3"/>
      <c r="BD195" s="25">
        <f t="shared" si="57"/>
        <v>0</v>
      </c>
      <c r="BE195" s="29">
        <f t="shared" si="58"/>
        <v>0</v>
      </c>
      <c r="BF195" s="3"/>
    </row>
    <row r="196" spans="1:58" ht="11.25" customHeight="1" x14ac:dyDescent="0.15">
      <c r="A196" s="327"/>
      <c r="B196" s="320" t="s">
        <v>219</v>
      </c>
      <c r="C196" s="320"/>
      <c r="D196" s="113">
        <f>+SUM(E196:J196)</f>
        <v>135</v>
      </c>
      <c r="E196" s="96">
        <v>56</v>
      </c>
      <c r="F196" s="80">
        <v>16</v>
      </c>
      <c r="G196" s="80">
        <v>19</v>
      </c>
      <c r="H196" s="80">
        <v>4</v>
      </c>
      <c r="I196" s="80">
        <v>33</v>
      </c>
      <c r="J196" s="80">
        <v>7</v>
      </c>
      <c r="K196" s="79"/>
      <c r="L196" s="79"/>
      <c r="M196" s="99"/>
      <c r="N196" s="83">
        <v>72</v>
      </c>
      <c r="O196" s="83">
        <v>63</v>
      </c>
      <c r="P196" s="121"/>
      <c r="Q196" s="75" t="str">
        <f t="shared" si="55"/>
        <v xml:space="preserve"> </v>
      </c>
      <c r="R196" s="75"/>
      <c r="S196" s="75"/>
      <c r="T196" s="75"/>
      <c r="U196" s="75"/>
      <c r="V196" s="75"/>
      <c r="W196" s="75"/>
      <c r="X196" s="75"/>
      <c r="Y196" s="75"/>
      <c r="Z196" s="75"/>
      <c r="AA196" s="75"/>
      <c r="AB196" s="75"/>
      <c r="AC196" s="75"/>
      <c r="AD196" s="75"/>
      <c r="AE196" s="75"/>
      <c r="AF196" s="75"/>
      <c r="AG196" s="75"/>
      <c r="AH196" s="75"/>
      <c r="AI196" s="75"/>
      <c r="AJ196" s="75"/>
      <c r="AK196" s="75"/>
      <c r="AL196" s="75"/>
      <c r="AM196" s="75"/>
      <c r="AN196" s="75"/>
      <c r="AO196" s="75"/>
      <c r="AP196" s="75"/>
      <c r="AQ196" s="75"/>
      <c r="AR196" s="75"/>
      <c r="AS196" s="75"/>
      <c r="AT196" s="75"/>
      <c r="AU196" s="75"/>
      <c r="AV196" s="75"/>
      <c r="AW196" s="75"/>
      <c r="AX196" s="75"/>
      <c r="AY196" s="75"/>
      <c r="AZ196" s="75"/>
      <c r="BA196" s="17" t="str">
        <f t="shared" si="60"/>
        <v/>
      </c>
      <c r="BB196" s="8" t="str">
        <f t="shared" si="56"/>
        <v/>
      </c>
      <c r="BC196" s="3"/>
      <c r="BD196" s="25">
        <f t="shared" si="57"/>
        <v>0</v>
      </c>
      <c r="BE196" s="29">
        <f t="shared" si="58"/>
        <v>0</v>
      </c>
      <c r="BF196" s="3"/>
    </row>
    <row r="197" spans="1:58" ht="11.25" customHeight="1" x14ac:dyDescent="0.15">
      <c r="A197" s="327"/>
      <c r="B197" s="320" t="s">
        <v>141</v>
      </c>
      <c r="C197" s="320"/>
      <c r="D197" s="113">
        <f>+SUM(E197:J197)</f>
        <v>28</v>
      </c>
      <c r="E197" s="96">
        <v>9</v>
      </c>
      <c r="F197" s="80">
        <v>3</v>
      </c>
      <c r="G197" s="80">
        <v>3</v>
      </c>
      <c r="H197" s="80"/>
      <c r="I197" s="80">
        <v>12</v>
      </c>
      <c r="J197" s="80">
        <v>1</v>
      </c>
      <c r="K197" s="79"/>
      <c r="L197" s="79"/>
      <c r="M197" s="99"/>
      <c r="N197" s="83">
        <v>17</v>
      </c>
      <c r="O197" s="83">
        <v>11</v>
      </c>
      <c r="P197" s="121"/>
      <c r="Q197" s="75" t="str">
        <f t="shared" si="55"/>
        <v xml:space="preserve"> </v>
      </c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75"/>
      <c r="AK197" s="75"/>
      <c r="AL197" s="75"/>
      <c r="AM197" s="75"/>
      <c r="AN197" s="75"/>
      <c r="AO197" s="75"/>
      <c r="AP197" s="75"/>
      <c r="AQ197" s="75"/>
      <c r="AR197" s="75"/>
      <c r="AS197" s="75"/>
      <c r="AT197" s="75"/>
      <c r="AU197" s="75"/>
      <c r="AV197" s="75"/>
      <c r="AW197" s="75"/>
      <c r="AX197" s="75"/>
      <c r="AY197" s="75"/>
      <c r="AZ197" s="75"/>
      <c r="BA197" s="17" t="str">
        <f t="shared" si="60"/>
        <v/>
      </c>
      <c r="BB197" s="8" t="str">
        <f t="shared" si="56"/>
        <v/>
      </c>
      <c r="BC197" s="3"/>
      <c r="BD197" s="25">
        <f t="shared" si="57"/>
        <v>0</v>
      </c>
      <c r="BE197" s="29">
        <f t="shared" si="58"/>
        <v>0</v>
      </c>
      <c r="BF197" s="3"/>
    </row>
    <row r="198" spans="1:58" ht="11.25" customHeight="1" x14ac:dyDescent="0.15">
      <c r="A198" s="307"/>
      <c r="B198" s="326" t="s">
        <v>142</v>
      </c>
      <c r="C198" s="326"/>
      <c r="D198" s="195">
        <f>+SUM(E198:J198)</f>
        <v>13</v>
      </c>
      <c r="E198" s="53">
        <v>5</v>
      </c>
      <c r="F198" s="55">
        <v>1</v>
      </c>
      <c r="G198" s="55">
        <v>3</v>
      </c>
      <c r="H198" s="55"/>
      <c r="I198" s="55">
        <v>4</v>
      </c>
      <c r="J198" s="55"/>
      <c r="K198" s="226"/>
      <c r="L198" s="226"/>
      <c r="M198" s="227"/>
      <c r="N198" s="58">
        <v>9</v>
      </c>
      <c r="O198" s="58">
        <v>4</v>
      </c>
      <c r="P198" s="228"/>
      <c r="Q198" s="75" t="str">
        <f t="shared" si="55"/>
        <v xml:space="preserve"> </v>
      </c>
      <c r="R198" s="75"/>
      <c r="S198" s="75"/>
      <c r="T198" s="75"/>
      <c r="U198" s="75"/>
      <c r="V198" s="75"/>
      <c r="W198" s="75"/>
      <c r="X198" s="75"/>
      <c r="Y198" s="75"/>
      <c r="Z198" s="75"/>
      <c r="AA198" s="75"/>
      <c r="AB198" s="75"/>
      <c r="AC198" s="75"/>
      <c r="AD198" s="75"/>
      <c r="AE198" s="75"/>
      <c r="AF198" s="75"/>
      <c r="AG198" s="75"/>
      <c r="AH198" s="75"/>
      <c r="AI198" s="75"/>
      <c r="AJ198" s="75"/>
      <c r="AK198" s="75"/>
      <c r="AL198" s="75"/>
      <c r="AM198" s="75"/>
      <c r="AN198" s="75"/>
      <c r="AO198" s="75"/>
      <c r="AP198" s="75"/>
      <c r="AQ198" s="75"/>
      <c r="AR198" s="75"/>
      <c r="AS198" s="75"/>
      <c r="AT198" s="75"/>
      <c r="AU198" s="75"/>
      <c r="AV198" s="75"/>
      <c r="AW198" s="75"/>
      <c r="AX198" s="75"/>
      <c r="AY198" s="75"/>
      <c r="AZ198" s="75"/>
      <c r="BA198" s="17" t="str">
        <f t="shared" si="60"/>
        <v/>
      </c>
      <c r="BB198" s="8" t="str">
        <f t="shared" si="56"/>
        <v/>
      </c>
      <c r="BC198" s="3"/>
      <c r="BD198" s="25">
        <f t="shared" si="57"/>
        <v>0</v>
      </c>
      <c r="BE198" s="29">
        <f t="shared" si="58"/>
        <v>0</v>
      </c>
      <c r="BF198" s="27"/>
    </row>
    <row r="199" spans="1:58" ht="11.25" customHeight="1" x14ac:dyDescent="0.15">
      <c r="A199" s="306" t="s">
        <v>144</v>
      </c>
      <c r="B199" s="319" t="s">
        <v>218</v>
      </c>
      <c r="C199" s="319"/>
      <c r="D199" s="229">
        <f t="shared" si="59"/>
        <v>24</v>
      </c>
      <c r="E199" s="114">
        <v>1</v>
      </c>
      <c r="F199" s="115"/>
      <c r="G199" s="115"/>
      <c r="H199" s="115">
        <v>1</v>
      </c>
      <c r="I199" s="115">
        <v>1</v>
      </c>
      <c r="J199" s="115">
        <v>1</v>
      </c>
      <c r="K199" s="115">
        <v>19</v>
      </c>
      <c r="L199" s="115">
        <v>1</v>
      </c>
      <c r="M199" s="179"/>
      <c r="N199" s="117">
        <v>9</v>
      </c>
      <c r="O199" s="117">
        <v>15</v>
      </c>
      <c r="P199" s="118"/>
      <c r="Q199" s="75" t="str">
        <f t="shared" si="55"/>
        <v xml:space="preserve"> </v>
      </c>
      <c r="R199" s="75"/>
      <c r="S199" s="75"/>
      <c r="T199" s="75"/>
      <c r="U199" s="75"/>
      <c r="V199" s="75"/>
      <c r="W199" s="75"/>
      <c r="X199" s="75"/>
      <c r="Y199" s="75"/>
      <c r="Z199" s="75"/>
      <c r="AA199" s="75"/>
      <c r="AB199" s="75"/>
      <c r="AC199" s="75"/>
      <c r="AD199" s="75"/>
      <c r="AE199" s="75"/>
      <c r="AF199" s="75"/>
      <c r="AG199" s="75"/>
      <c r="AH199" s="75"/>
      <c r="AI199" s="75"/>
      <c r="AJ199" s="75"/>
      <c r="AK199" s="75"/>
      <c r="AL199" s="75"/>
      <c r="AM199" s="75"/>
      <c r="AN199" s="75"/>
      <c r="AO199" s="75"/>
      <c r="AP199" s="75"/>
      <c r="AQ199" s="75"/>
      <c r="AR199" s="75"/>
      <c r="AS199" s="75"/>
      <c r="AT199" s="75"/>
      <c r="AU199" s="75"/>
      <c r="AV199" s="75"/>
      <c r="AW199" s="75"/>
      <c r="AX199" s="75"/>
      <c r="AY199" s="75"/>
      <c r="AZ199" s="75"/>
      <c r="BA199" s="17" t="str">
        <f t="shared" si="60"/>
        <v/>
      </c>
      <c r="BB199" s="17" t="str">
        <f t="shared" si="56"/>
        <v/>
      </c>
      <c r="BC199" s="3"/>
      <c r="BD199" s="25">
        <f t="shared" si="57"/>
        <v>0</v>
      </c>
      <c r="BE199" s="25">
        <f t="shared" si="58"/>
        <v>0</v>
      </c>
      <c r="BF199" s="2"/>
    </row>
    <row r="200" spans="1:58" ht="11.25" customHeight="1" x14ac:dyDescent="0.15">
      <c r="A200" s="327"/>
      <c r="B200" s="320" t="s">
        <v>219</v>
      </c>
      <c r="C200" s="320"/>
      <c r="D200" s="113">
        <f t="shared" si="59"/>
        <v>118</v>
      </c>
      <c r="E200" s="96"/>
      <c r="F200" s="80"/>
      <c r="G200" s="80">
        <v>1</v>
      </c>
      <c r="H200" s="80"/>
      <c r="I200" s="80"/>
      <c r="J200" s="80">
        <v>1</v>
      </c>
      <c r="K200" s="80">
        <v>113</v>
      </c>
      <c r="L200" s="80">
        <v>3</v>
      </c>
      <c r="M200" s="98"/>
      <c r="N200" s="83">
        <v>46</v>
      </c>
      <c r="O200" s="83">
        <v>72</v>
      </c>
      <c r="P200" s="119">
        <v>4</v>
      </c>
      <c r="Q200" s="75" t="str">
        <f t="shared" si="55"/>
        <v xml:space="preserve"> </v>
      </c>
      <c r="R200" s="75"/>
      <c r="S200" s="75"/>
      <c r="T200" s="75"/>
      <c r="U200" s="75"/>
      <c r="V200" s="75"/>
      <c r="W200" s="75"/>
      <c r="X200" s="75"/>
      <c r="Y200" s="75"/>
      <c r="Z200" s="75"/>
      <c r="AA200" s="75"/>
      <c r="AB200" s="75"/>
      <c r="AC200" s="75"/>
      <c r="AD200" s="75"/>
      <c r="AE200" s="75"/>
      <c r="AF200" s="75"/>
      <c r="AG200" s="75"/>
      <c r="AH200" s="75"/>
      <c r="AI200" s="75"/>
      <c r="AJ200" s="75"/>
      <c r="AK200" s="75"/>
      <c r="AL200" s="75"/>
      <c r="AM200" s="75"/>
      <c r="AN200" s="75"/>
      <c r="AO200" s="75"/>
      <c r="AP200" s="75"/>
      <c r="AQ200" s="75"/>
      <c r="AR200" s="75"/>
      <c r="AS200" s="75"/>
      <c r="AT200" s="75"/>
      <c r="AU200" s="75"/>
      <c r="AV200" s="75"/>
      <c r="AW200" s="75"/>
      <c r="AX200" s="75"/>
      <c r="AY200" s="75"/>
      <c r="AZ200" s="75"/>
      <c r="BA200" s="17" t="str">
        <f t="shared" si="60"/>
        <v/>
      </c>
      <c r="BB200" s="17" t="str">
        <f t="shared" si="56"/>
        <v/>
      </c>
      <c r="BC200" s="3"/>
      <c r="BD200" s="25">
        <f t="shared" si="57"/>
        <v>0</v>
      </c>
      <c r="BE200" s="25">
        <f t="shared" si="58"/>
        <v>0</v>
      </c>
      <c r="BF200" s="2"/>
    </row>
    <row r="201" spans="1:58" ht="11.25" customHeight="1" x14ac:dyDescent="0.15">
      <c r="A201" s="327"/>
      <c r="B201" s="320" t="s">
        <v>141</v>
      </c>
      <c r="C201" s="320"/>
      <c r="D201" s="113">
        <f t="shared" si="59"/>
        <v>15</v>
      </c>
      <c r="E201" s="96"/>
      <c r="F201" s="80"/>
      <c r="G201" s="80"/>
      <c r="H201" s="80"/>
      <c r="I201" s="80"/>
      <c r="J201" s="80">
        <v>1</v>
      </c>
      <c r="K201" s="80">
        <v>13</v>
      </c>
      <c r="L201" s="80">
        <v>1</v>
      </c>
      <c r="M201" s="98"/>
      <c r="N201" s="83">
        <v>6</v>
      </c>
      <c r="O201" s="83">
        <v>9</v>
      </c>
      <c r="P201" s="119"/>
      <c r="Q201" s="75" t="str">
        <f t="shared" si="55"/>
        <v xml:space="preserve"> </v>
      </c>
      <c r="R201" s="75"/>
      <c r="S201" s="75"/>
      <c r="T201" s="75"/>
      <c r="U201" s="75"/>
      <c r="V201" s="75"/>
      <c r="W201" s="75"/>
      <c r="X201" s="75"/>
      <c r="Y201" s="75"/>
      <c r="Z201" s="75"/>
      <c r="AA201" s="75"/>
      <c r="AB201" s="75"/>
      <c r="AC201" s="75"/>
      <c r="AD201" s="75"/>
      <c r="AE201" s="75"/>
      <c r="AF201" s="75"/>
      <c r="AG201" s="75"/>
      <c r="AH201" s="75"/>
      <c r="AI201" s="75"/>
      <c r="AJ201" s="75"/>
      <c r="AK201" s="75"/>
      <c r="AL201" s="75"/>
      <c r="AM201" s="75"/>
      <c r="AN201" s="75"/>
      <c r="AO201" s="75"/>
      <c r="AP201" s="75"/>
      <c r="AQ201" s="75"/>
      <c r="AR201" s="75"/>
      <c r="AS201" s="75"/>
      <c r="AT201" s="75"/>
      <c r="AU201" s="75"/>
      <c r="AV201" s="75"/>
      <c r="AW201" s="75"/>
      <c r="AX201" s="75"/>
      <c r="AY201" s="75"/>
      <c r="AZ201" s="75"/>
      <c r="BA201" s="17" t="str">
        <f t="shared" si="60"/>
        <v/>
      </c>
      <c r="BB201" s="17" t="str">
        <f t="shared" si="56"/>
        <v/>
      </c>
      <c r="BC201" s="3"/>
      <c r="BD201" s="25">
        <f t="shared" si="57"/>
        <v>0</v>
      </c>
      <c r="BE201" s="25">
        <f t="shared" si="58"/>
        <v>0</v>
      </c>
      <c r="BF201" s="2"/>
    </row>
    <row r="202" spans="1:58" ht="11.25" customHeight="1" x14ac:dyDescent="0.15">
      <c r="A202" s="307"/>
      <c r="B202" s="321" t="s">
        <v>142</v>
      </c>
      <c r="C202" s="321"/>
      <c r="D202" s="191">
        <f t="shared" si="59"/>
        <v>11</v>
      </c>
      <c r="E202" s="142"/>
      <c r="F202" s="144"/>
      <c r="G202" s="144"/>
      <c r="H202" s="144"/>
      <c r="I202" s="144"/>
      <c r="J202" s="144">
        <v>1</v>
      </c>
      <c r="K202" s="144">
        <v>10</v>
      </c>
      <c r="L202" s="144"/>
      <c r="M202" s="145"/>
      <c r="N202" s="87">
        <v>4</v>
      </c>
      <c r="O202" s="87">
        <v>7</v>
      </c>
      <c r="P202" s="157"/>
      <c r="Q202" s="75" t="str">
        <f t="shared" si="55"/>
        <v xml:space="preserve"> </v>
      </c>
      <c r="R202" s="75"/>
      <c r="S202" s="75"/>
      <c r="T202" s="75"/>
      <c r="U202" s="75"/>
      <c r="V202" s="75"/>
      <c r="W202" s="75"/>
      <c r="X202" s="75"/>
      <c r="Y202" s="75"/>
      <c r="Z202" s="75"/>
      <c r="AA202" s="75"/>
      <c r="AB202" s="75"/>
      <c r="AC202" s="75"/>
      <c r="AD202" s="75"/>
      <c r="AE202" s="75"/>
      <c r="AF202" s="75"/>
      <c r="AG202" s="75"/>
      <c r="AH202" s="75"/>
      <c r="AI202" s="75"/>
      <c r="AJ202" s="75"/>
      <c r="AK202" s="75"/>
      <c r="AL202" s="75"/>
      <c r="AM202" s="75"/>
      <c r="AN202" s="75"/>
      <c r="AO202" s="75"/>
      <c r="AP202" s="75"/>
      <c r="AQ202" s="75"/>
      <c r="AR202" s="75"/>
      <c r="AS202" s="75"/>
      <c r="AT202" s="75"/>
      <c r="AU202" s="75"/>
      <c r="AV202" s="75"/>
      <c r="AW202" s="75"/>
      <c r="AX202" s="75"/>
      <c r="AY202" s="75"/>
      <c r="AZ202" s="75"/>
      <c r="BA202" s="17" t="str">
        <f t="shared" si="60"/>
        <v/>
      </c>
      <c r="BB202" s="17" t="str">
        <f t="shared" si="56"/>
        <v/>
      </c>
      <c r="BC202" s="3"/>
      <c r="BD202" s="25">
        <f t="shared" si="57"/>
        <v>0</v>
      </c>
      <c r="BE202" s="25">
        <f t="shared" si="58"/>
        <v>0</v>
      </c>
      <c r="BF202" s="2"/>
    </row>
    <row r="203" spans="1:58" ht="11.25" customHeight="1" x14ac:dyDescent="0.15">
      <c r="A203" s="306" t="s">
        <v>220</v>
      </c>
      <c r="B203" s="328" t="s">
        <v>218</v>
      </c>
      <c r="C203" s="328"/>
      <c r="D203" s="111">
        <f>+SUM(E203:K203)</f>
        <v>11</v>
      </c>
      <c r="E203" s="62"/>
      <c r="F203" s="63"/>
      <c r="G203" s="63">
        <v>1</v>
      </c>
      <c r="H203" s="63">
        <v>2</v>
      </c>
      <c r="I203" s="63">
        <v>4</v>
      </c>
      <c r="J203" s="63">
        <v>4</v>
      </c>
      <c r="K203" s="63"/>
      <c r="L203" s="223"/>
      <c r="M203" s="224"/>
      <c r="N203" s="74">
        <v>7</v>
      </c>
      <c r="O203" s="74">
        <v>4</v>
      </c>
      <c r="P203" s="225"/>
      <c r="Q203" s="75" t="str">
        <f t="shared" si="55"/>
        <v xml:space="preserve"> </v>
      </c>
      <c r="R203" s="75"/>
      <c r="S203" s="75"/>
      <c r="T203" s="75"/>
      <c r="U203" s="75"/>
      <c r="V203" s="75"/>
      <c r="W203" s="75"/>
      <c r="X203" s="75"/>
      <c r="Y203" s="75"/>
      <c r="Z203" s="75"/>
      <c r="AA203" s="75"/>
      <c r="AB203" s="75"/>
      <c r="AC203" s="75"/>
      <c r="AD203" s="75"/>
      <c r="AE203" s="75"/>
      <c r="AF203" s="75"/>
      <c r="AG203" s="75"/>
      <c r="AH203" s="75"/>
      <c r="AI203" s="75"/>
      <c r="AJ203" s="75"/>
      <c r="AK203" s="75"/>
      <c r="AL203" s="75"/>
      <c r="AM203" s="75"/>
      <c r="AN203" s="75"/>
      <c r="AO203" s="75"/>
      <c r="AP203" s="75"/>
      <c r="AQ203" s="75"/>
      <c r="AR203" s="75"/>
      <c r="AS203" s="75"/>
      <c r="AT203" s="75"/>
      <c r="AU203" s="75"/>
      <c r="AV203" s="75"/>
      <c r="AW203" s="75"/>
      <c r="AX203" s="75"/>
      <c r="AY203" s="75"/>
      <c r="AZ203" s="75"/>
      <c r="BA203" s="17" t="str">
        <f t="shared" si="60"/>
        <v/>
      </c>
      <c r="BB203" s="8" t="str">
        <f t="shared" si="56"/>
        <v/>
      </c>
      <c r="BC203" s="2"/>
      <c r="BD203" s="25">
        <f t="shared" si="57"/>
        <v>0</v>
      </c>
      <c r="BE203" s="29">
        <f t="shared" si="58"/>
        <v>0</v>
      </c>
      <c r="BF203" s="2"/>
    </row>
    <row r="204" spans="1:58" ht="11.25" customHeight="1" x14ac:dyDescent="0.15">
      <c r="A204" s="327"/>
      <c r="B204" s="320" t="s">
        <v>219</v>
      </c>
      <c r="C204" s="320"/>
      <c r="D204" s="113">
        <f>+SUM(E204:K204)</f>
        <v>117</v>
      </c>
      <c r="E204" s="96"/>
      <c r="F204" s="80"/>
      <c r="G204" s="80">
        <v>1</v>
      </c>
      <c r="H204" s="80">
        <v>10</v>
      </c>
      <c r="I204" s="80">
        <v>51</v>
      </c>
      <c r="J204" s="80">
        <v>54</v>
      </c>
      <c r="K204" s="80">
        <v>1</v>
      </c>
      <c r="L204" s="79"/>
      <c r="M204" s="99"/>
      <c r="N204" s="83">
        <v>48</v>
      </c>
      <c r="O204" s="83">
        <v>69</v>
      </c>
      <c r="P204" s="121"/>
      <c r="Q204" s="75" t="str">
        <f t="shared" si="55"/>
        <v xml:space="preserve"> </v>
      </c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  <c r="AC204" s="75"/>
      <c r="AD204" s="75"/>
      <c r="AE204" s="75"/>
      <c r="AF204" s="75"/>
      <c r="AG204" s="75"/>
      <c r="AH204" s="75"/>
      <c r="AI204" s="75"/>
      <c r="AJ204" s="75"/>
      <c r="AK204" s="75"/>
      <c r="AL204" s="75"/>
      <c r="AM204" s="75"/>
      <c r="AN204" s="75"/>
      <c r="AO204" s="75"/>
      <c r="AP204" s="75"/>
      <c r="AQ204" s="75"/>
      <c r="AR204" s="75"/>
      <c r="AS204" s="75"/>
      <c r="AT204" s="75"/>
      <c r="AU204" s="75"/>
      <c r="AV204" s="75"/>
      <c r="AW204" s="75"/>
      <c r="AX204" s="75"/>
      <c r="AY204" s="75"/>
      <c r="AZ204" s="75"/>
      <c r="BA204" s="17" t="str">
        <f t="shared" si="60"/>
        <v/>
      </c>
      <c r="BB204" s="8" t="str">
        <f t="shared" si="56"/>
        <v/>
      </c>
      <c r="BC204" s="2"/>
      <c r="BD204" s="25">
        <f t="shared" si="57"/>
        <v>0</v>
      </c>
      <c r="BE204" s="29">
        <f t="shared" si="58"/>
        <v>0</v>
      </c>
      <c r="BF204" s="2"/>
    </row>
    <row r="205" spans="1:58" ht="11.25" customHeight="1" x14ac:dyDescent="0.15">
      <c r="A205" s="327"/>
      <c r="B205" s="320" t="s">
        <v>141</v>
      </c>
      <c r="C205" s="320"/>
      <c r="D205" s="113">
        <f>+SUM(E205:K205)</f>
        <v>1</v>
      </c>
      <c r="E205" s="96"/>
      <c r="F205" s="80"/>
      <c r="G205" s="80"/>
      <c r="H205" s="80"/>
      <c r="I205" s="80">
        <v>1</v>
      </c>
      <c r="J205" s="80"/>
      <c r="K205" s="80"/>
      <c r="L205" s="79"/>
      <c r="M205" s="99"/>
      <c r="N205" s="83">
        <v>1</v>
      </c>
      <c r="O205" s="83"/>
      <c r="P205" s="121"/>
      <c r="Q205" s="75" t="str">
        <f t="shared" si="55"/>
        <v xml:space="preserve"> </v>
      </c>
      <c r="R205" s="75"/>
      <c r="S205" s="75"/>
      <c r="T205" s="75"/>
      <c r="U205" s="75"/>
      <c r="V205" s="75"/>
      <c r="W205" s="75"/>
      <c r="X205" s="75"/>
      <c r="Y205" s="75"/>
      <c r="Z205" s="75"/>
      <c r="AA205" s="75"/>
      <c r="AB205" s="75"/>
      <c r="AC205" s="75"/>
      <c r="AD205" s="75"/>
      <c r="AE205" s="75"/>
      <c r="AF205" s="75"/>
      <c r="AG205" s="75"/>
      <c r="AH205" s="75"/>
      <c r="AI205" s="75"/>
      <c r="AJ205" s="75"/>
      <c r="AK205" s="75"/>
      <c r="AL205" s="75"/>
      <c r="AM205" s="75"/>
      <c r="AN205" s="75"/>
      <c r="AO205" s="75"/>
      <c r="AP205" s="75"/>
      <c r="AQ205" s="75"/>
      <c r="AR205" s="75"/>
      <c r="AS205" s="75"/>
      <c r="AT205" s="75"/>
      <c r="AU205" s="75"/>
      <c r="AV205" s="75"/>
      <c r="AW205" s="75"/>
      <c r="AX205" s="75"/>
      <c r="AY205" s="75"/>
      <c r="AZ205" s="75"/>
      <c r="BA205" s="17" t="str">
        <f t="shared" si="60"/>
        <v/>
      </c>
      <c r="BB205" s="8" t="str">
        <f t="shared" si="56"/>
        <v/>
      </c>
      <c r="BC205" s="2"/>
      <c r="BD205" s="25">
        <f t="shared" si="57"/>
        <v>0</v>
      </c>
      <c r="BE205" s="29">
        <f t="shared" si="58"/>
        <v>0</v>
      </c>
      <c r="BF205" s="2"/>
    </row>
    <row r="206" spans="1:58" ht="11.25" customHeight="1" x14ac:dyDescent="0.15">
      <c r="A206" s="307"/>
      <c r="B206" s="326" t="s">
        <v>142</v>
      </c>
      <c r="C206" s="326"/>
      <c r="D206" s="195">
        <f>+SUM(E206:K206)</f>
        <v>3</v>
      </c>
      <c r="E206" s="53"/>
      <c r="F206" s="55"/>
      <c r="G206" s="55"/>
      <c r="H206" s="55"/>
      <c r="I206" s="55">
        <v>1</v>
      </c>
      <c r="J206" s="55">
        <v>2</v>
      </c>
      <c r="K206" s="55"/>
      <c r="L206" s="226"/>
      <c r="M206" s="227"/>
      <c r="N206" s="58">
        <v>1</v>
      </c>
      <c r="O206" s="58">
        <v>2</v>
      </c>
      <c r="P206" s="228"/>
      <c r="Q206" s="75" t="str">
        <f t="shared" si="55"/>
        <v xml:space="preserve"> </v>
      </c>
      <c r="R206" s="75"/>
      <c r="S206" s="75"/>
      <c r="T206" s="75"/>
      <c r="U206" s="75"/>
      <c r="V206" s="75"/>
      <c r="W206" s="75"/>
      <c r="X206" s="75"/>
      <c r="Y206" s="75"/>
      <c r="Z206" s="75"/>
      <c r="AA206" s="75"/>
      <c r="AB206" s="75"/>
      <c r="AC206" s="75"/>
      <c r="AD206" s="75"/>
      <c r="AE206" s="75"/>
      <c r="AF206" s="75"/>
      <c r="AG206" s="75"/>
      <c r="AH206" s="75"/>
      <c r="AI206" s="75"/>
      <c r="AJ206" s="75"/>
      <c r="AK206" s="75"/>
      <c r="AL206" s="75"/>
      <c r="AM206" s="75"/>
      <c r="AN206" s="75"/>
      <c r="AO206" s="75"/>
      <c r="AP206" s="75"/>
      <c r="AQ206" s="75"/>
      <c r="AR206" s="75"/>
      <c r="AS206" s="75"/>
      <c r="AT206" s="75"/>
      <c r="AU206" s="75"/>
      <c r="AV206" s="75"/>
      <c r="AW206" s="75"/>
      <c r="AX206" s="75"/>
      <c r="AY206" s="75"/>
      <c r="AZ206" s="75"/>
      <c r="BA206" s="17" t="str">
        <f t="shared" si="60"/>
        <v/>
      </c>
      <c r="BB206" s="8" t="str">
        <f t="shared" si="56"/>
        <v/>
      </c>
      <c r="BC206" s="2"/>
      <c r="BD206" s="25">
        <f t="shared" si="57"/>
        <v>0</v>
      </c>
      <c r="BE206" s="29">
        <f t="shared" si="58"/>
        <v>0</v>
      </c>
      <c r="BF206" s="3"/>
    </row>
    <row r="207" spans="1:58" ht="11.25" customHeight="1" x14ac:dyDescent="0.15">
      <c r="A207" s="306" t="s">
        <v>89</v>
      </c>
      <c r="B207" s="319" t="s">
        <v>218</v>
      </c>
      <c r="C207" s="319"/>
      <c r="D207" s="229">
        <f t="shared" si="59"/>
        <v>13</v>
      </c>
      <c r="E207" s="114"/>
      <c r="F207" s="115"/>
      <c r="G207" s="115"/>
      <c r="H207" s="115"/>
      <c r="I207" s="115"/>
      <c r="J207" s="115"/>
      <c r="K207" s="115">
        <v>9</v>
      </c>
      <c r="L207" s="115">
        <v>2</v>
      </c>
      <c r="M207" s="179">
        <v>2</v>
      </c>
      <c r="N207" s="117">
        <v>1</v>
      </c>
      <c r="O207" s="117">
        <v>12</v>
      </c>
      <c r="P207" s="118"/>
      <c r="Q207" s="75" t="str">
        <f t="shared" si="55"/>
        <v xml:space="preserve"> </v>
      </c>
      <c r="R207" s="75"/>
      <c r="S207" s="75"/>
      <c r="T207" s="75"/>
      <c r="U207" s="75"/>
      <c r="V207" s="75"/>
      <c r="W207" s="75"/>
      <c r="X207" s="75"/>
      <c r="Y207" s="75"/>
      <c r="Z207" s="75"/>
      <c r="AA207" s="75"/>
      <c r="AB207" s="75"/>
      <c r="AC207" s="75"/>
      <c r="AD207" s="75"/>
      <c r="AE207" s="75"/>
      <c r="AF207" s="75"/>
      <c r="AG207" s="75"/>
      <c r="AH207" s="75"/>
      <c r="AI207" s="75"/>
      <c r="AJ207" s="75"/>
      <c r="AK207" s="75"/>
      <c r="AL207" s="75"/>
      <c r="AM207" s="75"/>
      <c r="AN207" s="75"/>
      <c r="AO207" s="75"/>
      <c r="AP207" s="75"/>
      <c r="AQ207" s="75"/>
      <c r="AR207" s="75"/>
      <c r="AS207" s="75"/>
      <c r="AT207" s="75"/>
      <c r="AU207" s="75"/>
      <c r="AV207" s="75"/>
      <c r="AW207" s="75"/>
      <c r="AX207" s="75"/>
      <c r="AY207" s="75"/>
      <c r="AZ207" s="75"/>
      <c r="BA207" s="17" t="str">
        <f t="shared" si="60"/>
        <v/>
      </c>
      <c r="BB207" s="17" t="str">
        <f t="shared" si="56"/>
        <v/>
      </c>
      <c r="BC207" s="2"/>
      <c r="BD207" s="25">
        <f t="shared" si="57"/>
        <v>0</v>
      </c>
      <c r="BE207" s="25">
        <f t="shared" si="58"/>
        <v>0</v>
      </c>
      <c r="BF207" s="3"/>
    </row>
    <row r="208" spans="1:58" ht="11.25" customHeight="1" x14ac:dyDescent="0.15">
      <c r="A208" s="327"/>
      <c r="B208" s="320" t="s">
        <v>219</v>
      </c>
      <c r="C208" s="320"/>
      <c r="D208" s="113">
        <f t="shared" si="59"/>
        <v>71</v>
      </c>
      <c r="E208" s="96"/>
      <c r="F208" s="80"/>
      <c r="G208" s="80"/>
      <c r="H208" s="80"/>
      <c r="I208" s="80">
        <v>1</v>
      </c>
      <c r="J208" s="80"/>
      <c r="K208" s="80">
        <v>55</v>
      </c>
      <c r="L208" s="80">
        <v>3</v>
      </c>
      <c r="M208" s="98">
        <v>12</v>
      </c>
      <c r="N208" s="83">
        <v>18</v>
      </c>
      <c r="O208" s="83">
        <v>53</v>
      </c>
      <c r="P208" s="119">
        <v>1</v>
      </c>
      <c r="Q208" s="75" t="str">
        <f t="shared" si="55"/>
        <v xml:space="preserve"> </v>
      </c>
      <c r="R208" s="75"/>
      <c r="S208" s="75"/>
      <c r="T208" s="75"/>
      <c r="U208" s="75"/>
      <c r="V208" s="75"/>
      <c r="W208" s="75"/>
      <c r="X208" s="75"/>
      <c r="Y208" s="75"/>
      <c r="Z208" s="75"/>
      <c r="AA208" s="75"/>
      <c r="AB208" s="75"/>
      <c r="AC208" s="75"/>
      <c r="AD208" s="75"/>
      <c r="AE208" s="75"/>
      <c r="AF208" s="75"/>
      <c r="AG208" s="75"/>
      <c r="AH208" s="75"/>
      <c r="AI208" s="75"/>
      <c r="AJ208" s="75"/>
      <c r="AK208" s="75"/>
      <c r="AL208" s="75"/>
      <c r="AM208" s="75"/>
      <c r="AN208" s="75"/>
      <c r="AO208" s="75"/>
      <c r="AP208" s="75"/>
      <c r="AQ208" s="75"/>
      <c r="AR208" s="75"/>
      <c r="AS208" s="75"/>
      <c r="AT208" s="75"/>
      <c r="AU208" s="75"/>
      <c r="AV208" s="75"/>
      <c r="AW208" s="75"/>
      <c r="AX208" s="75"/>
      <c r="AY208" s="75"/>
      <c r="AZ208" s="75"/>
      <c r="BA208" s="17" t="str">
        <f t="shared" si="60"/>
        <v/>
      </c>
      <c r="BB208" s="17" t="str">
        <f t="shared" si="56"/>
        <v/>
      </c>
      <c r="BC208" s="27"/>
      <c r="BD208" s="25">
        <f t="shared" si="57"/>
        <v>0</v>
      </c>
      <c r="BE208" s="25">
        <f t="shared" si="58"/>
        <v>0</v>
      </c>
      <c r="BF208" s="3"/>
    </row>
    <row r="209" spans="1:58" ht="11.25" customHeight="1" x14ac:dyDescent="0.15">
      <c r="A209" s="327"/>
      <c r="B209" s="320" t="s">
        <v>141</v>
      </c>
      <c r="C209" s="320"/>
      <c r="D209" s="113">
        <f t="shared" si="59"/>
        <v>11</v>
      </c>
      <c r="E209" s="96"/>
      <c r="F209" s="80"/>
      <c r="G209" s="80"/>
      <c r="H209" s="80"/>
      <c r="I209" s="80">
        <v>1</v>
      </c>
      <c r="J209" s="80"/>
      <c r="K209" s="80">
        <v>7</v>
      </c>
      <c r="L209" s="80">
        <v>1</v>
      </c>
      <c r="M209" s="98">
        <v>2</v>
      </c>
      <c r="N209" s="83">
        <v>1</v>
      </c>
      <c r="O209" s="83">
        <v>10</v>
      </c>
      <c r="P209" s="119"/>
      <c r="Q209" s="75" t="str">
        <f t="shared" si="55"/>
        <v xml:space="preserve"> </v>
      </c>
      <c r="R209" s="75"/>
      <c r="S209" s="75"/>
      <c r="T209" s="75"/>
      <c r="U209" s="75"/>
      <c r="V209" s="75"/>
      <c r="W209" s="75"/>
      <c r="X209" s="75"/>
      <c r="Y209" s="75"/>
      <c r="Z209" s="75"/>
      <c r="AA209" s="75"/>
      <c r="AB209" s="75"/>
      <c r="AC209" s="75"/>
      <c r="AD209" s="75"/>
      <c r="AE209" s="75"/>
      <c r="AF209" s="75"/>
      <c r="AG209" s="75"/>
      <c r="AH209" s="75"/>
      <c r="AI209" s="75"/>
      <c r="AJ209" s="75"/>
      <c r="AK209" s="75"/>
      <c r="AL209" s="75"/>
      <c r="AM209" s="75"/>
      <c r="AN209" s="75"/>
      <c r="AO209" s="75"/>
      <c r="AP209" s="75"/>
      <c r="AQ209" s="75"/>
      <c r="AR209" s="75"/>
      <c r="AS209" s="75"/>
      <c r="AT209" s="75"/>
      <c r="AU209" s="75"/>
      <c r="AV209" s="75"/>
      <c r="AW209" s="75"/>
      <c r="AX209" s="75"/>
      <c r="AY209" s="75"/>
      <c r="AZ209" s="75"/>
      <c r="BA209" s="17" t="str">
        <f t="shared" si="60"/>
        <v/>
      </c>
      <c r="BB209" s="17" t="str">
        <f t="shared" si="56"/>
        <v/>
      </c>
      <c r="BC209" s="10"/>
      <c r="BD209" s="25">
        <f t="shared" si="57"/>
        <v>0</v>
      </c>
      <c r="BE209" s="25">
        <f t="shared" si="58"/>
        <v>0</v>
      </c>
      <c r="BF209" s="10"/>
    </row>
    <row r="210" spans="1:58" ht="11.25" customHeight="1" x14ac:dyDescent="0.15">
      <c r="A210" s="307"/>
      <c r="B210" s="321" t="s">
        <v>142</v>
      </c>
      <c r="C210" s="321"/>
      <c r="D210" s="191">
        <f t="shared" si="59"/>
        <v>20</v>
      </c>
      <c r="E210" s="142"/>
      <c r="F210" s="144"/>
      <c r="G210" s="144"/>
      <c r="H210" s="144"/>
      <c r="I210" s="144"/>
      <c r="J210" s="144"/>
      <c r="K210" s="144">
        <v>15</v>
      </c>
      <c r="L210" s="144">
        <v>2</v>
      </c>
      <c r="M210" s="145">
        <v>3</v>
      </c>
      <c r="N210" s="87">
        <v>5</v>
      </c>
      <c r="O210" s="87">
        <v>15</v>
      </c>
      <c r="P210" s="157">
        <v>1</v>
      </c>
      <c r="Q210" s="75" t="str">
        <f t="shared" si="55"/>
        <v xml:space="preserve"> </v>
      </c>
      <c r="R210" s="75"/>
      <c r="S210" s="75"/>
      <c r="T210" s="75"/>
      <c r="U210" s="75"/>
      <c r="V210" s="75"/>
      <c r="W210" s="75"/>
      <c r="X210" s="75"/>
      <c r="Y210" s="75"/>
      <c r="Z210" s="75"/>
      <c r="AA210" s="75"/>
      <c r="AB210" s="75"/>
      <c r="AC210" s="75"/>
      <c r="AD210" s="75"/>
      <c r="AE210" s="75"/>
      <c r="AF210" s="75"/>
      <c r="AG210" s="75"/>
      <c r="AH210" s="75"/>
      <c r="AI210" s="75"/>
      <c r="AJ210" s="75"/>
      <c r="AK210" s="75"/>
      <c r="AL210" s="75"/>
      <c r="AM210" s="75"/>
      <c r="AN210" s="75"/>
      <c r="AO210" s="75"/>
      <c r="AP210" s="75"/>
      <c r="AQ210" s="75"/>
      <c r="AR210" s="75"/>
      <c r="AS210" s="75"/>
      <c r="AT210" s="75"/>
      <c r="AU210" s="75"/>
      <c r="AV210" s="75"/>
      <c r="AW210" s="75"/>
      <c r="AX210" s="75"/>
      <c r="AY210" s="75"/>
      <c r="AZ210" s="75"/>
      <c r="BA210" s="17" t="str">
        <f t="shared" si="60"/>
        <v/>
      </c>
      <c r="BB210" s="17" t="str">
        <f t="shared" si="56"/>
        <v/>
      </c>
      <c r="BC210" s="10"/>
      <c r="BD210" s="25">
        <f t="shared" si="57"/>
        <v>0</v>
      </c>
      <c r="BE210" s="25">
        <f t="shared" si="58"/>
        <v>0</v>
      </c>
      <c r="BF210" s="10"/>
    </row>
    <row r="211" spans="1:58" ht="11.25" customHeight="1" x14ac:dyDescent="0.15">
      <c r="A211" s="306" t="s">
        <v>145</v>
      </c>
      <c r="B211" s="328" t="s">
        <v>218</v>
      </c>
      <c r="C211" s="328"/>
      <c r="D211" s="111">
        <f>+SUM(H211:M211)</f>
        <v>0</v>
      </c>
      <c r="E211" s="230"/>
      <c r="F211" s="223"/>
      <c r="G211" s="223"/>
      <c r="H211" s="63"/>
      <c r="I211" s="63"/>
      <c r="J211" s="63"/>
      <c r="K211" s="63"/>
      <c r="L211" s="63"/>
      <c r="M211" s="64"/>
      <c r="N211" s="74"/>
      <c r="O211" s="74"/>
      <c r="P211" s="112"/>
      <c r="Q211" s="75" t="str">
        <f t="shared" si="55"/>
        <v xml:space="preserve"> </v>
      </c>
      <c r="R211" s="75"/>
      <c r="S211" s="75"/>
      <c r="T211" s="75"/>
      <c r="U211" s="75"/>
      <c r="V211" s="75"/>
      <c r="W211" s="75"/>
      <c r="X211" s="75"/>
      <c r="Y211" s="75"/>
      <c r="Z211" s="75"/>
      <c r="AA211" s="75"/>
      <c r="AB211" s="75"/>
      <c r="AC211" s="75"/>
      <c r="AD211" s="75"/>
      <c r="AE211" s="75"/>
      <c r="AF211" s="75"/>
      <c r="AG211" s="75"/>
      <c r="AH211" s="75"/>
      <c r="AI211" s="75"/>
      <c r="AJ211" s="75"/>
      <c r="AK211" s="75"/>
      <c r="AL211" s="75"/>
      <c r="AM211" s="75"/>
      <c r="AN211" s="75"/>
      <c r="AO211" s="75"/>
      <c r="AP211" s="75"/>
      <c r="AQ211" s="75"/>
      <c r="AR211" s="75"/>
      <c r="AS211" s="75"/>
      <c r="AT211" s="75"/>
      <c r="AU211" s="75"/>
      <c r="AV211" s="75"/>
      <c r="AW211" s="75"/>
      <c r="AX211" s="75"/>
      <c r="AY211" s="75"/>
      <c r="AZ211" s="75"/>
      <c r="BA211" s="17" t="str">
        <f t="shared" si="60"/>
        <v/>
      </c>
      <c r="BB211" s="17" t="str">
        <f t="shared" si="56"/>
        <v/>
      </c>
      <c r="BC211" s="10"/>
      <c r="BD211" s="25">
        <f t="shared" si="57"/>
        <v>0</v>
      </c>
      <c r="BE211" s="25">
        <f t="shared" si="58"/>
        <v>0</v>
      </c>
      <c r="BF211" s="10"/>
    </row>
    <row r="212" spans="1:58" ht="11.25" customHeight="1" x14ac:dyDescent="0.15">
      <c r="A212" s="327"/>
      <c r="B212" s="320" t="s">
        <v>219</v>
      </c>
      <c r="C212" s="320"/>
      <c r="D212" s="113">
        <f t="shared" ref="D212:D218" si="61">+SUM(H212:M212)</f>
        <v>0</v>
      </c>
      <c r="E212" s="77"/>
      <c r="F212" s="79"/>
      <c r="G212" s="79"/>
      <c r="H212" s="80"/>
      <c r="I212" s="80"/>
      <c r="J212" s="80"/>
      <c r="K212" s="80"/>
      <c r="L212" s="80"/>
      <c r="M212" s="98"/>
      <c r="N212" s="83"/>
      <c r="O212" s="83"/>
      <c r="P212" s="119"/>
      <c r="Q212" s="75" t="str">
        <f t="shared" si="55"/>
        <v xml:space="preserve"> </v>
      </c>
      <c r="R212" s="75"/>
      <c r="S212" s="75"/>
      <c r="T212" s="75"/>
      <c r="U212" s="75"/>
      <c r="V212" s="75"/>
      <c r="W212" s="75"/>
      <c r="X212" s="75"/>
      <c r="Y212" s="75"/>
      <c r="Z212" s="75"/>
      <c r="AA212" s="75"/>
      <c r="AB212" s="75"/>
      <c r="AC212" s="75"/>
      <c r="AD212" s="75"/>
      <c r="AE212" s="75"/>
      <c r="AF212" s="75"/>
      <c r="AG212" s="75"/>
      <c r="AH212" s="75"/>
      <c r="AI212" s="75"/>
      <c r="AJ212" s="75"/>
      <c r="AK212" s="75"/>
      <c r="AL212" s="75"/>
      <c r="AM212" s="75"/>
      <c r="AN212" s="75"/>
      <c r="AO212" s="75"/>
      <c r="AP212" s="75"/>
      <c r="AQ212" s="75"/>
      <c r="AR212" s="75"/>
      <c r="AS212" s="75"/>
      <c r="AT212" s="75"/>
      <c r="AU212" s="75"/>
      <c r="AV212" s="75"/>
      <c r="AW212" s="75"/>
      <c r="AX212" s="75"/>
      <c r="AY212" s="75"/>
      <c r="AZ212" s="75"/>
      <c r="BA212" s="17" t="str">
        <f t="shared" si="60"/>
        <v/>
      </c>
      <c r="BB212" s="17" t="str">
        <f t="shared" si="56"/>
        <v/>
      </c>
      <c r="BC212" s="10"/>
      <c r="BD212" s="25">
        <f t="shared" si="57"/>
        <v>0</v>
      </c>
      <c r="BE212" s="25">
        <f t="shared" si="58"/>
        <v>0</v>
      </c>
      <c r="BF212" s="10"/>
    </row>
    <row r="213" spans="1:58" ht="11.25" customHeight="1" x14ac:dyDescent="0.15">
      <c r="A213" s="327"/>
      <c r="B213" s="320" t="s">
        <v>141</v>
      </c>
      <c r="C213" s="320"/>
      <c r="D213" s="113">
        <f t="shared" si="61"/>
        <v>0</v>
      </c>
      <c r="E213" s="77"/>
      <c r="F213" s="79"/>
      <c r="G213" s="79"/>
      <c r="H213" s="80"/>
      <c r="I213" s="80"/>
      <c r="J213" s="80"/>
      <c r="K213" s="80"/>
      <c r="L213" s="80"/>
      <c r="M213" s="98"/>
      <c r="N213" s="83"/>
      <c r="O213" s="83"/>
      <c r="P213" s="119"/>
      <c r="Q213" s="75" t="str">
        <f t="shared" si="55"/>
        <v xml:space="preserve"> </v>
      </c>
      <c r="R213" s="75"/>
      <c r="S213" s="75"/>
      <c r="T213" s="75"/>
      <c r="U213" s="75"/>
      <c r="V213" s="75"/>
      <c r="W213" s="75"/>
      <c r="X213" s="75"/>
      <c r="Y213" s="75"/>
      <c r="Z213" s="75"/>
      <c r="AA213" s="75"/>
      <c r="AB213" s="75"/>
      <c r="AC213" s="75"/>
      <c r="AD213" s="75"/>
      <c r="AE213" s="75"/>
      <c r="AF213" s="75"/>
      <c r="AG213" s="75"/>
      <c r="AH213" s="75"/>
      <c r="AI213" s="75"/>
      <c r="AJ213" s="75"/>
      <c r="AK213" s="75"/>
      <c r="AL213" s="75"/>
      <c r="AM213" s="75"/>
      <c r="AN213" s="75"/>
      <c r="AO213" s="75"/>
      <c r="AP213" s="75"/>
      <c r="AQ213" s="75"/>
      <c r="AR213" s="75"/>
      <c r="AS213" s="75"/>
      <c r="AT213" s="75"/>
      <c r="AU213" s="75"/>
      <c r="AV213" s="75"/>
      <c r="AW213" s="75"/>
      <c r="AX213" s="75"/>
      <c r="AY213" s="75"/>
      <c r="AZ213" s="75"/>
      <c r="BA213" s="17" t="str">
        <f t="shared" si="60"/>
        <v/>
      </c>
      <c r="BB213" s="17" t="str">
        <f t="shared" si="56"/>
        <v/>
      </c>
      <c r="BC213" s="10"/>
      <c r="BD213" s="25">
        <f t="shared" si="57"/>
        <v>0</v>
      </c>
      <c r="BE213" s="25">
        <f t="shared" si="58"/>
        <v>0</v>
      </c>
      <c r="BF213" s="10"/>
    </row>
    <row r="214" spans="1:58" ht="11.25" customHeight="1" x14ac:dyDescent="0.15">
      <c r="A214" s="307"/>
      <c r="B214" s="326" t="s">
        <v>142</v>
      </c>
      <c r="C214" s="326"/>
      <c r="D214" s="195">
        <f t="shared" si="61"/>
        <v>0</v>
      </c>
      <c r="E214" s="231"/>
      <c r="F214" s="226"/>
      <c r="G214" s="226"/>
      <c r="H214" s="55"/>
      <c r="I214" s="55"/>
      <c r="J214" s="55"/>
      <c r="K214" s="55"/>
      <c r="L214" s="55"/>
      <c r="M214" s="57"/>
      <c r="N214" s="58"/>
      <c r="O214" s="58"/>
      <c r="P214" s="148"/>
      <c r="Q214" s="75" t="str">
        <f t="shared" si="55"/>
        <v xml:space="preserve"> </v>
      </c>
      <c r="R214" s="75"/>
      <c r="S214" s="75"/>
      <c r="T214" s="75"/>
      <c r="U214" s="75"/>
      <c r="V214" s="75"/>
      <c r="W214" s="75"/>
      <c r="X214" s="75"/>
      <c r="Y214" s="75"/>
      <c r="Z214" s="75"/>
      <c r="AA214" s="75"/>
      <c r="AB214" s="75"/>
      <c r="AC214" s="75"/>
      <c r="AD214" s="75"/>
      <c r="AE214" s="75"/>
      <c r="AF214" s="75"/>
      <c r="AG214" s="75"/>
      <c r="AH214" s="75"/>
      <c r="AI214" s="75"/>
      <c r="AJ214" s="75"/>
      <c r="AK214" s="75"/>
      <c r="AL214" s="75"/>
      <c r="AM214" s="75"/>
      <c r="AN214" s="75"/>
      <c r="AO214" s="75"/>
      <c r="AP214" s="75"/>
      <c r="AQ214" s="75"/>
      <c r="AR214" s="75"/>
      <c r="AS214" s="75"/>
      <c r="AT214" s="75"/>
      <c r="AU214" s="75"/>
      <c r="AV214" s="75"/>
      <c r="AW214" s="75"/>
      <c r="AX214" s="75"/>
      <c r="AY214" s="75"/>
      <c r="AZ214" s="75"/>
      <c r="BA214" s="17" t="str">
        <f t="shared" si="60"/>
        <v/>
      </c>
      <c r="BB214" s="17" t="str">
        <f t="shared" si="56"/>
        <v/>
      </c>
      <c r="BC214" s="10"/>
      <c r="BD214" s="25">
        <f t="shared" si="57"/>
        <v>0</v>
      </c>
      <c r="BE214" s="25">
        <f t="shared" si="58"/>
        <v>0</v>
      </c>
      <c r="BF214" s="10"/>
    </row>
    <row r="215" spans="1:58" ht="11.25" customHeight="1" x14ac:dyDescent="0.15">
      <c r="A215" s="306" t="s">
        <v>146</v>
      </c>
      <c r="B215" s="319" t="s">
        <v>218</v>
      </c>
      <c r="C215" s="319"/>
      <c r="D215" s="229">
        <f t="shared" si="61"/>
        <v>15</v>
      </c>
      <c r="E215" s="232"/>
      <c r="F215" s="233"/>
      <c r="G215" s="233"/>
      <c r="H215" s="115"/>
      <c r="I215" s="115"/>
      <c r="J215" s="115">
        <v>1</v>
      </c>
      <c r="K215" s="115">
        <v>3</v>
      </c>
      <c r="L215" s="115">
        <v>8</v>
      </c>
      <c r="M215" s="179">
        <v>3</v>
      </c>
      <c r="N215" s="117">
        <v>1</v>
      </c>
      <c r="O215" s="117">
        <v>14</v>
      </c>
      <c r="P215" s="118"/>
      <c r="Q215" s="75" t="str">
        <f t="shared" si="55"/>
        <v xml:space="preserve"> </v>
      </c>
      <c r="R215" s="75"/>
      <c r="S215" s="75"/>
      <c r="T215" s="75"/>
      <c r="U215" s="75"/>
      <c r="V215" s="75"/>
      <c r="W215" s="75"/>
      <c r="X215" s="75"/>
      <c r="Y215" s="75"/>
      <c r="Z215" s="75"/>
      <c r="AA215" s="75"/>
      <c r="AB215" s="75"/>
      <c r="AC215" s="75"/>
      <c r="AD215" s="75"/>
      <c r="AE215" s="75"/>
      <c r="AF215" s="75"/>
      <c r="AG215" s="75"/>
      <c r="AH215" s="75"/>
      <c r="AI215" s="75"/>
      <c r="AJ215" s="75"/>
      <c r="AK215" s="75"/>
      <c r="AL215" s="75"/>
      <c r="AM215" s="75"/>
      <c r="AN215" s="75"/>
      <c r="AO215" s="75"/>
      <c r="AP215" s="75"/>
      <c r="AQ215" s="75"/>
      <c r="AR215" s="75"/>
      <c r="AS215" s="75"/>
      <c r="AT215" s="75"/>
      <c r="AU215" s="75"/>
      <c r="AV215" s="75"/>
      <c r="AW215" s="75"/>
      <c r="AX215" s="75"/>
      <c r="AY215" s="75"/>
      <c r="AZ215" s="75"/>
      <c r="BA215" s="17" t="str">
        <f t="shared" si="60"/>
        <v/>
      </c>
      <c r="BB215" s="17" t="str">
        <f t="shared" si="56"/>
        <v/>
      </c>
      <c r="BC215" s="10"/>
      <c r="BD215" s="25">
        <f t="shared" si="57"/>
        <v>0</v>
      </c>
      <c r="BE215" s="25">
        <f t="shared" si="58"/>
        <v>0</v>
      </c>
      <c r="BF215" s="10"/>
    </row>
    <row r="216" spans="1:58" ht="11.25" customHeight="1" x14ac:dyDescent="0.15">
      <c r="A216" s="327"/>
      <c r="B216" s="320" t="s">
        <v>219</v>
      </c>
      <c r="C216" s="320"/>
      <c r="D216" s="113">
        <f t="shared" si="61"/>
        <v>70</v>
      </c>
      <c r="E216" s="77"/>
      <c r="F216" s="79"/>
      <c r="G216" s="79"/>
      <c r="H216" s="80"/>
      <c r="I216" s="80"/>
      <c r="J216" s="80"/>
      <c r="K216" s="80">
        <v>14</v>
      </c>
      <c r="L216" s="80">
        <v>49</v>
      </c>
      <c r="M216" s="98">
        <v>7</v>
      </c>
      <c r="N216" s="83">
        <v>17</v>
      </c>
      <c r="O216" s="83">
        <v>53</v>
      </c>
      <c r="P216" s="119">
        <v>2</v>
      </c>
      <c r="Q216" s="75" t="str">
        <f t="shared" si="55"/>
        <v xml:space="preserve"> </v>
      </c>
      <c r="R216" s="75"/>
      <c r="S216" s="75"/>
      <c r="T216" s="75"/>
      <c r="U216" s="75"/>
      <c r="V216" s="75"/>
      <c r="W216" s="75"/>
      <c r="X216" s="75"/>
      <c r="Y216" s="75"/>
      <c r="Z216" s="75"/>
      <c r="AA216" s="75"/>
      <c r="AB216" s="75"/>
      <c r="AC216" s="75"/>
      <c r="AD216" s="75"/>
      <c r="AE216" s="75"/>
      <c r="AF216" s="75"/>
      <c r="AG216" s="75"/>
      <c r="AH216" s="75"/>
      <c r="AI216" s="75"/>
      <c r="AJ216" s="75"/>
      <c r="AK216" s="75"/>
      <c r="AL216" s="75"/>
      <c r="AM216" s="75"/>
      <c r="AN216" s="75"/>
      <c r="AO216" s="75"/>
      <c r="AP216" s="75"/>
      <c r="AQ216" s="75"/>
      <c r="AR216" s="75"/>
      <c r="AS216" s="75"/>
      <c r="AT216" s="75"/>
      <c r="AU216" s="75"/>
      <c r="AV216" s="75"/>
      <c r="AW216" s="75"/>
      <c r="AX216" s="75"/>
      <c r="AY216" s="75"/>
      <c r="AZ216" s="75"/>
      <c r="BA216" s="17" t="str">
        <f t="shared" si="60"/>
        <v/>
      </c>
      <c r="BB216" s="17" t="str">
        <f t="shared" si="56"/>
        <v/>
      </c>
      <c r="BC216" s="10"/>
      <c r="BD216" s="25">
        <f t="shared" si="57"/>
        <v>0</v>
      </c>
      <c r="BE216" s="25">
        <f t="shared" si="58"/>
        <v>0</v>
      </c>
      <c r="BF216" s="10"/>
    </row>
    <row r="217" spans="1:58" ht="11.25" customHeight="1" x14ac:dyDescent="0.15">
      <c r="A217" s="327"/>
      <c r="B217" s="320" t="s">
        <v>141</v>
      </c>
      <c r="C217" s="320"/>
      <c r="D217" s="113">
        <f t="shared" si="61"/>
        <v>14</v>
      </c>
      <c r="E217" s="77"/>
      <c r="F217" s="79"/>
      <c r="G217" s="79"/>
      <c r="H217" s="80"/>
      <c r="I217" s="80"/>
      <c r="J217" s="80">
        <v>1</v>
      </c>
      <c r="K217" s="80">
        <v>2</v>
      </c>
      <c r="L217" s="80">
        <v>8</v>
      </c>
      <c r="M217" s="98">
        <v>3</v>
      </c>
      <c r="N217" s="83">
        <v>1</v>
      </c>
      <c r="O217" s="83">
        <v>13</v>
      </c>
      <c r="P217" s="119"/>
      <c r="Q217" s="75" t="str">
        <f t="shared" si="55"/>
        <v xml:space="preserve"> </v>
      </c>
      <c r="R217" s="75"/>
      <c r="S217" s="75"/>
      <c r="T217" s="75"/>
      <c r="U217" s="75"/>
      <c r="V217" s="75"/>
      <c r="W217" s="75"/>
      <c r="X217" s="75"/>
      <c r="Y217" s="75"/>
      <c r="Z217" s="75"/>
      <c r="AA217" s="75"/>
      <c r="AB217" s="75"/>
      <c r="AC217" s="75"/>
      <c r="AD217" s="75"/>
      <c r="AE217" s="75"/>
      <c r="AF217" s="75"/>
      <c r="AG217" s="75"/>
      <c r="AH217" s="75"/>
      <c r="AI217" s="75"/>
      <c r="AJ217" s="75"/>
      <c r="AK217" s="75"/>
      <c r="AL217" s="75"/>
      <c r="AM217" s="75"/>
      <c r="AN217" s="75"/>
      <c r="AO217" s="75"/>
      <c r="AP217" s="75"/>
      <c r="AQ217" s="75"/>
      <c r="AR217" s="75"/>
      <c r="AS217" s="75"/>
      <c r="AT217" s="75"/>
      <c r="AU217" s="75"/>
      <c r="AV217" s="75"/>
      <c r="AW217" s="75"/>
      <c r="AX217" s="75"/>
      <c r="AY217" s="75"/>
      <c r="AZ217" s="75"/>
      <c r="BA217" s="17" t="str">
        <f t="shared" si="60"/>
        <v/>
      </c>
      <c r="BB217" s="17" t="str">
        <f t="shared" si="56"/>
        <v/>
      </c>
      <c r="BC217" s="10"/>
      <c r="BD217" s="25">
        <f t="shared" si="57"/>
        <v>0</v>
      </c>
      <c r="BE217" s="25">
        <f t="shared" si="58"/>
        <v>0</v>
      </c>
      <c r="BF217" s="10"/>
    </row>
    <row r="218" spans="1:58" ht="12.95" customHeight="1" x14ac:dyDescent="0.15">
      <c r="A218" s="307"/>
      <c r="B218" s="326" t="s">
        <v>142</v>
      </c>
      <c r="C218" s="326"/>
      <c r="D218" s="195">
        <f t="shared" si="61"/>
        <v>24</v>
      </c>
      <c r="E218" s="231"/>
      <c r="F218" s="226"/>
      <c r="G218" s="226"/>
      <c r="H218" s="55"/>
      <c r="I218" s="55"/>
      <c r="J218" s="55"/>
      <c r="K218" s="55">
        <v>9</v>
      </c>
      <c r="L218" s="55">
        <v>10</v>
      </c>
      <c r="M218" s="57">
        <v>5</v>
      </c>
      <c r="N218" s="58">
        <v>7</v>
      </c>
      <c r="O218" s="58">
        <v>17</v>
      </c>
      <c r="P218" s="148">
        <v>1</v>
      </c>
      <c r="Q218" s="75" t="str">
        <f t="shared" si="55"/>
        <v xml:space="preserve"> </v>
      </c>
      <c r="R218" s="75"/>
      <c r="S218" s="75"/>
      <c r="T218" s="75"/>
      <c r="U218" s="75"/>
      <c r="V218" s="75"/>
      <c r="W218" s="75"/>
      <c r="X218" s="75"/>
      <c r="Y218" s="75"/>
      <c r="Z218" s="75"/>
      <c r="AA218" s="75"/>
      <c r="AB218" s="75"/>
      <c r="AC218" s="75"/>
      <c r="AD218" s="75"/>
      <c r="AE218" s="75"/>
      <c r="AF218" s="75"/>
      <c r="AG218" s="75"/>
      <c r="AH218" s="75"/>
      <c r="AI218" s="75"/>
      <c r="AJ218" s="75"/>
      <c r="AK218" s="75"/>
      <c r="AL218" s="75"/>
      <c r="AM218" s="75"/>
      <c r="AN218" s="75"/>
      <c r="AO218" s="75"/>
      <c r="AP218" s="75"/>
      <c r="AQ218" s="75"/>
      <c r="AR218" s="75"/>
      <c r="AS218" s="75"/>
      <c r="AT218" s="75"/>
      <c r="AU218" s="75"/>
      <c r="AV218" s="75"/>
      <c r="AW218" s="75"/>
      <c r="AX218" s="75"/>
      <c r="AY218" s="75"/>
      <c r="AZ218" s="75"/>
      <c r="BA218" s="17" t="str">
        <f t="shared" si="60"/>
        <v/>
      </c>
      <c r="BB218" s="17" t="str">
        <f t="shared" si="56"/>
        <v/>
      </c>
      <c r="BC218" s="10"/>
      <c r="BD218" s="25">
        <f t="shared" si="57"/>
        <v>0</v>
      </c>
      <c r="BE218" s="25">
        <f t="shared" si="58"/>
        <v>0</v>
      </c>
      <c r="BF218" s="10"/>
    </row>
    <row r="219" spans="1:58" ht="12.95" customHeight="1" x14ac:dyDescent="0.15">
      <c r="A219" s="306" t="s">
        <v>221</v>
      </c>
      <c r="B219" s="319" t="s">
        <v>218</v>
      </c>
      <c r="C219" s="319"/>
      <c r="D219" s="229">
        <f t="shared" si="59"/>
        <v>0</v>
      </c>
      <c r="E219" s="114"/>
      <c r="F219" s="115"/>
      <c r="G219" s="115"/>
      <c r="H219" s="115"/>
      <c r="I219" s="115"/>
      <c r="J219" s="115"/>
      <c r="K219" s="115"/>
      <c r="L219" s="115"/>
      <c r="M219" s="179"/>
      <c r="N219" s="117"/>
      <c r="O219" s="117"/>
      <c r="P219" s="118"/>
      <c r="Q219" s="75" t="str">
        <f t="shared" si="55"/>
        <v xml:space="preserve"> </v>
      </c>
      <c r="R219" s="75"/>
      <c r="S219" s="75"/>
      <c r="T219" s="75"/>
      <c r="U219" s="75"/>
      <c r="V219" s="75"/>
      <c r="W219" s="75"/>
      <c r="X219" s="75"/>
      <c r="Y219" s="75"/>
      <c r="Z219" s="75"/>
      <c r="AA219" s="75"/>
      <c r="AB219" s="75"/>
      <c r="AC219" s="75"/>
      <c r="AD219" s="75"/>
      <c r="AE219" s="75"/>
      <c r="AF219" s="75"/>
      <c r="AG219" s="75"/>
      <c r="AH219" s="75"/>
      <c r="AI219" s="75"/>
      <c r="AJ219" s="75"/>
      <c r="AK219" s="75"/>
      <c r="AL219" s="75"/>
      <c r="AM219" s="75"/>
      <c r="AN219" s="75"/>
      <c r="AO219" s="75"/>
      <c r="AP219" s="75"/>
      <c r="AQ219" s="75"/>
      <c r="AR219" s="75"/>
      <c r="AS219" s="75"/>
      <c r="AT219" s="75"/>
      <c r="AU219" s="75"/>
      <c r="AV219" s="75"/>
      <c r="AW219" s="75"/>
      <c r="AX219" s="75"/>
      <c r="AY219" s="75"/>
      <c r="AZ219" s="75"/>
      <c r="BA219" s="17" t="str">
        <f t="shared" si="60"/>
        <v/>
      </c>
      <c r="BB219" s="17" t="str">
        <f t="shared" si="56"/>
        <v/>
      </c>
      <c r="BC219" s="10"/>
      <c r="BD219" s="25">
        <f t="shared" si="57"/>
        <v>0</v>
      </c>
      <c r="BE219" s="25">
        <f t="shared" si="58"/>
        <v>0</v>
      </c>
      <c r="BF219" s="10"/>
    </row>
    <row r="220" spans="1:58" ht="12.95" customHeight="1" x14ac:dyDescent="0.15">
      <c r="A220" s="327"/>
      <c r="B220" s="320" t="s">
        <v>219</v>
      </c>
      <c r="C220" s="320"/>
      <c r="D220" s="113">
        <f t="shared" si="59"/>
        <v>0</v>
      </c>
      <c r="E220" s="96"/>
      <c r="F220" s="80"/>
      <c r="G220" s="80"/>
      <c r="H220" s="80"/>
      <c r="I220" s="80"/>
      <c r="J220" s="80"/>
      <c r="K220" s="80"/>
      <c r="L220" s="80"/>
      <c r="M220" s="98"/>
      <c r="N220" s="83"/>
      <c r="O220" s="83"/>
      <c r="P220" s="119"/>
      <c r="Q220" s="75" t="str">
        <f t="shared" si="55"/>
        <v xml:space="preserve"> </v>
      </c>
      <c r="R220" s="75"/>
      <c r="S220" s="75"/>
      <c r="T220" s="75"/>
      <c r="U220" s="75"/>
      <c r="V220" s="75"/>
      <c r="W220" s="75"/>
      <c r="X220" s="75"/>
      <c r="Y220" s="75"/>
      <c r="Z220" s="75"/>
      <c r="AA220" s="75"/>
      <c r="AB220" s="75"/>
      <c r="AC220" s="75"/>
      <c r="AD220" s="75"/>
      <c r="AE220" s="75"/>
      <c r="AF220" s="75"/>
      <c r="AG220" s="75"/>
      <c r="AH220" s="75"/>
      <c r="AI220" s="75"/>
      <c r="AJ220" s="75"/>
      <c r="AK220" s="75"/>
      <c r="AL220" s="75"/>
      <c r="AM220" s="75"/>
      <c r="AN220" s="75"/>
      <c r="AO220" s="75"/>
      <c r="AP220" s="75"/>
      <c r="AQ220" s="75"/>
      <c r="AR220" s="75"/>
      <c r="AS220" s="75"/>
      <c r="AT220" s="75"/>
      <c r="AU220" s="75"/>
      <c r="AV220" s="75"/>
      <c r="AW220" s="75"/>
      <c r="AX220" s="75"/>
      <c r="AY220" s="75"/>
      <c r="AZ220" s="75"/>
      <c r="BA220" s="17" t="str">
        <f t="shared" si="60"/>
        <v/>
      </c>
      <c r="BB220" s="17" t="str">
        <f t="shared" si="56"/>
        <v/>
      </c>
      <c r="BC220" s="10"/>
      <c r="BD220" s="25">
        <f t="shared" si="57"/>
        <v>0</v>
      </c>
      <c r="BE220" s="25">
        <f t="shared" si="58"/>
        <v>0</v>
      </c>
      <c r="BF220" s="10"/>
    </row>
    <row r="221" spans="1:58" ht="12.95" customHeight="1" x14ac:dyDescent="0.15">
      <c r="A221" s="327"/>
      <c r="B221" s="320" t="s">
        <v>141</v>
      </c>
      <c r="C221" s="320"/>
      <c r="D221" s="113">
        <f t="shared" si="59"/>
        <v>0</v>
      </c>
      <c r="E221" s="96"/>
      <c r="F221" s="80"/>
      <c r="G221" s="80"/>
      <c r="H221" s="80"/>
      <c r="I221" s="80"/>
      <c r="J221" s="80"/>
      <c r="K221" s="80"/>
      <c r="L221" s="80"/>
      <c r="M221" s="98"/>
      <c r="N221" s="83"/>
      <c r="O221" s="83"/>
      <c r="P221" s="119"/>
      <c r="Q221" s="75" t="str">
        <f t="shared" si="55"/>
        <v xml:space="preserve"> </v>
      </c>
      <c r="R221" s="75"/>
      <c r="S221" s="75"/>
      <c r="T221" s="75"/>
      <c r="U221" s="75"/>
      <c r="V221" s="75"/>
      <c r="W221" s="75"/>
      <c r="X221" s="75"/>
      <c r="Y221" s="75"/>
      <c r="Z221" s="75"/>
      <c r="AA221" s="75"/>
      <c r="AB221" s="75"/>
      <c r="AC221" s="75"/>
      <c r="AD221" s="75"/>
      <c r="AE221" s="75"/>
      <c r="AF221" s="75"/>
      <c r="AG221" s="75"/>
      <c r="AH221" s="75"/>
      <c r="AI221" s="75"/>
      <c r="AJ221" s="75"/>
      <c r="AK221" s="75"/>
      <c r="AL221" s="75"/>
      <c r="AM221" s="75"/>
      <c r="AN221" s="75"/>
      <c r="AO221" s="75"/>
      <c r="AP221" s="75"/>
      <c r="AQ221" s="75"/>
      <c r="AR221" s="75"/>
      <c r="AS221" s="75"/>
      <c r="AT221" s="75"/>
      <c r="AU221" s="75"/>
      <c r="AV221" s="75"/>
      <c r="AW221" s="75"/>
      <c r="AX221" s="75"/>
      <c r="AY221" s="75"/>
      <c r="AZ221" s="75"/>
      <c r="BA221" s="17" t="str">
        <f t="shared" si="60"/>
        <v/>
      </c>
      <c r="BB221" s="17" t="str">
        <f t="shared" si="56"/>
        <v/>
      </c>
      <c r="BC221" s="10"/>
      <c r="BD221" s="25">
        <f t="shared" si="57"/>
        <v>0</v>
      </c>
      <c r="BE221" s="25">
        <f t="shared" si="58"/>
        <v>0</v>
      </c>
      <c r="BF221" s="10"/>
    </row>
    <row r="222" spans="1:58" ht="12.95" customHeight="1" x14ac:dyDescent="0.15">
      <c r="A222" s="307"/>
      <c r="B222" s="326" t="s">
        <v>142</v>
      </c>
      <c r="C222" s="326"/>
      <c r="D222" s="195">
        <f t="shared" si="59"/>
        <v>0</v>
      </c>
      <c r="E222" s="53"/>
      <c r="F222" s="55"/>
      <c r="G222" s="55"/>
      <c r="H222" s="55"/>
      <c r="I222" s="55"/>
      <c r="J222" s="55"/>
      <c r="K222" s="55"/>
      <c r="L222" s="55"/>
      <c r="M222" s="57"/>
      <c r="N222" s="58"/>
      <c r="O222" s="58"/>
      <c r="P222" s="148"/>
      <c r="Q222" s="75" t="str">
        <f t="shared" si="55"/>
        <v xml:space="preserve"> </v>
      </c>
      <c r="R222" s="75"/>
      <c r="S222" s="75"/>
      <c r="T222" s="75"/>
      <c r="U222" s="75"/>
      <c r="V222" s="75"/>
      <c r="W222" s="75"/>
      <c r="X222" s="75"/>
      <c r="Y222" s="75"/>
      <c r="Z222" s="75"/>
      <c r="AA222" s="75"/>
      <c r="AB222" s="75"/>
      <c r="AC222" s="75"/>
      <c r="AD222" s="75"/>
      <c r="AE222" s="75"/>
      <c r="AF222" s="75"/>
      <c r="AG222" s="75"/>
      <c r="AH222" s="75"/>
      <c r="AI222" s="75"/>
      <c r="AJ222" s="75"/>
      <c r="AK222" s="75"/>
      <c r="AL222" s="75"/>
      <c r="AM222" s="75"/>
      <c r="AN222" s="75"/>
      <c r="AO222" s="75"/>
      <c r="AP222" s="75"/>
      <c r="AQ222" s="75"/>
      <c r="AR222" s="75"/>
      <c r="AS222" s="75"/>
      <c r="AT222" s="75"/>
      <c r="AU222" s="75"/>
      <c r="AV222" s="75"/>
      <c r="AW222" s="75"/>
      <c r="AX222" s="75"/>
      <c r="AY222" s="75"/>
      <c r="AZ222" s="75"/>
      <c r="BA222" s="17" t="str">
        <f t="shared" si="60"/>
        <v/>
      </c>
      <c r="BB222" s="17" t="str">
        <f t="shared" si="56"/>
        <v/>
      </c>
      <c r="BC222" s="10"/>
      <c r="BD222" s="25">
        <f t="shared" si="57"/>
        <v>0</v>
      </c>
      <c r="BE222" s="25">
        <f t="shared" si="58"/>
        <v>0</v>
      </c>
      <c r="BF222" s="10"/>
    </row>
    <row r="223" spans="1:58" ht="12.95" customHeight="1" x14ac:dyDescent="0.15">
      <c r="A223" s="306" t="s">
        <v>222</v>
      </c>
      <c r="B223" s="319" t="s">
        <v>218</v>
      </c>
      <c r="C223" s="319"/>
      <c r="D223" s="229">
        <f t="shared" si="59"/>
        <v>0</v>
      </c>
      <c r="E223" s="114"/>
      <c r="F223" s="115"/>
      <c r="G223" s="115"/>
      <c r="H223" s="115"/>
      <c r="I223" s="115"/>
      <c r="J223" s="115"/>
      <c r="K223" s="115"/>
      <c r="L223" s="115"/>
      <c r="M223" s="179"/>
      <c r="N223" s="117"/>
      <c r="O223" s="117"/>
      <c r="P223" s="118"/>
      <c r="Q223" s="75" t="str">
        <f t="shared" si="55"/>
        <v xml:space="preserve"> </v>
      </c>
      <c r="R223" s="75"/>
      <c r="S223" s="75"/>
      <c r="T223" s="75"/>
      <c r="U223" s="75"/>
      <c r="V223" s="75"/>
      <c r="W223" s="75"/>
      <c r="X223" s="75"/>
      <c r="Y223" s="75"/>
      <c r="Z223" s="75"/>
      <c r="AA223" s="75"/>
      <c r="AB223" s="75"/>
      <c r="AC223" s="75"/>
      <c r="AD223" s="75"/>
      <c r="AE223" s="75"/>
      <c r="AF223" s="75"/>
      <c r="AG223" s="75"/>
      <c r="AH223" s="75"/>
      <c r="AI223" s="75"/>
      <c r="AJ223" s="75"/>
      <c r="AK223" s="75"/>
      <c r="AL223" s="75"/>
      <c r="AM223" s="75"/>
      <c r="AN223" s="75"/>
      <c r="AO223" s="75"/>
      <c r="AP223" s="75"/>
      <c r="AQ223" s="75"/>
      <c r="AR223" s="75"/>
      <c r="AS223" s="75"/>
      <c r="AT223" s="75"/>
      <c r="AU223" s="75"/>
      <c r="AV223" s="75"/>
      <c r="AW223" s="75"/>
      <c r="AX223" s="75"/>
      <c r="AY223" s="75"/>
      <c r="AZ223" s="75"/>
      <c r="BA223" s="17" t="str">
        <f t="shared" si="60"/>
        <v/>
      </c>
      <c r="BB223" s="17" t="str">
        <f t="shared" si="56"/>
        <v/>
      </c>
      <c r="BC223" s="10"/>
      <c r="BD223" s="25">
        <f t="shared" si="57"/>
        <v>0</v>
      </c>
      <c r="BE223" s="25">
        <f t="shared" si="58"/>
        <v>0</v>
      </c>
      <c r="BF223" s="10"/>
    </row>
    <row r="224" spans="1:58" ht="12.95" customHeight="1" x14ac:dyDescent="0.15">
      <c r="A224" s="327"/>
      <c r="B224" s="320" t="s">
        <v>219</v>
      </c>
      <c r="C224" s="320"/>
      <c r="D224" s="113">
        <f t="shared" si="59"/>
        <v>0</v>
      </c>
      <c r="E224" s="96"/>
      <c r="F224" s="80"/>
      <c r="G224" s="80"/>
      <c r="H224" s="80"/>
      <c r="I224" s="80"/>
      <c r="J224" s="80"/>
      <c r="K224" s="80"/>
      <c r="L224" s="80"/>
      <c r="M224" s="98"/>
      <c r="N224" s="83"/>
      <c r="O224" s="83"/>
      <c r="P224" s="119"/>
      <c r="Q224" s="75" t="str">
        <f t="shared" si="55"/>
        <v xml:space="preserve"> </v>
      </c>
      <c r="R224" s="75"/>
      <c r="S224" s="75"/>
      <c r="T224" s="75"/>
      <c r="U224" s="75"/>
      <c r="V224" s="75"/>
      <c r="W224" s="75"/>
      <c r="X224" s="75"/>
      <c r="Y224" s="75"/>
      <c r="Z224" s="75"/>
      <c r="AA224" s="75"/>
      <c r="AB224" s="75"/>
      <c r="AC224" s="75"/>
      <c r="AD224" s="75"/>
      <c r="AE224" s="75"/>
      <c r="AF224" s="75"/>
      <c r="AG224" s="75"/>
      <c r="AH224" s="75"/>
      <c r="AI224" s="75"/>
      <c r="AJ224" s="75"/>
      <c r="AK224" s="75"/>
      <c r="AL224" s="75"/>
      <c r="AM224" s="75"/>
      <c r="AN224" s="75"/>
      <c r="AO224" s="75"/>
      <c r="AP224" s="75"/>
      <c r="AQ224" s="75"/>
      <c r="AR224" s="75"/>
      <c r="AS224" s="75"/>
      <c r="AT224" s="75"/>
      <c r="AU224" s="75"/>
      <c r="AV224" s="75"/>
      <c r="AW224" s="75"/>
      <c r="AX224" s="75"/>
      <c r="AY224" s="75"/>
      <c r="AZ224" s="75"/>
      <c r="BA224" s="17" t="str">
        <f t="shared" si="60"/>
        <v/>
      </c>
      <c r="BB224" s="17" t="str">
        <f t="shared" si="56"/>
        <v/>
      </c>
      <c r="BC224" s="10"/>
      <c r="BD224" s="25">
        <f t="shared" si="57"/>
        <v>0</v>
      </c>
      <c r="BE224" s="25">
        <f t="shared" si="58"/>
        <v>0</v>
      </c>
      <c r="BF224" s="10"/>
    </row>
    <row r="225" spans="1:58" ht="12.95" customHeight="1" x14ac:dyDescent="0.15">
      <c r="A225" s="327"/>
      <c r="B225" s="320" t="s">
        <v>141</v>
      </c>
      <c r="C225" s="320"/>
      <c r="D225" s="113">
        <f t="shared" si="59"/>
        <v>0</v>
      </c>
      <c r="E225" s="96"/>
      <c r="F225" s="80"/>
      <c r="G225" s="80"/>
      <c r="H225" s="80"/>
      <c r="I225" s="80"/>
      <c r="J225" s="80"/>
      <c r="K225" s="80"/>
      <c r="L225" s="80"/>
      <c r="M225" s="98"/>
      <c r="N225" s="83"/>
      <c r="O225" s="83"/>
      <c r="P225" s="119"/>
      <c r="Q225" s="75" t="str">
        <f t="shared" si="55"/>
        <v xml:space="preserve"> </v>
      </c>
      <c r="R225" s="75"/>
      <c r="S225" s="75"/>
      <c r="T225" s="75"/>
      <c r="U225" s="75"/>
      <c r="V225" s="75"/>
      <c r="W225" s="75"/>
      <c r="X225" s="75"/>
      <c r="Y225" s="75"/>
      <c r="Z225" s="75"/>
      <c r="AA225" s="75"/>
      <c r="AB225" s="75"/>
      <c r="AC225" s="75"/>
      <c r="AD225" s="75"/>
      <c r="AE225" s="75"/>
      <c r="AF225" s="75"/>
      <c r="AG225" s="75"/>
      <c r="AH225" s="75"/>
      <c r="AI225" s="75"/>
      <c r="AJ225" s="75"/>
      <c r="AK225" s="75"/>
      <c r="AL225" s="75"/>
      <c r="AM225" s="75"/>
      <c r="AN225" s="75"/>
      <c r="AO225" s="75"/>
      <c r="AP225" s="75"/>
      <c r="AQ225" s="75"/>
      <c r="AR225" s="75"/>
      <c r="AS225" s="75"/>
      <c r="AT225" s="75"/>
      <c r="AU225" s="75"/>
      <c r="AV225" s="75"/>
      <c r="AW225" s="75"/>
      <c r="AX225" s="75"/>
      <c r="AY225" s="75"/>
      <c r="AZ225" s="75"/>
      <c r="BA225" s="17" t="str">
        <f t="shared" si="60"/>
        <v/>
      </c>
      <c r="BB225" s="17" t="str">
        <f t="shared" si="56"/>
        <v/>
      </c>
      <c r="BC225" s="10"/>
      <c r="BD225" s="25">
        <f t="shared" si="57"/>
        <v>0</v>
      </c>
      <c r="BE225" s="25">
        <f t="shared" si="58"/>
        <v>0</v>
      </c>
      <c r="BF225" s="10"/>
    </row>
    <row r="226" spans="1:58" ht="12.95" customHeight="1" x14ac:dyDescent="0.15">
      <c r="A226" s="307"/>
      <c r="B226" s="326" t="s">
        <v>142</v>
      </c>
      <c r="C226" s="326"/>
      <c r="D226" s="195">
        <f t="shared" si="59"/>
        <v>0</v>
      </c>
      <c r="E226" s="53"/>
      <c r="F226" s="55"/>
      <c r="G226" s="55"/>
      <c r="H226" s="55"/>
      <c r="I226" s="55"/>
      <c r="J226" s="55"/>
      <c r="K226" s="55"/>
      <c r="L226" s="55"/>
      <c r="M226" s="57"/>
      <c r="N226" s="58"/>
      <c r="O226" s="58"/>
      <c r="P226" s="148"/>
      <c r="Q226" s="75" t="str">
        <f t="shared" si="55"/>
        <v xml:space="preserve"> </v>
      </c>
      <c r="R226" s="75"/>
      <c r="S226" s="75"/>
      <c r="T226" s="75"/>
      <c r="U226" s="75"/>
      <c r="V226" s="75"/>
      <c r="W226" s="75"/>
      <c r="X226" s="75"/>
      <c r="Y226" s="75"/>
      <c r="Z226" s="75"/>
      <c r="AA226" s="75"/>
      <c r="AB226" s="75"/>
      <c r="AC226" s="75"/>
      <c r="AD226" s="75"/>
      <c r="AE226" s="75"/>
      <c r="AF226" s="75"/>
      <c r="AG226" s="75"/>
      <c r="AH226" s="75"/>
      <c r="AI226" s="75"/>
      <c r="AJ226" s="75"/>
      <c r="AK226" s="75"/>
      <c r="AL226" s="75"/>
      <c r="AM226" s="75"/>
      <c r="AN226" s="75"/>
      <c r="AO226" s="75"/>
      <c r="AP226" s="75"/>
      <c r="AQ226" s="75"/>
      <c r="AR226" s="75"/>
      <c r="AS226" s="75"/>
      <c r="AT226" s="75"/>
      <c r="AU226" s="75"/>
      <c r="AV226" s="75"/>
      <c r="AW226" s="75"/>
      <c r="AX226" s="75"/>
      <c r="AY226" s="75"/>
      <c r="AZ226" s="75"/>
      <c r="BA226" s="17" t="str">
        <f t="shared" si="60"/>
        <v/>
      </c>
      <c r="BB226" s="17" t="str">
        <f t="shared" si="56"/>
        <v/>
      </c>
      <c r="BC226" s="10"/>
      <c r="BD226" s="25">
        <f t="shared" si="57"/>
        <v>0</v>
      </c>
      <c r="BE226" s="25">
        <f t="shared" si="58"/>
        <v>0</v>
      </c>
      <c r="BF226" s="10"/>
    </row>
    <row r="227" spans="1:58" ht="12.95" customHeight="1" x14ac:dyDescent="0.15">
      <c r="A227" s="306" t="s">
        <v>147</v>
      </c>
      <c r="B227" s="319" t="s">
        <v>218</v>
      </c>
      <c r="C227" s="319"/>
      <c r="D227" s="229">
        <f t="shared" si="59"/>
        <v>0</v>
      </c>
      <c r="E227" s="114"/>
      <c r="F227" s="115"/>
      <c r="G227" s="115"/>
      <c r="H227" s="115"/>
      <c r="I227" s="115"/>
      <c r="J227" s="115"/>
      <c r="K227" s="115"/>
      <c r="L227" s="115"/>
      <c r="M227" s="179"/>
      <c r="N227" s="117"/>
      <c r="O227" s="117"/>
      <c r="P227" s="118"/>
      <c r="Q227" s="75" t="str">
        <f t="shared" si="55"/>
        <v xml:space="preserve"> </v>
      </c>
      <c r="R227" s="75"/>
      <c r="S227" s="75"/>
      <c r="T227" s="75"/>
      <c r="U227" s="75"/>
      <c r="V227" s="75"/>
      <c r="W227" s="75"/>
      <c r="X227" s="75"/>
      <c r="Y227" s="75"/>
      <c r="Z227" s="75"/>
      <c r="AA227" s="75"/>
      <c r="AB227" s="75"/>
      <c r="AC227" s="75"/>
      <c r="AD227" s="75"/>
      <c r="AE227" s="75"/>
      <c r="AF227" s="75"/>
      <c r="AG227" s="75"/>
      <c r="AH227" s="75"/>
      <c r="AI227" s="75"/>
      <c r="AJ227" s="75"/>
      <c r="AK227" s="75"/>
      <c r="AL227" s="75"/>
      <c r="AM227" s="75"/>
      <c r="AN227" s="75"/>
      <c r="AO227" s="75"/>
      <c r="AP227" s="75"/>
      <c r="AQ227" s="75"/>
      <c r="AR227" s="75"/>
      <c r="AS227" s="75"/>
      <c r="AT227" s="75"/>
      <c r="AU227" s="75"/>
      <c r="AV227" s="75"/>
      <c r="AW227" s="75"/>
      <c r="AX227" s="75"/>
      <c r="AY227" s="75"/>
      <c r="AZ227" s="75"/>
      <c r="BA227" s="17" t="str">
        <f t="shared" si="60"/>
        <v/>
      </c>
      <c r="BB227" s="17" t="str">
        <f t="shared" si="56"/>
        <v/>
      </c>
      <c r="BC227" s="10"/>
      <c r="BD227" s="25">
        <f t="shared" si="57"/>
        <v>0</v>
      </c>
      <c r="BE227" s="25">
        <f t="shared" si="58"/>
        <v>0</v>
      </c>
      <c r="BF227" s="10"/>
    </row>
    <row r="228" spans="1:58" ht="12.95" customHeight="1" x14ac:dyDescent="0.15">
      <c r="A228" s="327"/>
      <c r="B228" s="320" t="s">
        <v>219</v>
      </c>
      <c r="C228" s="320"/>
      <c r="D228" s="113">
        <f t="shared" si="59"/>
        <v>0</v>
      </c>
      <c r="E228" s="96"/>
      <c r="F228" s="80"/>
      <c r="G228" s="80"/>
      <c r="H228" s="80"/>
      <c r="I228" s="80"/>
      <c r="J228" s="80"/>
      <c r="K228" s="80"/>
      <c r="L228" s="80"/>
      <c r="M228" s="98"/>
      <c r="N228" s="83"/>
      <c r="O228" s="83"/>
      <c r="P228" s="119"/>
      <c r="Q228" s="75" t="str">
        <f t="shared" si="55"/>
        <v xml:space="preserve"> </v>
      </c>
      <c r="R228" s="75"/>
      <c r="S228" s="75"/>
      <c r="T228" s="75"/>
      <c r="U228" s="75"/>
      <c r="V228" s="75"/>
      <c r="W228" s="75"/>
      <c r="X228" s="75"/>
      <c r="Y228" s="75"/>
      <c r="Z228" s="75"/>
      <c r="AA228" s="75"/>
      <c r="AB228" s="75"/>
      <c r="AC228" s="75"/>
      <c r="AD228" s="75"/>
      <c r="AE228" s="75"/>
      <c r="AF228" s="75"/>
      <c r="AG228" s="75"/>
      <c r="AH228" s="75"/>
      <c r="AI228" s="75"/>
      <c r="AJ228" s="75"/>
      <c r="AK228" s="75"/>
      <c r="AL228" s="75"/>
      <c r="AM228" s="75"/>
      <c r="AN228" s="75"/>
      <c r="AO228" s="75"/>
      <c r="AP228" s="75"/>
      <c r="AQ228" s="75"/>
      <c r="AR228" s="75"/>
      <c r="AS228" s="75"/>
      <c r="AT228" s="75"/>
      <c r="AU228" s="75"/>
      <c r="AV228" s="75"/>
      <c r="AW228" s="75"/>
      <c r="AX228" s="75"/>
      <c r="AY228" s="75"/>
      <c r="AZ228" s="75"/>
      <c r="BA228" s="17" t="str">
        <f t="shared" si="60"/>
        <v/>
      </c>
      <c r="BB228" s="17" t="str">
        <f t="shared" si="56"/>
        <v/>
      </c>
      <c r="BC228" s="10"/>
      <c r="BD228" s="25">
        <f t="shared" si="57"/>
        <v>0</v>
      </c>
      <c r="BE228" s="25">
        <f t="shared" si="58"/>
        <v>0</v>
      </c>
      <c r="BF228" s="10"/>
    </row>
    <row r="229" spans="1:58" ht="12.95" customHeight="1" x14ac:dyDescent="0.15">
      <c r="A229" s="327"/>
      <c r="B229" s="320" t="s">
        <v>141</v>
      </c>
      <c r="C229" s="320"/>
      <c r="D229" s="113">
        <f t="shared" si="59"/>
        <v>0</v>
      </c>
      <c r="E229" s="96"/>
      <c r="F229" s="80"/>
      <c r="G229" s="80"/>
      <c r="H229" s="80"/>
      <c r="I229" s="80"/>
      <c r="J229" s="80"/>
      <c r="K229" s="80"/>
      <c r="L229" s="80"/>
      <c r="M229" s="98"/>
      <c r="N229" s="83"/>
      <c r="O229" s="83"/>
      <c r="P229" s="119"/>
      <c r="Q229" s="75" t="str">
        <f t="shared" si="55"/>
        <v xml:space="preserve"> </v>
      </c>
      <c r="R229" s="75"/>
      <c r="S229" s="75"/>
      <c r="T229" s="75"/>
      <c r="U229" s="75"/>
      <c r="V229" s="75"/>
      <c r="W229" s="75"/>
      <c r="X229" s="75"/>
      <c r="Y229" s="75"/>
      <c r="Z229" s="75"/>
      <c r="AA229" s="75"/>
      <c r="AB229" s="75"/>
      <c r="AC229" s="75"/>
      <c r="AD229" s="75"/>
      <c r="AE229" s="75"/>
      <c r="AF229" s="75"/>
      <c r="AG229" s="75"/>
      <c r="AH229" s="75"/>
      <c r="AI229" s="75"/>
      <c r="AJ229" s="75"/>
      <c r="AK229" s="75"/>
      <c r="AL229" s="75"/>
      <c r="AM229" s="75"/>
      <c r="AN229" s="75"/>
      <c r="AO229" s="75"/>
      <c r="AP229" s="75"/>
      <c r="AQ229" s="75"/>
      <c r="AR229" s="75"/>
      <c r="AS229" s="75"/>
      <c r="AT229" s="75"/>
      <c r="AU229" s="75"/>
      <c r="AV229" s="75"/>
      <c r="AW229" s="75"/>
      <c r="AX229" s="75"/>
      <c r="AY229" s="75"/>
      <c r="AZ229" s="75"/>
      <c r="BA229" s="17" t="str">
        <f t="shared" si="60"/>
        <v/>
      </c>
      <c r="BB229" s="17" t="str">
        <f t="shared" si="56"/>
        <v/>
      </c>
      <c r="BC229" s="10"/>
      <c r="BD229" s="25">
        <f t="shared" si="57"/>
        <v>0</v>
      </c>
      <c r="BE229" s="25">
        <f t="shared" si="58"/>
        <v>0</v>
      </c>
      <c r="BF229" s="10"/>
    </row>
    <row r="230" spans="1:58" ht="12.95" customHeight="1" x14ac:dyDescent="0.15">
      <c r="A230" s="307"/>
      <c r="B230" s="326" t="s">
        <v>142</v>
      </c>
      <c r="C230" s="326"/>
      <c r="D230" s="195">
        <f t="shared" si="59"/>
        <v>0</v>
      </c>
      <c r="E230" s="53"/>
      <c r="F230" s="55"/>
      <c r="G230" s="55"/>
      <c r="H230" s="55"/>
      <c r="I230" s="55"/>
      <c r="J230" s="55"/>
      <c r="K230" s="55"/>
      <c r="L230" s="55"/>
      <c r="M230" s="57"/>
      <c r="N230" s="58"/>
      <c r="O230" s="58"/>
      <c r="P230" s="148"/>
      <c r="Q230" s="75" t="str">
        <f t="shared" si="55"/>
        <v xml:space="preserve"> </v>
      </c>
      <c r="R230" s="75"/>
      <c r="S230" s="75"/>
      <c r="T230" s="75"/>
      <c r="U230" s="75"/>
      <c r="V230" s="75"/>
      <c r="W230" s="75"/>
      <c r="X230" s="75"/>
      <c r="Y230" s="75"/>
      <c r="Z230" s="75"/>
      <c r="AA230" s="75"/>
      <c r="AB230" s="75"/>
      <c r="AC230" s="75"/>
      <c r="AD230" s="75"/>
      <c r="AE230" s="75"/>
      <c r="AF230" s="75"/>
      <c r="AG230" s="75"/>
      <c r="AH230" s="75"/>
      <c r="AI230" s="75"/>
      <c r="AJ230" s="75"/>
      <c r="AK230" s="75"/>
      <c r="AL230" s="75"/>
      <c r="AM230" s="75"/>
      <c r="AN230" s="75"/>
      <c r="AO230" s="75"/>
      <c r="AP230" s="75"/>
      <c r="AQ230" s="75"/>
      <c r="AR230" s="75"/>
      <c r="AS230" s="75"/>
      <c r="AT230" s="75"/>
      <c r="AU230" s="75"/>
      <c r="AV230" s="75"/>
      <c r="AW230" s="75"/>
      <c r="AX230" s="75"/>
      <c r="AY230" s="75"/>
      <c r="AZ230" s="75"/>
      <c r="BA230" s="17" t="str">
        <f t="shared" si="60"/>
        <v/>
      </c>
      <c r="BB230" s="17" t="str">
        <f t="shared" si="56"/>
        <v/>
      </c>
      <c r="BC230" s="10"/>
      <c r="BD230" s="25">
        <f t="shared" si="57"/>
        <v>0</v>
      </c>
      <c r="BE230" s="25">
        <f t="shared" si="58"/>
        <v>0</v>
      </c>
      <c r="BF230" s="10"/>
    </row>
    <row r="231" spans="1:58" ht="12.95" customHeight="1" x14ac:dyDescent="0.15">
      <c r="A231" s="317" t="s">
        <v>223</v>
      </c>
      <c r="B231" s="319" t="s">
        <v>218</v>
      </c>
      <c r="C231" s="319"/>
      <c r="D231" s="229">
        <f t="shared" si="59"/>
        <v>0</v>
      </c>
      <c r="E231" s="114"/>
      <c r="F231" s="115"/>
      <c r="G231" s="115"/>
      <c r="H231" s="115"/>
      <c r="I231" s="115"/>
      <c r="J231" s="115"/>
      <c r="K231" s="115"/>
      <c r="L231" s="115"/>
      <c r="M231" s="179"/>
      <c r="N231" s="117"/>
      <c r="O231" s="117"/>
      <c r="P231" s="118"/>
      <c r="Q231" s="75" t="str">
        <f t="shared" si="55"/>
        <v xml:space="preserve"> </v>
      </c>
      <c r="R231" s="75"/>
      <c r="S231" s="75"/>
      <c r="T231" s="75"/>
      <c r="U231" s="75"/>
      <c r="V231" s="75"/>
      <c r="W231" s="75"/>
      <c r="X231" s="75"/>
      <c r="Y231" s="75"/>
      <c r="Z231" s="75"/>
      <c r="AA231" s="75"/>
      <c r="AB231" s="75"/>
      <c r="AC231" s="75"/>
      <c r="AD231" s="75"/>
      <c r="AE231" s="75"/>
      <c r="AF231" s="75"/>
      <c r="AG231" s="75"/>
      <c r="AH231" s="75"/>
      <c r="AI231" s="75"/>
      <c r="AJ231" s="75"/>
      <c r="AK231" s="75"/>
      <c r="AL231" s="75"/>
      <c r="AM231" s="75"/>
      <c r="AN231" s="75"/>
      <c r="AO231" s="75"/>
      <c r="AP231" s="75"/>
      <c r="AQ231" s="75"/>
      <c r="AR231" s="75"/>
      <c r="AS231" s="75"/>
      <c r="AT231" s="75"/>
      <c r="AU231" s="75"/>
      <c r="AV231" s="75"/>
      <c r="AW231" s="75"/>
      <c r="AX231" s="75"/>
      <c r="AY231" s="75"/>
      <c r="AZ231" s="75"/>
      <c r="BA231" s="17" t="str">
        <f t="shared" si="60"/>
        <v/>
      </c>
      <c r="BB231" s="17" t="str">
        <f t="shared" si="56"/>
        <v/>
      </c>
      <c r="BC231" s="10"/>
      <c r="BD231" s="25">
        <f t="shared" si="57"/>
        <v>0</v>
      </c>
      <c r="BE231" s="25">
        <f t="shared" si="58"/>
        <v>0</v>
      </c>
      <c r="BF231" s="10"/>
    </row>
    <row r="232" spans="1:58" ht="12.95" customHeight="1" x14ac:dyDescent="0.15">
      <c r="A232" s="318"/>
      <c r="B232" s="320" t="s">
        <v>219</v>
      </c>
      <c r="C232" s="320"/>
      <c r="D232" s="113">
        <f t="shared" si="59"/>
        <v>0</v>
      </c>
      <c r="E232" s="96"/>
      <c r="F232" s="80"/>
      <c r="G232" s="80"/>
      <c r="H232" s="80"/>
      <c r="I232" s="80"/>
      <c r="J232" s="80"/>
      <c r="K232" s="80"/>
      <c r="L232" s="80"/>
      <c r="M232" s="98"/>
      <c r="N232" s="83"/>
      <c r="O232" s="83"/>
      <c r="P232" s="119"/>
      <c r="Q232" s="75" t="str">
        <f t="shared" si="55"/>
        <v xml:space="preserve"> </v>
      </c>
      <c r="R232" s="75"/>
      <c r="S232" s="75"/>
      <c r="T232" s="75"/>
      <c r="U232" s="75"/>
      <c r="V232" s="75"/>
      <c r="W232" s="75"/>
      <c r="X232" s="75"/>
      <c r="Y232" s="75"/>
      <c r="Z232" s="75"/>
      <c r="AA232" s="75"/>
      <c r="AB232" s="75"/>
      <c r="AC232" s="75"/>
      <c r="AD232" s="75"/>
      <c r="AE232" s="75"/>
      <c r="AF232" s="75"/>
      <c r="AG232" s="75"/>
      <c r="AH232" s="75"/>
      <c r="AI232" s="75"/>
      <c r="AJ232" s="75"/>
      <c r="AK232" s="75"/>
      <c r="AL232" s="75"/>
      <c r="AM232" s="75"/>
      <c r="AN232" s="75"/>
      <c r="AO232" s="75"/>
      <c r="AP232" s="75"/>
      <c r="AQ232" s="75"/>
      <c r="AR232" s="75"/>
      <c r="AS232" s="75"/>
      <c r="AT232" s="75"/>
      <c r="AU232" s="75"/>
      <c r="AV232" s="75"/>
      <c r="AW232" s="75"/>
      <c r="AX232" s="75"/>
      <c r="AY232" s="75"/>
      <c r="AZ232" s="75"/>
      <c r="BA232" s="17" t="str">
        <f t="shared" si="60"/>
        <v/>
      </c>
      <c r="BB232" s="17" t="str">
        <f t="shared" si="56"/>
        <v/>
      </c>
      <c r="BC232" s="10"/>
      <c r="BD232" s="25">
        <f t="shared" si="57"/>
        <v>0</v>
      </c>
      <c r="BE232" s="25">
        <f t="shared" si="58"/>
        <v>0</v>
      </c>
      <c r="BF232" s="10"/>
    </row>
    <row r="233" spans="1:58" ht="12.95" customHeight="1" x14ac:dyDescent="0.15">
      <c r="A233" s="318"/>
      <c r="B233" s="320" t="s">
        <v>141</v>
      </c>
      <c r="C233" s="320"/>
      <c r="D233" s="113">
        <f t="shared" si="59"/>
        <v>0</v>
      </c>
      <c r="E233" s="96"/>
      <c r="F233" s="80"/>
      <c r="G233" s="80"/>
      <c r="H233" s="80"/>
      <c r="I233" s="80"/>
      <c r="J233" s="80"/>
      <c r="K233" s="80"/>
      <c r="L233" s="80"/>
      <c r="M233" s="98"/>
      <c r="N233" s="83"/>
      <c r="O233" s="83"/>
      <c r="P233" s="119"/>
      <c r="Q233" s="75" t="str">
        <f t="shared" si="55"/>
        <v xml:space="preserve"> </v>
      </c>
      <c r="R233" s="75"/>
      <c r="S233" s="75"/>
      <c r="T233" s="75"/>
      <c r="U233" s="75"/>
      <c r="V233" s="75"/>
      <c r="W233" s="75"/>
      <c r="X233" s="75"/>
      <c r="Y233" s="75"/>
      <c r="Z233" s="75"/>
      <c r="AA233" s="75"/>
      <c r="AB233" s="75"/>
      <c r="AC233" s="75"/>
      <c r="AD233" s="75"/>
      <c r="AE233" s="75"/>
      <c r="AF233" s="75"/>
      <c r="AG233" s="75"/>
      <c r="AH233" s="75"/>
      <c r="AI233" s="75"/>
      <c r="AJ233" s="75"/>
      <c r="AK233" s="75"/>
      <c r="AL233" s="75"/>
      <c r="AM233" s="75"/>
      <c r="AN233" s="75"/>
      <c r="AO233" s="75"/>
      <c r="AP233" s="75"/>
      <c r="AQ233" s="75"/>
      <c r="AR233" s="75"/>
      <c r="AS233" s="75"/>
      <c r="AT233" s="75"/>
      <c r="AU233" s="75"/>
      <c r="AV233" s="75"/>
      <c r="AW233" s="75"/>
      <c r="AX233" s="75"/>
      <c r="AY233" s="75"/>
      <c r="AZ233" s="75"/>
      <c r="BA233" s="17" t="str">
        <f t="shared" si="60"/>
        <v/>
      </c>
      <c r="BB233" s="17" t="str">
        <f t="shared" si="56"/>
        <v/>
      </c>
      <c r="BC233" s="10"/>
      <c r="BD233" s="25">
        <f t="shared" si="57"/>
        <v>0</v>
      </c>
      <c r="BE233" s="25">
        <f t="shared" si="58"/>
        <v>0</v>
      </c>
      <c r="BF233" s="10"/>
    </row>
    <row r="234" spans="1:58" ht="12.95" customHeight="1" thickBot="1" x14ac:dyDescent="0.2">
      <c r="A234" s="318"/>
      <c r="B234" s="321" t="s">
        <v>142</v>
      </c>
      <c r="C234" s="321"/>
      <c r="D234" s="191">
        <f t="shared" si="59"/>
        <v>0</v>
      </c>
      <c r="E234" s="142"/>
      <c r="F234" s="144"/>
      <c r="G234" s="144"/>
      <c r="H234" s="144"/>
      <c r="I234" s="144"/>
      <c r="J234" s="144"/>
      <c r="K234" s="144"/>
      <c r="L234" s="144"/>
      <c r="M234" s="145"/>
      <c r="N234" s="87"/>
      <c r="O234" s="87"/>
      <c r="P234" s="157"/>
      <c r="Q234" s="75" t="str">
        <f t="shared" si="55"/>
        <v xml:space="preserve"> </v>
      </c>
      <c r="R234" s="75"/>
      <c r="S234" s="75"/>
      <c r="T234" s="75"/>
      <c r="U234" s="75"/>
      <c r="V234" s="75"/>
      <c r="W234" s="75"/>
      <c r="X234" s="75"/>
      <c r="Y234" s="75"/>
      <c r="Z234" s="75"/>
      <c r="AA234" s="75"/>
      <c r="AB234" s="75"/>
      <c r="AC234" s="75"/>
      <c r="AD234" s="75"/>
      <c r="AE234" s="75"/>
      <c r="AF234" s="75"/>
      <c r="AG234" s="75"/>
      <c r="AH234" s="75"/>
      <c r="AI234" s="75"/>
      <c r="AJ234" s="75"/>
      <c r="AK234" s="75"/>
      <c r="AL234" s="75"/>
      <c r="AM234" s="75"/>
      <c r="AN234" s="75"/>
      <c r="AO234" s="75"/>
      <c r="AP234" s="75"/>
      <c r="AQ234" s="75"/>
      <c r="AR234" s="75"/>
      <c r="AS234" s="75"/>
      <c r="AT234" s="75"/>
      <c r="AU234" s="75"/>
      <c r="AV234" s="75"/>
      <c r="AW234" s="75"/>
      <c r="AX234" s="75"/>
      <c r="AY234" s="75"/>
      <c r="AZ234" s="75"/>
      <c r="BA234" s="17" t="str">
        <f t="shared" si="60"/>
        <v/>
      </c>
      <c r="BB234" s="17" t="str">
        <f t="shared" si="56"/>
        <v/>
      </c>
      <c r="BC234" s="10"/>
      <c r="BD234" s="25">
        <f t="shared" si="57"/>
        <v>0</v>
      </c>
      <c r="BE234" s="25">
        <f t="shared" si="58"/>
        <v>0</v>
      </c>
      <c r="BF234" s="10"/>
    </row>
    <row r="235" spans="1:58" ht="12.95" customHeight="1" thickTop="1" x14ac:dyDescent="0.15">
      <c r="A235" s="322" t="s">
        <v>4</v>
      </c>
      <c r="B235" s="325" t="s">
        <v>218</v>
      </c>
      <c r="C235" s="325"/>
      <c r="D235" s="234">
        <f t="shared" si="59"/>
        <v>246</v>
      </c>
      <c r="E235" s="235">
        <f t="shared" ref="E235:G238" si="62">+E183+E187+E191+E195+E199+E203+E207+E219+E223+E227+E231</f>
        <v>16</v>
      </c>
      <c r="F235" s="236">
        <f t="shared" si="62"/>
        <v>3</v>
      </c>
      <c r="G235" s="236">
        <f t="shared" si="62"/>
        <v>6</v>
      </c>
      <c r="H235" s="236">
        <f t="shared" ref="H235:J238" si="63">+H183+H187+H191+H195+H199+H203+H207+H211+H219+H223+H227+H231+H215</f>
        <v>6</v>
      </c>
      <c r="I235" s="236">
        <f t="shared" si="63"/>
        <v>23</v>
      </c>
      <c r="J235" s="236">
        <f t="shared" si="63"/>
        <v>49</v>
      </c>
      <c r="K235" s="236">
        <f>+K183+K187+K191+K199+K203+K207+K211+K219+K223+K227+K231+K215</f>
        <v>110</v>
      </c>
      <c r="L235" s="236">
        <f t="shared" ref="L235:M238" si="64">+L183+L187+L191+L199+L207+L211+L219+L223+L227+L231+L215</f>
        <v>15</v>
      </c>
      <c r="M235" s="237">
        <f t="shared" si="64"/>
        <v>18</v>
      </c>
      <c r="N235" s="234">
        <f t="shared" ref="N235:O238" si="65">+N183+N187+N191+N195+N199+N203+N207+N211+N219+N223+N227+N231+N215</f>
        <v>84</v>
      </c>
      <c r="O235" s="234">
        <f t="shared" si="65"/>
        <v>162</v>
      </c>
      <c r="P235" s="234">
        <f>+P183+P187+P191+P199+P207+P211+P219+P223+P227+P231+P215</f>
        <v>0</v>
      </c>
      <c r="Q235" s="75" t="str">
        <f t="shared" si="55"/>
        <v xml:space="preserve"> </v>
      </c>
      <c r="R235" s="75"/>
      <c r="S235" s="75"/>
      <c r="T235" s="75"/>
      <c r="U235" s="75"/>
      <c r="V235" s="75"/>
      <c r="W235" s="75"/>
      <c r="X235" s="75"/>
      <c r="Y235" s="75"/>
      <c r="Z235" s="75"/>
      <c r="AA235" s="75"/>
      <c r="AB235" s="75"/>
      <c r="AC235" s="75"/>
      <c r="AD235" s="75"/>
      <c r="AE235" s="75"/>
      <c r="AF235" s="75"/>
      <c r="AG235" s="75"/>
      <c r="AH235" s="75"/>
      <c r="AI235" s="75"/>
      <c r="AJ235" s="75"/>
      <c r="AK235" s="75"/>
      <c r="AL235" s="75"/>
      <c r="AM235" s="75"/>
      <c r="AN235" s="75"/>
      <c r="AO235" s="75"/>
      <c r="AP235" s="75"/>
      <c r="AQ235" s="75"/>
      <c r="AR235" s="75"/>
      <c r="AS235" s="75"/>
      <c r="AT235" s="75"/>
      <c r="AU235" s="75"/>
      <c r="AV235" s="75"/>
      <c r="AW235" s="75"/>
      <c r="AX235" s="75"/>
      <c r="AY235" s="75"/>
      <c r="AZ235" s="75"/>
      <c r="BA235" s="17" t="str">
        <f t="shared" si="60"/>
        <v/>
      </c>
      <c r="BB235" s="17" t="str">
        <f t="shared" si="56"/>
        <v/>
      </c>
      <c r="BC235" s="10"/>
      <c r="BD235" s="25">
        <f t="shared" si="57"/>
        <v>0</v>
      </c>
      <c r="BE235" s="25">
        <f t="shared" si="58"/>
        <v>0</v>
      </c>
      <c r="BF235" s="10"/>
    </row>
    <row r="236" spans="1:58" ht="12.95" customHeight="1" x14ac:dyDescent="0.15">
      <c r="A236" s="323"/>
      <c r="B236" s="320" t="s">
        <v>219</v>
      </c>
      <c r="C236" s="320"/>
      <c r="D236" s="113">
        <f t="shared" si="59"/>
        <v>768</v>
      </c>
      <c r="E236" s="238">
        <f t="shared" si="62"/>
        <v>56</v>
      </c>
      <c r="F236" s="239">
        <f t="shared" si="62"/>
        <v>16</v>
      </c>
      <c r="G236" s="239">
        <f t="shared" si="62"/>
        <v>22</v>
      </c>
      <c r="H236" s="239">
        <f t="shared" si="63"/>
        <v>15</v>
      </c>
      <c r="I236" s="239">
        <f t="shared" si="63"/>
        <v>103</v>
      </c>
      <c r="J236" s="239">
        <f t="shared" si="63"/>
        <v>128</v>
      </c>
      <c r="K236" s="239">
        <f>+K184+K188+K192+K200+K204+K208+K212+K220+K224+K228+K232+K216</f>
        <v>299</v>
      </c>
      <c r="L236" s="239">
        <f t="shared" si="64"/>
        <v>61</v>
      </c>
      <c r="M236" s="240">
        <f t="shared" si="64"/>
        <v>68</v>
      </c>
      <c r="N236" s="113">
        <f t="shared" si="65"/>
        <v>263</v>
      </c>
      <c r="O236" s="113">
        <f t="shared" si="65"/>
        <v>505</v>
      </c>
      <c r="P236" s="113">
        <f>+P184+P188+P192+P200+P208+P212+P220+P224+P228+P232+P216</f>
        <v>7</v>
      </c>
      <c r="Q236" s="75" t="str">
        <f t="shared" si="55"/>
        <v xml:space="preserve"> </v>
      </c>
      <c r="R236" s="75"/>
      <c r="S236" s="75"/>
      <c r="T236" s="75"/>
      <c r="U236" s="75"/>
      <c r="V236" s="75"/>
      <c r="W236" s="75"/>
      <c r="X236" s="75"/>
      <c r="Y236" s="75"/>
      <c r="Z236" s="75"/>
      <c r="AA236" s="75"/>
      <c r="AB236" s="75"/>
      <c r="AC236" s="75"/>
      <c r="AD236" s="75"/>
      <c r="AE236" s="75"/>
      <c r="AF236" s="75"/>
      <c r="AG236" s="75"/>
      <c r="AH236" s="75"/>
      <c r="AI236" s="75"/>
      <c r="AJ236" s="75"/>
      <c r="AK236" s="75"/>
      <c r="AL236" s="75"/>
      <c r="AM236" s="75"/>
      <c r="AN236" s="75"/>
      <c r="AO236" s="75"/>
      <c r="AP236" s="75"/>
      <c r="AQ236" s="75"/>
      <c r="AR236" s="75"/>
      <c r="AS236" s="75"/>
      <c r="AT236" s="75"/>
      <c r="AU236" s="75"/>
      <c r="AV236" s="75"/>
      <c r="AW236" s="75"/>
      <c r="AX236" s="75"/>
      <c r="AY236" s="75"/>
      <c r="AZ236" s="75"/>
      <c r="BA236" s="17" t="str">
        <f t="shared" si="60"/>
        <v/>
      </c>
      <c r="BB236" s="17" t="str">
        <f t="shared" si="56"/>
        <v/>
      </c>
      <c r="BC236" s="10"/>
      <c r="BD236" s="25">
        <f t="shared" si="57"/>
        <v>0</v>
      </c>
      <c r="BE236" s="25">
        <f t="shared" si="58"/>
        <v>0</v>
      </c>
      <c r="BF236" s="10"/>
    </row>
    <row r="237" spans="1:58" ht="12.95" customHeight="1" x14ac:dyDescent="0.15">
      <c r="A237" s="323"/>
      <c r="B237" s="320" t="s">
        <v>141</v>
      </c>
      <c r="C237" s="320"/>
      <c r="D237" s="113">
        <f t="shared" si="59"/>
        <v>220</v>
      </c>
      <c r="E237" s="238">
        <f t="shared" si="62"/>
        <v>18</v>
      </c>
      <c r="F237" s="239">
        <f t="shared" si="62"/>
        <v>3</v>
      </c>
      <c r="G237" s="239">
        <f t="shared" si="62"/>
        <v>4</v>
      </c>
      <c r="H237" s="239">
        <f t="shared" si="63"/>
        <v>2</v>
      </c>
      <c r="I237" s="239">
        <f t="shared" si="63"/>
        <v>28</v>
      </c>
      <c r="J237" s="239">
        <f t="shared" si="63"/>
        <v>39</v>
      </c>
      <c r="K237" s="239">
        <f>+K185+K189+K193+K201+K205+K209+K213+K221+K225+K229+K233+K217</f>
        <v>92</v>
      </c>
      <c r="L237" s="239">
        <f t="shared" si="64"/>
        <v>14</v>
      </c>
      <c r="M237" s="240">
        <f t="shared" si="64"/>
        <v>20</v>
      </c>
      <c r="N237" s="113">
        <f t="shared" si="65"/>
        <v>77</v>
      </c>
      <c r="O237" s="113">
        <f t="shared" si="65"/>
        <v>143</v>
      </c>
      <c r="P237" s="113">
        <f>+P185+P189+P193+P201+P209+P213+P221+P225+P229+P233+P217</f>
        <v>0</v>
      </c>
      <c r="Q237" s="75" t="str">
        <f t="shared" si="55"/>
        <v xml:space="preserve"> </v>
      </c>
      <c r="R237" s="75"/>
      <c r="S237" s="75"/>
      <c r="T237" s="75"/>
      <c r="U237" s="75"/>
      <c r="V237" s="75"/>
      <c r="W237" s="75"/>
      <c r="X237" s="75"/>
      <c r="Y237" s="75"/>
      <c r="Z237" s="75"/>
      <c r="AA237" s="75"/>
      <c r="AB237" s="75"/>
      <c r="AC237" s="75"/>
      <c r="AD237" s="75"/>
      <c r="AE237" s="75"/>
      <c r="AF237" s="75"/>
      <c r="AG237" s="75"/>
      <c r="AH237" s="75"/>
      <c r="AI237" s="75"/>
      <c r="AJ237" s="75"/>
      <c r="AK237" s="75"/>
      <c r="AL237" s="75"/>
      <c r="AM237" s="75"/>
      <c r="AN237" s="75"/>
      <c r="AO237" s="75"/>
      <c r="AP237" s="75"/>
      <c r="AQ237" s="75"/>
      <c r="AR237" s="75"/>
      <c r="AS237" s="75"/>
      <c r="AT237" s="75"/>
      <c r="AU237" s="75"/>
      <c r="AV237" s="75"/>
      <c r="AW237" s="75"/>
      <c r="AX237" s="75"/>
      <c r="AY237" s="75"/>
      <c r="AZ237" s="75"/>
      <c r="BA237" s="17" t="str">
        <f t="shared" si="60"/>
        <v/>
      </c>
      <c r="BB237" s="17" t="str">
        <f t="shared" si="56"/>
        <v/>
      </c>
      <c r="BC237" s="10"/>
      <c r="BD237" s="25">
        <f t="shared" si="57"/>
        <v>0</v>
      </c>
      <c r="BE237" s="25">
        <f t="shared" si="58"/>
        <v>0</v>
      </c>
      <c r="BF237" s="10"/>
    </row>
    <row r="238" spans="1:58" ht="12.95" customHeight="1" x14ac:dyDescent="0.15">
      <c r="A238" s="324"/>
      <c r="B238" s="326" t="s">
        <v>142</v>
      </c>
      <c r="C238" s="326"/>
      <c r="D238" s="195">
        <f t="shared" si="59"/>
        <v>132</v>
      </c>
      <c r="E238" s="241">
        <f t="shared" si="62"/>
        <v>7</v>
      </c>
      <c r="F238" s="242">
        <f t="shared" si="62"/>
        <v>1</v>
      </c>
      <c r="G238" s="242">
        <f t="shared" si="62"/>
        <v>4</v>
      </c>
      <c r="H238" s="242">
        <f t="shared" si="63"/>
        <v>1</v>
      </c>
      <c r="I238" s="242">
        <f t="shared" si="63"/>
        <v>12</v>
      </c>
      <c r="J238" s="242">
        <f t="shared" si="63"/>
        <v>14</v>
      </c>
      <c r="K238" s="242">
        <f>+K186+K190+K194+K202+K206+K210+K214+K222+K226+K230+K234+K218</f>
        <v>57</v>
      </c>
      <c r="L238" s="242">
        <f t="shared" si="64"/>
        <v>13</v>
      </c>
      <c r="M238" s="243">
        <f t="shared" si="64"/>
        <v>23</v>
      </c>
      <c r="N238" s="195">
        <f t="shared" si="65"/>
        <v>42</v>
      </c>
      <c r="O238" s="195">
        <f t="shared" si="65"/>
        <v>90</v>
      </c>
      <c r="P238" s="195">
        <f>+P186+P190+P194+P202+P210+P214+P222+P226+P230+P234+P218</f>
        <v>2</v>
      </c>
      <c r="Q238" s="75" t="str">
        <f t="shared" si="55"/>
        <v xml:space="preserve"> </v>
      </c>
      <c r="R238" s="75"/>
      <c r="S238" s="75"/>
      <c r="T238" s="75"/>
      <c r="U238" s="75"/>
      <c r="V238" s="75"/>
      <c r="W238" s="75"/>
      <c r="X238" s="75"/>
      <c r="Y238" s="75"/>
      <c r="Z238" s="75"/>
      <c r="AA238" s="75"/>
      <c r="AB238" s="75"/>
      <c r="AC238" s="75"/>
      <c r="AD238" s="75"/>
      <c r="AE238" s="75"/>
      <c r="AF238" s="75"/>
      <c r="AG238" s="75"/>
      <c r="AH238" s="75"/>
      <c r="AI238" s="75"/>
      <c r="AJ238" s="75"/>
      <c r="AK238" s="75"/>
      <c r="AL238" s="75"/>
      <c r="AM238" s="75"/>
      <c r="AN238" s="75"/>
      <c r="AO238" s="75"/>
      <c r="AP238" s="75"/>
      <c r="AQ238" s="75"/>
      <c r="AR238" s="75"/>
      <c r="AS238" s="75"/>
      <c r="AT238" s="75"/>
      <c r="AU238" s="75"/>
      <c r="AV238" s="75"/>
      <c r="AW238" s="75"/>
      <c r="AX238" s="75"/>
      <c r="AY238" s="75"/>
      <c r="AZ238" s="75"/>
      <c r="BA238" s="17" t="str">
        <f t="shared" si="60"/>
        <v/>
      </c>
      <c r="BB238" s="17" t="str">
        <f t="shared" si="56"/>
        <v/>
      </c>
      <c r="BC238" s="10"/>
      <c r="BD238" s="25">
        <f t="shared" si="57"/>
        <v>0</v>
      </c>
      <c r="BE238" s="25">
        <f t="shared" si="58"/>
        <v>0</v>
      </c>
      <c r="BF238" s="10"/>
    </row>
    <row r="239" spans="1:58" ht="21.75" customHeight="1" x14ac:dyDescent="0.15">
      <c r="A239" s="109" t="s">
        <v>148</v>
      </c>
      <c r="B239" s="137"/>
      <c r="C239" s="137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BA239" s="10"/>
      <c r="BB239" s="10"/>
      <c r="BC239" s="10"/>
      <c r="BD239" s="10"/>
      <c r="BE239" s="10"/>
      <c r="BF239" s="10"/>
    </row>
    <row r="240" spans="1:58" ht="27.75" customHeight="1" x14ac:dyDescent="0.15">
      <c r="A240" s="295" t="s">
        <v>31</v>
      </c>
      <c r="B240" s="296"/>
      <c r="C240" s="297"/>
      <c r="D240" s="301" t="s">
        <v>4</v>
      </c>
      <c r="E240" s="303" t="s">
        <v>7</v>
      </c>
      <c r="F240" s="304"/>
      <c r="G240" s="304"/>
      <c r="H240" s="304"/>
      <c r="I240" s="304"/>
      <c r="J240" s="304"/>
      <c r="K240" s="304"/>
      <c r="L240" s="304"/>
      <c r="M240" s="305"/>
      <c r="N240" s="306" t="s">
        <v>9</v>
      </c>
      <c r="BA240" s="10"/>
      <c r="BB240" s="10"/>
      <c r="BC240" s="10"/>
      <c r="BD240" s="10"/>
      <c r="BE240" s="10"/>
      <c r="BF240" s="10"/>
    </row>
    <row r="241" spans="1:58" ht="48" customHeight="1" x14ac:dyDescent="0.15">
      <c r="A241" s="298"/>
      <c r="B241" s="299"/>
      <c r="C241" s="300"/>
      <c r="D241" s="302"/>
      <c r="E241" s="260" t="s">
        <v>133</v>
      </c>
      <c r="F241" s="38" t="s">
        <v>14</v>
      </c>
      <c r="G241" s="38" t="s">
        <v>138</v>
      </c>
      <c r="H241" s="38" t="s">
        <v>67</v>
      </c>
      <c r="I241" s="38" t="s">
        <v>139</v>
      </c>
      <c r="J241" s="38" t="s">
        <v>149</v>
      </c>
      <c r="K241" s="38" t="s">
        <v>18</v>
      </c>
      <c r="L241" s="38" t="s">
        <v>19</v>
      </c>
      <c r="M241" s="39" t="s">
        <v>20</v>
      </c>
      <c r="N241" s="307"/>
      <c r="BA241" s="10"/>
      <c r="BB241" s="10"/>
      <c r="BC241" s="10"/>
      <c r="BD241" s="10"/>
      <c r="BE241" s="10"/>
      <c r="BF241" s="10"/>
    </row>
    <row r="242" spans="1:58" ht="15.75" customHeight="1" x14ac:dyDescent="0.15">
      <c r="A242" s="308" t="s">
        <v>150</v>
      </c>
      <c r="B242" s="309"/>
      <c r="C242" s="310"/>
      <c r="D242" s="44">
        <f t="shared" ref="D242:D247" si="66">+SUM(E242:M242)</f>
        <v>0</v>
      </c>
      <c r="E242" s="244"/>
      <c r="F242" s="101"/>
      <c r="G242" s="101"/>
      <c r="H242" s="101"/>
      <c r="I242" s="101"/>
      <c r="J242" s="101"/>
      <c r="K242" s="101"/>
      <c r="L242" s="101"/>
      <c r="M242" s="245"/>
      <c r="N242" s="245"/>
      <c r="O242" s="75" t="str">
        <f t="shared" ref="O242:O247" si="67">$BA242&amp;" "&amp;$BB242</f>
        <v xml:space="preserve"> </v>
      </c>
      <c r="BA242" s="17"/>
      <c r="BB242" s="17" t="str">
        <f t="shared" ref="BB242:BB247" si="68">IF($K242&lt;$N242," El número altas de pacientes 60 años NO puede ser mayor que el de 20-64 años.","")</f>
        <v/>
      </c>
      <c r="BC242" s="10"/>
      <c r="BD242" s="25"/>
      <c r="BE242" s="25">
        <f t="shared" ref="BE242:BE247" si="69">IF($D242&lt;$N242,1,0)</f>
        <v>0</v>
      </c>
      <c r="BF242" s="10"/>
    </row>
    <row r="243" spans="1:58" ht="15.75" customHeight="1" x14ac:dyDescent="0.15">
      <c r="A243" s="311" t="s">
        <v>151</v>
      </c>
      <c r="B243" s="312"/>
      <c r="C243" s="313"/>
      <c r="D243" s="76">
        <f t="shared" si="66"/>
        <v>0</v>
      </c>
      <c r="E243" s="96"/>
      <c r="F243" s="80"/>
      <c r="G243" s="80"/>
      <c r="H243" s="80"/>
      <c r="I243" s="80"/>
      <c r="J243" s="80"/>
      <c r="K243" s="80"/>
      <c r="L243" s="80"/>
      <c r="M243" s="98"/>
      <c r="N243" s="83"/>
      <c r="O243" s="75" t="str">
        <f t="shared" si="67"/>
        <v xml:space="preserve"> </v>
      </c>
      <c r="BA243" s="17"/>
      <c r="BB243" s="17" t="str">
        <f t="shared" si="68"/>
        <v/>
      </c>
      <c r="BC243" s="10"/>
      <c r="BD243" s="25"/>
      <c r="BE243" s="25">
        <f t="shared" si="69"/>
        <v>0</v>
      </c>
      <c r="BF243" s="10"/>
    </row>
    <row r="244" spans="1:58" ht="15.75" customHeight="1" x14ac:dyDescent="0.15">
      <c r="A244" s="311" t="s">
        <v>152</v>
      </c>
      <c r="B244" s="312"/>
      <c r="C244" s="313"/>
      <c r="D244" s="76">
        <f t="shared" si="66"/>
        <v>0</v>
      </c>
      <c r="E244" s="96"/>
      <c r="F244" s="80"/>
      <c r="G244" s="80"/>
      <c r="H244" s="80"/>
      <c r="I244" s="80"/>
      <c r="J244" s="80"/>
      <c r="K244" s="80"/>
      <c r="L244" s="80"/>
      <c r="M244" s="98"/>
      <c r="N244" s="83"/>
      <c r="O244" s="75" t="str">
        <f t="shared" si="67"/>
        <v xml:space="preserve"> </v>
      </c>
      <c r="BA244" s="17"/>
      <c r="BB244" s="17" t="str">
        <f t="shared" si="68"/>
        <v/>
      </c>
      <c r="BC244" s="10"/>
      <c r="BD244" s="25"/>
      <c r="BE244" s="25">
        <f t="shared" si="69"/>
        <v>0</v>
      </c>
      <c r="BF244" s="10"/>
    </row>
    <row r="245" spans="1:58" ht="15.75" customHeight="1" x14ac:dyDescent="0.15">
      <c r="A245" s="311" t="s">
        <v>153</v>
      </c>
      <c r="B245" s="312"/>
      <c r="C245" s="313"/>
      <c r="D245" s="76">
        <f t="shared" si="66"/>
        <v>0</v>
      </c>
      <c r="E245" s="96"/>
      <c r="F245" s="80"/>
      <c r="G245" s="80"/>
      <c r="H245" s="80"/>
      <c r="I245" s="80"/>
      <c r="J245" s="80"/>
      <c r="K245" s="80"/>
      <c r="L245" s="80"/>
      <c r="M245" s="98"/>
      <c r="N245" s="83"/>
      <c r="O245" s="75" t="str">
        <f t="shared" si="67"/>
        <v xml:space="preserve"> </v>
      </c>
      <c r="BA245" s="17"/>
      <c r="BB245" s="17" t="str">
        <f t="shared" si="68"/>
        <v/>
      </c>
      <c r="BC245" s="10"/>
      <c r="BD245" s="25"/>
      <c r="BE245" s="25">
        <f t="shared" si="69"/>
        <v>0</v>
      </c>
      <c r="BF245" s="10"/>
    </row>
    <row r="246" spans="1:58" ht="15.75" customHeight="1" x14ac:dyDescent="0.15">
      <c r="A246" s="314" t="s">
        <v>224</v>
      </c>
      <c r="B246" s="315"/>
      <c r="C246" s="316"/>
      <c r="D246" s="191">
        <f t="shared" si="66"/>
        <v>0</v>
      </c>
      <c r="E246" s="142"/>
      <c r="F246" s="144"/>
      <c r="G246" s="144"/>
      <c r="H246" s="144"/>
      <c r="I246" s="144"/>
      <c r="J246" s="144"/>
      <c r="K246" s="144"/>
      <c r="L246" s="144"/>
      <c r="M246" s="145"/>
      <c r="N246" s="87"/>
      <c r="O246" s="75" t="str">
        <f t="shared" si="67"/>
        <v xml:space="preserve"> </v>
      </c>
      <c r="BA246" s="17"/>
      <c r="BB246" s="17" t="str">
        <f t="shared" si="68"/>
        <v/>
      </c>
      <c r="BC246" s="10"/>
      <c r="BD246" s="25"/>
      <c r="BE246" s="25">
        <f t="shared" si="69"/>
        <v>0</v>
      </c>
      <c r="BF246" s="10"/>
    </row>
    <row r="247" spans="1:58" ht="15.75" customHeight="1" x14ac:dyDescent="0.15">
      <c r="A247" s="292" t="s">
        <v>154</v>
      </c>
      <c r="B247" s="293"/>
      <c r="C247" s="294"/>
      <c r="D247" s="246">
        <f t="shared" si="66"/>
        <v>0</v>
      </c>
      <c r="E247" s="53"/>
      <c r="F247" s="55"/>
      <c r="G247" s="55"/>
      <c r="H247" s="55"/>
      <c r="I247" s="55"/>
      <c r="J247" s="55"/>
      <c r="K247" s="55"/>
      <c r="L247" s="55"/>
      <c r="M247" s="57"/>
      <c r="N247" s="58"/>
      <c r="O247" s="75" t="str">
        <f t="shared" si="67"/>
        <v xml:space="preserve"> </v>
      </c>
      <c r="BA247" s="17"/>
      <c r="BB247" s="17" t="str">
        <f t="shared" si="68"/>
        <v/>
      </c>
      <c r="BC247" s="10"/>
      <c r="BD247" s="25"/>
      <c r="BE247" s="25">
        <f t="shared" si="69"/>
        <v>0</v>
      </c>
      <c r="BF247" s="10"/>
    </row>
    <row r="248" spans="1:58" ht="12.95" customHeight="1" x14ac:dyDescent="0.15">
      <c r="I248" s="247"/>
      <c r="J248" s="247"/>
      <c r="K248" s="247"/>
      <c r="L248" s="247"/>
      <c r="M248" s="247"/>
      <c r="N248" s="247"/>
      <c r="O248" s="247"/>
      <c r="P248" s="247"/>
      <c r="Q248" s="247"/>
      <c r="R248" s="67"/>
      <c r="BB248" s="8"/>
    </row>
    <row r="249" spans="1:58" ht="12.95" customHeight="1" x14ac:dyDescent="0.15">
      <c r="A249" s="247"/>
      <c r="B249" s="94"/>
      <c r="C249" s="94"/>
      <c r="D249" s="247"/>
      <c r="E249" s="247"/>
      <c r="F249" s="247"/>
      <c r="G249" s="247"/>
      <c r="H249" s="247"/>
      <c r="I249" s="247"/>
      <c r="J249" s="247"/>
      <c r="K249" s="247"/>
      <c r="L249" s="247"/>
      <c r="M249" s="247"/>
      <c r="N249" s="247"/>
      <c r="O249" s="247"/>
      <c r="P249" s="247"/>
      <c r="Q249" s="247"/>
      <c r="R249" s="67"/>
      <c r="BB249" s="8"/>
    </row>
    <row r="250" spans="1:58" ht="12.95" customHeight="1" x14ac:dyDescent="0.15">
      <c r="A250" s="247"/>
      <c r="B250" s="94"/>
      <c r="C250" s="94"/>
      <c r="D250" s="247"/>
      <c r="E250" s="247"/>
      <c r="F250" s="247"/>
      <c r="G250" s="247"/>
      <c r="H250" s="247"/>
      <c r="I250" s="247"/>
      <c r="J250" s="247"/>
      <c r="K250" s="247"/>
      <c r="L250" s="247"/>
      <c r="M250" s="247"/>
      <c r="N250" s="247"/>
      <c r="O250" s="247"/>
      <c r="P250" s="247"/>
      <c r="Q250" s="247"/>
      <c r="R250" s="67"/>
      <c r="BB250" s="8"/>
    </row>
    <row r="251" spans="1:58" ht="12.95" customHeight="1" x14ac:dyDescent="0.15">
      <c r="A251" s="247"/>
      <c r="B251" s="94"/>
      <c r="C251" s="94"/>
      <c r="D251" s="247"/>
      <c r="E251" s="247"/>
      <c r="F251" s="247"/>
      <c r="G251" s="247"/>
      <c r="H251" s="247"/>
      <c r="I251" s="247"/>
      <c r="J251" s="247"/>
      <c r="K251" s="247"/>
      <c r="L251" s="247"/>
      <c r="M251" s="247"/>
      <c r="N251" s="247"/>
      <c r="O251" s="247"/>
      <c r="P251" s="247"/>
      <c r="Q251" s="247"/>
      <c r="R251" s="67"/>
    </row>
    <row r="252" spans="1:58" ht="12.95" customHeight="1" x14ac:dyDescent="0.15">
      <c r="A252" s="247"/>
      <c r="B252" s="94"/>
      <c r="C252" s="94"/>
      <c r="D252" s="247"/>
      <c r="E252" s="247"/>
      <c r="F252" s="247"/>
      <c r="G252" s="247"/>
      <c r="H252" s="247"/>
      <c r="I252" s="247"/>
      <c r="J252" s="247"/>
      <c r="K252" s="247"/>
      <c r="L252" s="247"/>
      <c r="M252" s="247"/>
      <c r="N252" s="247"/>
      <c r="O252" s="247"/>
      <c r="P252" s="247"/>
      <c r="Q252" s="247"/>
      <c r="R252" s="67"/>
    </row>
    <row r="253" spans="1:58" ht="12.95" customHeight="1" x14ac:dyDescent="0.15">
      <c r="A253" s="247"/>
      <c r="B253" s="94"/>
      <c r="C253" s="94"/>
      <c r="D253" s="247"/>
      <c r="E253" s="247"/>
      <c r="F253" s="247"/>
      <c r="G253" s="247"/>
      <c r="H253" s="247"/>
      <c r="I253" s="247"/>
      <c r="J253" s="247"/>
      <c r="K253" s="247"/>
      <c r="L253" s="247"/>
      <c r="M253" s="247"/>
      <c r="N253" s="247"/>
      <c r="O253" s="247"/>
      <c r="P253" s="247"/>
      <c r="Q253" s="247"/>
      <c r="R253" s="67"/>
    </row>
    <row r="254" spans="1:58" ht="12.95" customHeight="1" x14ac:dyDescent="0.15">
      <c r="A254" s="247"/>
      <c r="B254" s="94"/>
      <c r="C254" s="94"/>
      <c r="D254" s="247"/>
      <c r="E254" s="247"/>
      <c r="F254" s="247"/>
      <c r="G254" s="247"/>
      <c r="H254" s="247"/>
      <c r="I254" s="247"/>
      <c r="J254" s="247"/>
      <c r="K254" s="247"/>
      <c r="L254" s="247"/>
      <c r="M254" s="247"/>
      <c r="N254" s="247"/>
      <c r="O254" s="247"/>
      <c r="P254" s="247"/>
      <c r="Q254" s="247"/>
      <c r="R254" s="67"/>
    </row>
    <row r="255" spans="1:58" ht="12.95" customHeight="1" x14ac:dyDescent="0.15">
      <c r="A255" s="247"/>
      <c r="B255" s="94"/>
      <c r="C255" s="94"/>
      <c r="D255" s="247"/>
      <c r="E255" s="247"/>
      <c r="F255" s="247"/>
      <c r="G255" s="247"/>
      <c r="H255" s="247"/>
      <c r="I255" s="247"/>
      <c r="J255" s="247"/>
      <c r="K255" s="247"/>
      <c r="L255" s="247"/>
      <c r="M255" s="247"/>
      <c r="N255" s="247"/>
      <c r="O255" s="247"/>
      <c r="P255" s="247"/>
      <c r="Q255" s="247"/>
      <c r="R255" s="67"/>
    </row>
    <row r="256" spans="1:58" ht="12.95" customHeight="1" x14ac:dyDescent="0.15">
      <c r="A256" s="247"/>
      <c r="B256" s="94"/>
      <c r="C256" s="94"/>
      <c r="D256" s="247"/>
      <c r="E256" s="247"/>
      <c r="F256" s="247"/>
      <c r="G256" s="247"/>
      <c r="H256" s="247"/>
      <c r="I256" s="247"/>
      <c r="J256" s="247"/>
      <c r="K256" s="247"/>
      <c r="L256" s="247"/>
      <c r="M256" s="247"/>
      <c r="N256" s="247"/>
      <c r="O256" s="247"/>
      <c r="P256" s="247"/>
      <c r="Q256" s="247"/>
      <c r="R256" s="67"/>
    </row>
    <row r="257" spans="1:56" x14ac:dyDescent="0.15">
      <c r="A257" s="248"/>
      <c r="B257" s="94"/>
      <c r="C257" s="94"/>
      <c r="D257" s="247"/>
      <c r="E257" s="247"/>
      <c r="F257" s="247"/>
      <c r="G257" s="247"/>
      <c r="H257" s="247"/>
      <c r="I257" s="247"/>
      <c r="J257" s="247"/>
      <c r="K257" s="247"/>
      <c r="L257" s="247"/>
      <c r="M257" s="247"/>
      <c r="N257" s="247"/>
      <c r="O257" s="247"/>
      <c r="P257" s="247"/>
      <c r="Q257" s="247"/>
      <c r="R257" s="67"/>
    </row>
    <row r="258" spans="1:56" x14ac:dyDescent="0.15">
      <c r="A258" s="247"/>
      <c r="B258" s="94"/>
      <c r="C258" s="94"/>
      <c r="D258" s="247"/>
      <c r="E258" s="247"/>
      <c r="F258" s="247"/>
      <c r="G258" s="247"/>
      <c r="H258" s="247"/>
      <c r="I258" s="247"/>
      <c r="J258" s="247"/>
      <c r="K258" s="247"/>
      <c r="L258" s="247"/>
      <c r="M258" s="247"/>
      <c r="N258" s="247"/>
      <c r="O258" s="247"/>
      <c r="P258" s="247"/>
      <c r="Q258" s="247"/>
      <c r="R258" s="67"/>
    </row>
    <row r="259" spans="1:56" x14ac:dyDescent="0.15">
      <c r="A259" s="247"/>
      <c r="B259" s="94"/>
      <c r="C259" s="94"/>
      <c r="D259" s="247"/>
      <c r="E259" s="247"/>
      <c r="F259" s="247"/>
      <c r="G259" s="247"/>
      <c r="H259" s="247"/>
      <c r="I259" s="247"/>
      <c r="J259" s="247"/>
      <c r="K259" s="247"/>
      <c r="L259" s="247"/>
      <c r="M259" s="247"/>
      <c r="N259" s="247"/>
      <c r="O259" s="247"/>
      <c r="P259" s="247"/>
      <c r="Q259" s="247"/>
      <c r="R259" s="67"/>
    </row>
    <row r="260" spans="1:56" x14ac:dyDescent="0.15">
      <c r="A260" s="247"/>
      <c r="B260" s="94"/>
      <c r="C260" s="94"/>
      <c r="D260" s="247"/>
      <c r="E260" s="247"/>
      <c r="F260" s="247"/>
      <c r="G260" s="247"/>
      <c r="H260" s="247"/>
      <c r="I260" s="247"/>
      <c r="J260" s="247"/>
      <c r="K260" s="247"/>
      <c r="L260" s="247"/>
      <c r="M260" s="247"/>
      <c r="N260" s="247"/>
      <c r="O260" s="247"/>
      <c r="P260" s="247"/>
      <c r="Q260" s="247"/>
      <c r="R260" s="67"/>
    </row>
    <row r="267" spans="1:56" hidden="1" x14ac:dyDescent="0.15"/>
    <row r="268" spans="1:56" hidden="1" x14ac:dyDescent="0.15"/>
    <row r="269" spans="1:56" ht="12.95" hidden="1" customHeight="1" x14ac:dyDescent="0.15">
      <c r="A269" s="249">
        <f>SUM(D8:S247)</f>
        <v>20335</v>
      </c>
      <c r="BD269" s="250">
        <v>0</v>
      </c>
    </row>
    <row r="270" spans="1:56" hidden="1" x14ac:dyDescent="0.15"/>
    <row r="271" spans="1:56" hidden="1" x14ac:dyDescent="0.15"/>
    <row r="306" spans="56:56" x14ac:dyDescent="0.15">
      <c r="BD306" s="28">
        <v>0</v>
      </c>
    </row>
    <row r="323" ht="12.95" customHeight="1" x14ac:dyDescent="0.15"/>
  </sheetData>
  <mergeCells count="257">
    <mergeCell ref="D38:D39"/>
    <mergeCell ref="P8:Q8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C15"/>
    <mergeCell ref="A16:C16"/>
    <mergeCell ref="A18:C19"/>
    <mergeCell ref="D18:D19"/>
    <mergeCell ref="E18:O18"/>
    <mergeCell ref="P18:P19"/>
    <mergeCell ref="Q18:Q19"/>
    <mergeCell ref="R18:R19"/>
    <mergeCell ref="A21:C21"/>
    <mergeCell ref="A22:C22"/>
    <mergeCell ref="A23:C23"/>
    <mergeCell ref="A24:C24"/>
    <mergeCell ref="E38:O38"/>
    <mergeCell ref="A57:C57"/>
    <mergeCell ref="A58:C58"/>
    <mergeCell ref="A59:C59"/>
    <mergeCell ref="A61:C61"/>
    <mergeCell ref="A26:C26"/>
    <mergeCell ref="A27:C27"/>
    <mergeCell ref="A45:C45"/>
    <mergeCell ref="A46:C46"/>
    <mergeCell ref="A28:C28"/>
    <mergeCell ref="A30:C30"/>
    <mergeCell ref="A31:C31"/>
    <mergeCell ref="A32:C32"/>
    <mergeCell ref="A37:C37"/>
    <mergeCell ref="A41:C41"/>
    <mergeCell ref="A42:C42"/>
    <mergeCell ref="A43:C43"/>
    <mergeCell ref="A44:C44"/>
    <mergeCell ref="A29:C29"/>
    <mergeCell ref="A33:A36"/>
    <mergeCell ref="B33:C33"/>
    <mergeCell ref="B34:C34"/>
    <mergeCell ref="B35:C35"/>
    <mergeCell ref="B36:C36"/>
    <mergeCell ref="A72:C72"/>
    <mergeCell ref="A73:C73"/>
    <mergeCell ref="A74:C74"/>
    <mergeCell ref="A75:C75"/>
    <mergeCell ref="A76:C76"/>
    <mergeCell ref="A77:C77"/>
    <mergeCell ref="A78:C78"/>
    <mergeCell ref="A79:C79"/>
    <mergeCell ref="A62:C62"/>
    <mergeCell ref="A63:C63"/>
    <mergeCell ref="A116:C116"/>
    <mergeCell ref="A117:C117"/>
    <mergeCell ref="A118:C118"/>
    <mergeCell ref="A110:C110"/>
    <mergeCell ref="A101:C101"/>
    <mergeCell ref="A98:C98"/>
    <mergeCell ref="A99:C99"/>
    <mergeCell ref="A100:C100"/>
    <mergeCell ref="A103:C104"/>
    <mergeCell ref="B170:C170"/>
    <mergeCell ref="A166:A169"/>
    <mergeCell ref="B166:B167"/>
    <mergeCell ref="B168:B169"/>
    <mergeCell ref="A170:A174"/>
    <mergeCell ref="B171:B172"/>
    <mergeCell ref="B173:B174"/>
    <mergeCell ref="B151:B152"/>
    <mergeCell ref="A137:C137"/>
    <mergeCell ref="A138:C138"/>
    <mergeCell ref="A139:C139"/>
    <mergeCell ref="A140:C140"/>
    <mergeCell ref="A141:C141"/>
    <mergeCell ref="A142:C142"/>
    <mergeCell ref="A143:C143"/>
    <mergeCell ref="A144:C144"/>
    <mergeCell ref="A145:C145"/>
    <mergeCell ref="A146:C146"/>
    <mergeCell ref="A147:C147"/>
    <mergeCell ref="A149:C150"/>
    <mergeCell ref="A158:A165"/>
    <mergeCell ref="B161:B165"/>
    <mergeCell ref="A183:A186"/>
    <mergeCell ref="B183:C183"/>
    <mergeCell ref="B184:C184"/>
    <mergeCell ref="B185:C185"/>
    <mergeCell ref="B186:C186"/>
    <mergeCell ref="A187:A190"/>
    <mergeCell ref="B187:C187"/>
    <mergeCell ref="B188:C188"/>
    <mergeCell ref="A176:C177"/>
    <mergeCell ref="B189:C189"/>
    <mergeCell ref="B190:C190"/>
    <mergeCell ref="P38:P39"/>
    <mergeCell ref="Q38:Q39"/>
    <mergeCell ref="R38:R39"/>
    <mergeCell ref="A40:C40"/>
    <mergeCell ref="A60:C60"/>
    <mergeCell ref="A64:C64"/>
    <mergeCell ref="A66:C66"/>
    <mergeCell ref="A70:C71"/>
    <mergeCell ref="D70:D71"/>
    <mergeCell ref="E70:O70"/>
    <mergeCell ref="P70:Q70"/>
    <mergeCell ref="R70:R71"/>
    <mergeCell ref="A67:C67"/>
    <mergeCell ref="A68:C68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80:C80"/>
    <mergeCell ref="A82:B88"/>
    <mergeCell ref="A92:A93"/>
    <mergeCell ref="B92:C92"/>
    <mergeCell ref="B93:C93"/>
    <mergeCell ref="A94:C94"/>
    <mergeCell ref="A95:C95"/>
    <mergeCell ref="A96:C96"/>
    <mergeCell ref="A97:C97"/>
    <mergeCell ref="A91:C91"/>
    <mergeCell ref="A90:C90"/>
    <mergeCell ref="G103:G104"/>
    <mergeCell ref="A105:A106"/>
    <mergeCell ref="B105:C105"/>
    <mergeCell ref="B106:C106"/>
    <mergeCell ref="A108:C109"/>
    <mergeCell ref="D108:D109"/>
    <mergeCell ref="E108:M108"/>
    <mergeCell ref="N108:N109"/>
    <mergeCell ref="O108:O109"/>
    <mergeCell ref="D103:F103"/>
    <mergeCell ref="P108:P109"/>
    <mergeCell ref="A129:C129"/>
    <mergeCell ref="A130:C130"/>
    <mergeCell ref="A131:C131"/>
    <mergeCell ref="A132:C132"/>
    <mergeCell ref="A133:C133"/>
    <mergeCell ref="A134:C134"/>
    <mergeCell ref="A135:C135"/>
    <mergeCell ref="A136:C136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11:C111"/>
    <mergeCell ref="A112:C112"/>
    <mergeCell ref="A113:C113"/>
    <mergeCell ref="A114:C114"/>
    <mergeCell ref="A115:C115"/>
    <mergeCell ref="D149:D150"/>
    <mergeCell ref="E149:M149"/>
    <mergeCell ref="N149:O149"/>
    <mergeCell ref="P149:P150"/>
    <mergeCell ref="Q149:Q150"/>
    <mergeCell ref="A151:A154"/>
    <mergeCell ref="B153:B154"/>
    <mergeCell ref="A155:A157"/>
    <mergeCell ref="B155:C155"/>
    <mergeCell ref="B156:B157"/>
    <mergeCell ref="D176:D177"/>
    <mergeCell ref="E176:H176"/>
    <mergeCell ref="A178:C178"/>
    <mergeCell ref="A179:C179"/>
    <mergeCell ref="A181:C182"/>
    <mergeCell ref="D181:D182"/>
    <mergeCell ref="E181:M181"/>
    <mergeCell ref="N181:O181"/>
    <mergeCell ref="P181:P182"/>
    <mergeCell ref="B191:C191"/>
    <mergeCell ref="B192:C192"/>
    <mergeCell ref="B193:C193"/>
    <mergeCell ref="B194:C194"/>
    <mergeCell ref="A195:A198"/>
    <mergeCell ref="B195:C195"/>
    <mergeCell ref="B196:C196"/>
    <mergeCell ref="B197:C197"/>
    <mergeCell ref="B198:C198"/>
    <mergeCell ref="A191:A194"/>
    <mergeCell ref="A199:A202"/>
    <mergeCell ref="B199:C199"/>
    <mergeCell ref="B200:C200"/>
    <mergeCell ref="B201:C201"/>
    <mergeCell ref="B202:C202"/>
    <mergeCell ref="A203:A206"/>
    <mergeCell ref="B203:C203"/>
    <mergeCell ref="B204:C204"/>
    <mergeCell ref="B205:C205"/>
    <mergeCell ref="B206:C206"/>
    <mergeCell ref="A207:A210"/>
    <mergeCell ref="B207:C207"/>
    <mergeCell ref="B208:C208"/>
    <mergeCell ref="B209:C209"/>
    <mergeCell ref="B210:C210"/>
    <mergeCell ref="A211:A214"/>
    <mergeCell ref="B211:C211"/>
    <mergeCell ref="B212:C212"/>
    <mergeCell ref="B213:C213"/>
    <mergeCell ref="B214:C214"/>
    <mergeCell ref="A215:A218"/>
    <mergeCell ref="B215:C215"/>
    <mergeCell ref="B216:C216"/>
    <mergeCell ref="B217:C217"/>
    <mergeCell ref="B218:C218"/>
    <mergeCell ref="A219:A222"/>
    <mergeCell ref="B219:C219"/>
    <mergeCell ref="B220:C220"/>
    <mergeCell ref="B221:C221"/>
    <mergeCell ref="B222:C222"/>
    <mergeCell ref="A223:A226"/>
    <mergeCell ref="B223:C223"/>
    <mergeCell ref="B224:C224"/>
    <mergeCell ref="B225:C225"/>
    <mergeCell ref="B226:C226"/>
    <mergeCell ref="A227:A230"/>
    <mergeCell ref="B227:C227"/>
    <mergeCell ref="B228:C228"/>
    <mergeCell ref="B229:C229"/>
    <mergeCell ref="B230:C230"/>
    <mergeCell ref="A231:A234"/>
    <mergeCell ref="B231:C231"/>
    <mergeCell ref="B232:C232"/>
    <mergeCell ref="B233:C233"/>
    <mergeCell ref="B234:C234"/>
    <mergeCell ref="A235:A238"/>
    <mergeCell ref="B235:C235"/>
    <mergeCell ref="B236:C236"/>
    <mergeCell ref="B237:C237"/>
    <mergeCell ref="B238:C238"/>
    <mergeCell ref="A247:C247"/>
    <mergeCell ref="A240:C241"/>
    <mergeCell ref="D240:D241"/>
    <mergeCell ref="E240:M240"/>
    <mergeCell ref="N240:N241"/>
    <mergeCell ref="A242:C242"/>
    <mergeCell ref="A243:C243"/>
    <mergeCell ref="A244:C244"/>
    <mergeCell ref="A245:C245"/>
    <mergeCell ref="A246:C246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323"/>
  <sheetViews>
    <sheetView workbookViewId="0">
      <selection activeCell="D13" sqref="D13"/>
    </sheetView>
  </sheetViews>
  <sheetFormatPr baseColWidth="10" defaultRowHeight="11.25" x14ac:dyDescent="0.15"/>
  <cols>
    <col min="1" max="1" width="41" style="30" customWidth="1"/>
    <col min="2" max="2" width="14" style="30" customWidth="1"/>
    <col min="3" max="3" width="22.140625" style="30" customWidth="1"/>
    <col min="4" max="4" width="11" style="30" customWidth="1"/>
    <col min="5" max="5" width="12.5703125" style="30" customWidth="1"/>
    <col min="6" max="6" width="11" style="30" customWidth="1"/>
    <col min="7" max="7" width="12.5703125" style="30" customWidth="1"/>
    <col min="8" max="15" width="11" style="30" customWidth="1"/>
    <col min="16" max="16" width="14.7109375" style="30" customWidth="1"/>
    <col min="17" max="17" width="11" style="30" customWidth="1"/>
    <col min="18" max="18" width="14.140625" style="30" customWidth="1"/>
    <col min="19" max="22" width="11.42578125" style="30"/>
    <col min="23" max="33" width="10" style="30" customWidth="1"/>
    <col min="34" max="39" width="11.5703125" style="30" customWidth="1"/>
    <col min="40" max="42" width="15.5703125" style="30" customWidth="1"/>
    <col min="43" max="52" width="15.5703125" style="30" hidden="1" customWidth="1"/>
    <col min="53" max="58" width="15.5703125" style="1" hidden="1" customWidth="1"/>
    <col min="59" max="60" width="15.5703125" style="30" hidden="1" customWidth="1"/>
    <col min="61" max="79" width="15.5703125" style="31" hidden="1" customWidth="1"/>
    <col min="80" max="81" width="14.85546875" style="31" hidden="1" customWidth="1"/>
    <col min="82" max="89" width="14.85546875" style="31" customWidth="1"/>
    <col min="90" max="91" width="10.85546875" style="31" customWidth="1"/>
    <col min="92" max="103" width="11.42578125" style="31"/>
    <col min="104" max="106" width="11.85546875" style="31" customWidth="1"/>
    <col min="107" max="256" width="11.42578125" style="31"/>
    <col min="257" max="257" width="41" style="31" customWidth="1"/>
    <col min="258" max="258" width="14" style="31" customWidth="1"/>
    <col min="259" max="259" width="22.140625" style="31" customWidth="1"/>
    <col min="260" max="260" width="11" style="31" customWidth="1"/>
    <col min="261" max="261" width="12.5703125" style="31" customWidth="1"/>
    <col min="262" max="262" width="11" style="31" customWidth="1"/>
    <col min="263" max="263" width="12.5703125" style="31" customWidth="1"/>
    <col min="264" max="271" width="11" style="31" customWidth="1"/>
    <col min="272" max="272" width="14.7109375" style="31" customWidth="1"/>
    <col min="273" max="273" width="11" style="31" customWidth="1"/>
    <col min="274" max="274" width="14.140625" style="31" customWidth="1"/>
    <col min="275" max="278" width="11.42578125" style="31"/>
    <col min="279" max="289" width="10" style="31" customWidth="1"/>
    <col min="290" max="295" width="11.5703125" style="31" customWidth="1"/>
    <col min="296" max="298" width="15.5703125" style="31" customWidth="1"/>
    <col min="299" max="337" width="0" style="31" hidden="1" customWidth="1"/>
    <col min="338" max="345" width="14.85546875" style="31" customWidth="1"/>
    <col min="346" max="347" width="10.85546875" style="31" customWidth="1"/>
    <col min="348" max="359" width="11.42578125" style="31"/>
    <col min="360" max="362" width="11.85546875" style="31" customWidth="1"/>
    <col min="363" max="512" width="11.42578125" style="31"/>
    <col min="513" max="513" width="41" style="31" customWidth="1"/>
    <col min="514" max="514" width="14" style="31" customWidth="1"/>
    <col min="515" max="515" width="22.140625" style="31" customWidth="1"/>
    <col min="516" max="516" width="11" style="31" customWidth="1"/>
    <col min="517" max="517" width="12.5703125" style="31" customWidth="1"/>
    <col min="518" max="518" width="11" style="31" customWidth="1"/>
    <col min="519" max="519" width="12.5703125" style="31" customWidth="1"/>
    <col min="520" max="527" width="11" style="31" customWidth="1"/>
    <col min="528" max="528" width="14.7109375" style="31" customWidth="1"/>
    <col min="529" max="529" width="11" style="31" customWidth="1"/>
    <col min="530" max="530" width="14.140625" style="31" customWidth="1"/>
    <col min="531" max="534" width="11.42578125" style="31"/>
    <col min="535" max="545" width="10" style="31" customWidth="1"/>
    <col min="546" max="551" width="11.5703125" style="31" customWidth="1"/>
    <col min="552" max="554" width="15.5703125" style="31" customWidth="1"/>
    <col min="555" max="593" width="0" style="31" hidden="1" customWidth="1"/>
    <col min="594" max="601" width="14.85546875" style="31" customWidth="1"/>
    <col min="602" max="603" width="10.85546875" style="31" customWidth="1"/>
    <col min="604" max="615" width="11.42578125" style="31"/>
    <col min="616" max="618" width="11.85546875" style="31" customWidth="1"/>
    <col min="619" max="768" width="11.42578125" style="31"/>
    <col min="769" max="769" width="41" style="31" customWidth="1"/>
    <col min="770" max="770" width="14" style="31" customWidth="1"/>
    <col min="771" max="771" width="22.140625" style="31" customWidth="1"/>
    <col min="772" max="772" width="11" style="31" customWidth="1"/>
    <col min="773" max="773" width="12.5703125" style="31" customWidth="1"/>
    <col min="774" max="774" width="11" style="31" customWidth="1"/>
    <col min="775" max="775" width="12.5703125" style="31" customWidth="1"/>
    <col min="776" max="783" width="11" style="31" customWidth="1"/>
    <col min="784" max="784" width="14.7109375" style="31" customWidth="1"/>
    <col min="785" max="785" width="11" style="31" customWidth="1"/>
    <col min="786" max="786" width="14.140625" style="31" customWidth="1"/>
    <col min="787" max="790" width="11.42578125" style="31"/>
    <col min="791" max="801" width="10" style="31" customWidth="1"/>
    <col min="802" max="807" width="11.5703125" style="31" customWidth="1"/>
    <col min="808" max="810" width="15.5703125" style="31" customWidth="1"/>
    <col min="811" max="849" width="0" style="31" hidden="1" customWidth="1"/>
    <col min="850" max="857" width="14.85546875" style="31" customWidth="1"/>
    <col min="858" max="859" width="10.85546875" style="31" customWidth="1"/>
    <col min="860" max="871" width="11.42578125" style="31"/>
    <col min="872" max="874" width="11.85546875" style="31" customWidth="1"/>
    <col min="875" max="1024" width="11.42578125" style="31"/>
    <col min="1025" max="1025" width="41" style="31" customWidth="1"/>
    <col min="1026" max="1026" width="14" style="31" customWidth="1"/>
    <col min="1027" max="1027" width="22.140625" style="31" customWidth="1"/>
    <col min="1028" max="1028" width="11" style="31" customWidth="1"/>
    <col min="1029" max="1029" width="12.5703125" style="31" customWidth="1"/>
    <col min="1030" max="1030" width="11" style="31" customWidth="1"/>
    <col min="1031" max="1031" width="12.5703125" style="31" customWidth="1"/>
    <col min="1032" max="1039" width="11" style="31" customWidth="1"/>
    <col min="1040" max="1040" width="14.7109375" style="31" customWidth="1"/>
    <col min="1041" max="1041" width="11" style="31" customWidth="1"/>
    <col min="1042" max="1042" width="14.140625" style="31" customWidth="1"/>
    <col min="1043" max="1046" width="11.42578125" style="31"/>
    <col min="1047" max="1057" width="10" style="31" customWidth="1"/>
    <col min="1058" max="1063" width="11.5703125" style="31" customWidth="1"/>
    <col min="1064" max="1066" width="15.5703125" style="31" customWidth="1"/>
    <col min="1067" max="1105" width="0" style="31" hidden="1" customWidth="1"/>
    <col min="1106" max="1113" width="14.85546875" style="31" customWidth="1"/>
    <col min="1114" max="1115" width="10.85546875" style="31" customWidth="1"/>
    <col min="1116" max="1127" width="11.42578125" style="31"/>
    <col min="1128" max="1130" width="11.85546875" style="31" customWidth="1"/>
    <col min="1131" max="1280" width="11.42578125" style="31"/>
    <col min="1281" max="1281" width="41" style="31" customWidth="1"/>
    <col min="1282" max="1282" width="14" style="31" customWidth="1"/>
    <col min="1283" max="1283" width="22.140625" style="31" customWidth="1"/>
    <col min="1284" max="1284" width="11" style="31" customWidth="1"/>
    <col min="1285" max="1285" width="12.5703125" style="31" customWidth="1"/>
    <col min="1286" max="1286" width="11" style="31" customWidth="1"/>
    <col min="1287" max="1287" width="12.5703125" style="31" customWidth="1"/>
    <col min="1288" max="1295" width="11" style="31" customWidth="1"/>
    <col min="1296" max="1296" width="14.7109375" style="31" customWidth="1"/>
    <col min="1297" max="1297" width="11" style="31" customWidth="1"/>
    <col min="1298" max="1298" width="14.140625" style="31" customWidth="1"/>
    <col min="1299" max="1302" width="11.42578125" style="31"/>
    <col min="1303" max="1313" width="10" style="31" customWidth="1"/>
    <col min="1314" max="1319" width="11.5703125" style="31" customWidth="1"/>
    <col min="1320" max="1322" width="15.5703125" style="31" customWidth="1"/>
    <col min="1323" max="1361" width="0" style="31" hidden="1" customWidth="1"/>
    <col min="1362" max="1369" width="14.85546875" style="31" customWidth="1"/>
    <col min="1370" max="1371" width="10.85546875" style="31" customWidth="1"/>
    <col min="1372" max="1383" width="11.42578125" style="31"/>
    <col min="1384" max="1386" width="11.85546875" style="31" customWidth="1"/>
    <col min="1387" max="1536" width="11.42578125" style="31"/>
    <col min="1537" max="1537" width="41" style="31" customWidth="1"/>
    <col min="1538" max="1538" width="14" style="31" customWidth="1"/>
    <col min="1539" max="1539" width="22.140625" style="31" customWidth="1"/>
    <col min="1540" max="1540" width="11" style="31" customWidth="1"/>
    <col min="1541" max="1541" width="12.5703125" style="31" customWidth="1"/>
    <col min="1542" max="1542" width="11" style="31" customWidth="1"/>
    <col min="1543" max="1543" width="12.5703125" style="31" customWidth="1"/>
    <col min="1544" max="1551" width="11" style="31" customWidth="1"/>
    <col min="1552" max="1552" width="14.7109375" style="31" customWidth="1"/>
    <col min="1553" max="1553" width="11" style="31" customWidth="1"/>
    <col min="1554" max="1554" width="14.140625" style="31" customWidth="1"/>
    <col min="1555" max="1558" width="11.42578125" style="31"/>
    <col min="1559" max="1569" width="10" style="31" customWidth="1"/>
    <col min="1570" max="1575" width="11.5703125" style="31" customWidth="1"/>
    <col min="1576" max="1578" width="15.5703125" style="31" customWidth="1"/>
    <col min="1579" max="1617" width="0" style="31" hidden="1" customWidth="1"/>
    <col min="1618" max="1625" width="14.85546875" style="31" customWidth="1"/>
    <col min="1626" max="1627" width="10.85546875" style="31" customWidth="1"/>
    <col min="1628" max="1639" width="11.42578125" style="31"/>
    <col min="1640" max="1642" width="11.85546875" style="31" customWidth="1"/>
    <col min="1643" max="1792" width="11.42578125" style="31"/>
    <col min="1793" max="1793" width="41" style="31" customWidth="1"/>
    <col min="1794" max="1794" width="14" style="31" customWidth="1"/>
    <col min="1795" max="1795" width="22.140625" style="31" customWidth="1"/>
    <col min="1796" max="1796" width="11" style="31" customWidth="1"/>
    <col min="1797" max="1797" width="12.5703125" style="31" customWidth="1"/>
    <col min="1798" max="1798" width="11" style="31" customWidth="1"/>
    <col min="1799" max="1799" width="12.5703125" style="31" customWidth="1"/>
    <col min="1800" max="1807" width="11" style="31" customWidth="1"/>
    <col min="1808" max="1808" width="14.7109375" style="31" customWidth="1"/>
    <col min="1809" max="1809" width="11" style="31" customWidth="1"/>
    <col min="1810" max="1810" width="14.140625" style="31" customWidth="1"/>
    <col min="1811" max="1814" width="11.42578125" style="31"/>
    <col min="1815" max="1825" width="10" style="31" customWidth="1"/>
    <col min="1826" max="1831" width="11.5703125" style="31" customWidth="1"/>
    <col min="1832" max="1834" width="15.5703125" style="31" customWidth="1"/>
    <col min="1835" max="1873" width="0" style="31" hidden="1" customWidth="1"/>
    <col min="1874" max="1881" width="14.85546875" style="31" customWidth="1"/>
    <col min="1882" max="1883" width="10.85546875" style="31" customWidth="1"/>
    <col min="1884" max="1895" width="11.42578125" style="31"/>
    <col min="1896" max="1898" width="11.85546875" style="31" customWidth="1"/>
    <col min="1899" max="2048" width="11.42578125" style="31"/>
    <col min="2049" max="2049" width="41" style="31" customWidth="1"/>
    <col min="2050" max="2050" width="14" style="31" customWidth="1"/>
    <col min="2051" max="2051" width="22.140625" style="31" customWidth="1"/>
    <col min="2052" max="2052" width="11" style="31" customWidth="1"/>
    <col min="2053" max="2053" width="12.5703125" style="31" customWidth="1"/>
    <col min="2054" max="2054" width="11" style="31" customWidth="1"/>
    <col min="2055" max="2055" width="12.5703125" style="31" customWidth="1"/>
    <col min="2056" max="2063" width="11" style="31" customWidth="1"/>
    <col min="2064" max="2064" width="14.7109375" style="31" customWidth="1"/>
    <col min="2065" max="2065" width="11" style="31" customWidth="1"/>
    <col min="2066" max="2066" width="14.140625" style="31" customWidth="1"/>
    <col min="2067" max="2070" width="11.42578125" style="31"/>
    <col min="2071" max="2081" width="10" style="31" customWidth="1"/>
    <col min="2082" max="2087" width="11.5703125" style="31" customWidth="1"/>
    <col min="2088" max="2090" width="15.5703125" style="31" customWidth="1"/>
    <col min="2091" max="2129" width="0" style="31" hidden="1" customWidth="1"/>
    <col min="2130" max="2137" width="14.85546875" style="31" customWidth="1"/>
    <col min="2138" max="2139" width="10.85546875" style="31" customWidth="1"/>
    <col min="2140" max="2151" width="11.42578125" style="31"/>
    <col min="2152" max="2154" width="11.85546875" style="31" customWidth="1"/>
    <col min="2155" max="2304" width="11.42578125" style="31"/>
    <col min="2305" max="2305" width="41" style="31" customWidth="1"/>
    <col min="2306" max="2306" width="14" style="31" customWidth="1"/>
    <col min="2307" max="2307" width="22.140625" style="31" customWidth="1"/>
    <col min="2308" max="2308" width="11" style="31" customWidth="1"/>
    <col min="2309" max="2309" width="12.5703125" style="31" customWidth="1"/>
    <col min="2310" max="2310" width="11" style="31" customWidth="1"/>
    <col min="2311" max="2311" width="12.5703125" style="31" customWidth="1"/>
    <col min="2312" max="2319" width="11" style="31" customWidth="1"/>
    <col min="2320" max="2320" width="14.7109375" style="31" customWidth="1"/>
    <col min="2321" max="2321" width="11" style="31" customWidth="1"/>
    <col min="2322" max="2322" width="14.140625" style="31" customWidth="1"/>
    <col min="2323" max="2326" width="11.42578125" style="31"/>
    <col min="2327" max="2337" width="10" style="31" customWidth="1"/>
    <col min="2338" max="2343" width="11.5703125" style="31" customWidth="1"/>
    <col min="2344" max="2346" width="15.5703125" style="31" customWidth="1"/>
    <col min="2347" max="2385" width="0" style="31" hidden="1" customWidth="1"/>
    <col min="2386" max="2393" width="14.85546875" style="31" customWidth="1"/>
    <col min="2394" max="2395" width="10.85546875" style="31" customWidth="1"/>
    <col min="2396" max="2407" width="11.42578125" style="31"/>
    <col min="2408" max="2410" width="11.85546875" style="31" customWidth="1"/>
    <col min="2411" max="2560" width="11.42578125" style="31"/>
    <col min="2561" max="2561" width="41" style="31" customWidth="1"/>
    <col min="2562" max="2562" width="14" style="31" customWidth="1"/>
    <col min="2563" max="2563" width="22.140625" style="31" customWidth="1"/>
    <col min="2564" max="2564" width="11" style="31" customWidth="1"/>
    <col min="2565" max="2565" width="12.5703125" style="31" customWidth="1"/>
    <col min="2566" max="2566" width="11" style="31" customWidth="1"/>
    <col min="2567" max="2567" width="12.5703125" style="31" customWidth="1"/>
    <col min="2568" max="2575" width="11" style="31" customWidth="1"/>
    <col min="2576" max="2576" width="14.7109375" style="31" customWidth="1"/>
    <col min="2577" max="2577" width="11" style="31" customWidth="1"/>
    <col min="2578" max="2578" width="14.140625" style="31" customWidth="1"/>
    <col min="2579" max="2582" width="11.42578125" style="31"/>
    <col min="2583" max="2593" width="10" style="31" customWidth="1"/>
    <col min="2594" max="2599" width="11.5703125" style="31" customWidth="1"/>
    <col min="2600" max="2602" width="15.5703125" style="31" customWidth="1"/>
    <col min="2603" max="2641" width="0" style="31" hidden="1" customWidth="1"/>
    <col min="2642" max="2649" width="14.85546875" style="31" customWidth="1"/>
    <col min="2650" max="2651" width="10.85546875" style="31" customWidth="1"/>
    <col min="2652" max="2663" width="11.42578125" style="31"/>
    <col min="2664" max="2666" width="11.85546875" style="31" customWidth="1"/>
    <col min="2667" max="2816" width="11.42578125" style="31"/>
    <col min="2817" max="2817" width="41" style="31" customWidth="1"/>
    <col min="2818" max="2818" width="14" style="31" customWidth="1"/>
    <col min="2819" max="2819" width="22.140625" style="31" customWidth="1"/>
    <col min="2820" max="2820" width="11" style="31" customWidth="1"/>
    <col min="2821" max="2821" width="12.5703125" style="31" customWidth="1"/>
    <col min="2822" max="2822" width="11" style="31" customWidth="1"/>
    <col min="2823" max="2823" width="12.5703125" style="31" customWidth="1"/>
    <col min="2824" max="2831" width="11" style="31" customWidth="1"/>
    <col min="2832" max="2832" width="14.7109375" style="31" customWidth="1"/>
    <col min="2833" max="2833" width="11" style="31" customWidth="1"/>
    <col min="2834" max="2834" width="14.140625" style="31" customWidth="1"/>
    <col min="2835" max="2838" width="11.42578125" style="31"/>
    <col min="2839" max="2849" width="10" style="31" customWidth="1"/>
    <col min="2850" max="2855" width="11.5703125" style="31" customWidth="1"/>
    <col min="2856" max="2858" width="15.5703125" style="31" customWidth="1"/>
    <col min="2859" max="2897" width="0" style="31" hidden="1" customWidth="1"/>
    <col min="2898" max="2905" width="14.85546875" style="31" customWidth="1"/>
    <col min="2906" max="2907" width="10.85546875" style="31" customWidth="1"/>
    <col min="2908" max="2919" width="11.42578125" style="31"/>
    <col min="2920" max="2922" width="11.85546875" style="31" customWidth="1"/>
    <col min="2923" max="3072" width="11.42578125" style="31"/>
    <col min="3073" max="3073" width="41" style="31" customWidth="1"/>
    <col min="3074" max="3074" width="14" style="31" customWidth="1"/>
    <col min="3075" max="3075" width="22.140625" style="31" customWidth="1"/>
    <col min="3076" max="3076" width="11" style="31" customWidth="1"/>
    <col min="3077" max="3077" width="12.5703125" style="31" customWidth="1"/>
    <col min="3078" max="3078" width="11" style="31" customWidth="1"/>
    <col min="3079" max="3079" width="12.5703125" style="31" customWidth="1"/>
    <col min="3080" max="3087" width="11" style="31" customWidth="1"/>
    <col min="3088" max="3088" width="14.7109375" style="31" customWidth="1"/>
    <col min="3089" max="3089" width="11" style="31" customWidth="1"/>
    <col min="3090" max="3090" width="14.140625" style="31" customWidth="1"/>
    <col min="3091" max="3094" width="11.42578125" style="31"/>
    <col min="3095" max="3105" width="10" style="31" customWidth="1"/>
    <col min="3106" max="3111" width="11.5703125" style="31" customWidth="1"/>
    <col min="3112" max="3114" width="15.5703125" style="31" customWidth="1"/>
    <col min="3115" max="3153" width="0" style="31" hidden="1" customWidth="1"/>
    <col min="3154" max="3161" width="14.85546875" style="31" customWidth="1"/>
    <col min="3162" max="3163" width="10.85546875" style="31" customWidth="1"/>
    <col min="3164" max="3175" width="11.42578125" style="31"/>
    <col min="3176" max="3178" width="11.85546875" style="31" customWidth="1"/>
    <col min="3179" max="3328" width="11.42578125" style="31"/>
    <col min="3329" max="3329" width="41" style="31" customWidth="1"/>
    <col min="3330" max="3330" width="14" style="31" customWidth="1"/>
    <col min="3331" max="3331" width="22.140625" style="31" customWidth="1"/>
    <col min="3332" max="3332" width="11" style="31" customWidth="1"/>
    <col min="3333" max="3333" width="12.5703125" style="31" customWidth="1"/>
    <col min="3334" max="3334" width="11" style="31" customWidth="1"/>
    <col min="3335" max="3335" width="12.5703125" style="31" customWidth="1"/>
    <col min="3336" max="3343" width="11" style="31" customWidth="1"/>
    <col min="3344" max="3344" width="14.7109375" style="31" customWidth="1"/>
    <col min="3345" max="3345" width="11" style="31" customWidth="1"/>
    <col min="3346" max="3346" width="14.140625" style="31" customWidth="1"/>
    <col min="3347" max="3350" width="11.42578125" style="31"/>
    <col min="3351" max="3361" width="10" style="31" customWidth="1"/>
    <col min="3362" max="3367" width="11.5703125" style="31" customWidth="1"/>
    <col min="3368" max="3370" width="15.5703125" style="31" customWidth="1"/>
    <col min="3371" max="3409" width="0" style="31" hidden="1" customWidth="1"/>
    <col min="3410" max="3417" width="14.85546875" style="31" customWidth="1"/>
    <col min="3418" max="3419" width="10.85546875" style="31" customWidth="1"/>
    <col min="3420" max="3431" width="11.42578125" style="31"/>
    <col min="3432" max="3434" width="11.85546875" style="31" customWidth="1"/>
    <col min="3435" max="3584" width="11.42578125" style="31"/>
    <col min="3585" max="3585" width="41" style="31" customWidth="1"/>
    <col min="3586" max="3586" width="14" style="31" customWidth="1"/>
    <col min="3587" max="3587" width="22.140625" style="31" customWidth="1"/>
    <col min="3588" max="3588" width="11" style="31" customWidth="1"/>
    <col min="3589" max="3589" width="12.5703125" style="31" customWidth="1"/>
    <col min="3590" max="3590" width="11" style="31" customWidth="1"/>
    <col min="3591" max="3591" width="12.5703125" style="31" customWidth="1"/>
    <col min="3592" max="3599" width="11" style="31" customWidth="1"/>
    <col min="3600" max="3600" width="14.7109375" style="31" customWidth="1"/>
    <col min="3601" max="3601" width="11" style="31" customWidth="1"/>
    <col min="3602" max="3602" width="14.140625" style="31" customWidth="1"/>
    <col min="3603" max="3606" width="11.42578125" style="31"/>
    <col min="3607" max="3617" width="10" style="31" customWidth="1"/>
    <col min="3618" max="3623" width="11.5703125" style="31" customWidth="1"/>
    <col min="3624" max="3626" width="15.5703125" style="31" customWidth="1"/>
    <col min="3627" max="3665" width="0" style="31" hidden="1" customWidth="1"/>
    <col min="3666" max="3673" width="14.85546875" style="31" customWidth="1"/>
    <col min="3674" max="3675" width="10.85546875" style="31" customWidth="1"/>
    <col min="3676" max="3687" width="11.42578125" style="31"/>
    <col min="3688" max="3690" width="11.85546875" style="31" customWidth="1"/>
    <col min="3691" max="3840" width="11.42578125" style="31"/>
    <col min="3841" max="3841" width="41" style="31" customWidth="1"/>
    <col min="3842" max="3842" width="14" style="31" customWidth="1"/>
    <col min="3843" max="3843" width="22.140625" style="31" customWidth="1"/>
    <col min="3844" max="3844" width="11" style="31" customWidth="1"/>
    <col min="3845" max="3845" width="12.5703125" style="31" customWidth="1"/>
    <col min="3846" max="3846" width="11" style="31" customWidth="1"/>
    <col min="3847" max="3847" width="12.5703125" style="31" customWidth="1"/>
    <col min="3848" max="3855" width="11" style="31" customWidth="1"/>
    <col min="3856" max="3856" width="14.7109375" style="31" customWidth="1"/>
    <col min="3857" max="3857" width="11" style="31" customWidth="1"/>
    <col min="3858" max="3858" width="14.140625" style="31" customWidth="1"/>
    <col min="3859" max="3862" width="11.42578125" style="31"/>
    <col min="3863" max="3873" width="10" style="31" customWidth="1"/>
    <col min="3874" max="3879" width="11.5703125" style="31" customWidth="1"/>
    <col min="3880" max="3882" width="15.5703125" style="31" customWidth="1"/>
    <col min="3883" max="3921" width="0" style="31" hidden="1" customWidth="1"/>
    <col min="3922" max="3929" width="14.85546875" style="31" customWidth="1"/>
    <col min="3930" max="3931" width="10.85546875" style="31" customWidth="1"/>
    <col min="3932" max="3943" width="11.42578125" style="31"/>
    <col min="3944" max="3946" width="11.85546875" style="31" customWidth="1"/>
    <col min="3947" max="4096" width="11.42578125" style="31"/>
    <col min="4097" max="4097" width="41" style="31" customWidth="1"/>
    <col min="4098" max="4098" width="14" style="31" customWidth="1"/>
    <col min="4099" max="4099" width="22.140625" style="31" customWidth="1"/>
    <col min="4100" max="4100" width="11" style="31" customWidth="1"/>
    <col min="4101" max="4101" width="12.5703125" style="31" customWidth="1"/>
    <col min="4102" max="4102" width="11" style="31" customWidth="1"/>
    <col min="4103" max="4103" width="12.5703125" style="31" customWidth="1"/>
    <col min="4104" max="4111" width="11" style="31" customWidth="1"/>
    <col min="4112" max="4112" width="14.7109375" style="31" customWidth="1"/>
    <col min="4113" max="4113" width="11" style="31" customWidth="1"/>
    <col min="4114" max="4114" width="14.140625" style="31" customWidth="1"/>
    <col min="4115" max="4118" width="11.42578125" style="31"/>
    <col min="4119" max="4129" width="10" style="31" customWidth="1"/>
    <col min="4130" max="4135" width="11.5703125" style="31" customWidth="1"/>
    <col min="4136" max="4138" width="15.5703125" style="31" customWidth="1"/>
    <col min="4139" max="4177" width="0" style="31" hidden="1" customWidth="1"/>
    <col min="4178" max="4185" width="14.85546875" style="31" customWidth="1"/>
    <col min="4186" max="4187" width="10.85546875" style="31" customWidth="1"/>
    <col min="4188" max="4199" width="11.42578125" style="31"/>
    <col min="4200" max="4202" width="11.85546875" style="31" customWidth="1"/>
    <col min="4203" max="4352" width="11.42578125" style="31"/>
    <col min="4353" max="4353" width="41" style="31" customWidth="1"/>
    <col min="4354" max="4354" width="14" style="31" customWidth="1"/>
    <col min="4355" max="4355" width="22.140625" style="31" customWidth="1"/>
    <col min="4356" max="4356" width="11" style="31" customWidth="1"/>
    <col min="4357" max="4357" width="12.5703125" style="31" customWidth="1"/>
    <col min="4358" max="4358" width="11" style="31" customWidth="1"/>
    <col min="4359" max="4359" width="12.5703125" style="31" customWidth="1"/>
    <col min="4360" max="4367" width="11" style="31" customWidth="1"/>
    <col min="4368" max="4368" width="14.7109375" style="31" customWidth="1"/>
    <col min="4369" max="4369" width="11" style="31" customWidth="1"/>
    <col min="4370" max="4370" width="14.140625" style="31" customWidth="1"/>
    <col min="4371" max="4374" width="11.42578125" style="31"/>
    <col min="4375" max="4385" width="10" style="31" customWidth="1"/>
    <col min="4386" max="4391" width="11.5703125" style="31" customWidth="1"/>
    <col min="4392" max="4394" width="15.5703125" style="31" customWidth="1"/>
    <col min="4395" max="4433" width="0" style="31" hidden="1" customWidth="1"/>
    <col min="4434" max="4441" width="14.85546875" style="31" customWidth="1"/>
    <col min="4442" max="4443" width="10.85546875" style="31" customWidth="1"/>
    <col min="4444" max="4455" width="11.42578125" style="31"/>
    <col min="4456" max="4458" width="11.85546875" style="31" customWidth="1"/>
    <col min="4459" max="4608" width="11.42578125" style="31"/>
    <col min="4609" max="4609" width="41" style="31" customWidth="1"/>
    <col min="4610" max="4610" width="14" style="31" customWidth="1"/>
    <col min="4611" max="4611" width="22.140625" style="31" customWidth="1"/>
    <col min="4612" max="4612" width="11" style="31" customWidth="1"/>
    <col min="4613" max="4613" width="12.5703125" style="31" customWidth="1"/>
    <col min="4614" max="4614" width="11" style="31" customWidth="1"/>
    <col min="4615" max="4615" width="12.5703125" style="31" customWidth="1"/>
    <col min="4616" max="4623" width="11" style="31" customWidth="1"/>
    <col min="4624" max="4624" width="14.7109375" style="31" customWidth="1"/>
    <col min="4625" max="4625" width="11" style="31" customWidth="1"/>
    <col min="4626" max="4626" width="14.140625" style="31" customWidth="1"/>
    <col min="4627" max="4630" width="11.42578125" style="31"/>
    <col min="4631" max="4641" width="10" style="31" customWidth="1"/>
    <col min="4642" max="4647" width="11.5703125" style="31" customWidth="1"/>
    <col min="4648" max="4650" width="15.5703125" style="31" customWidth="1"/>
    <col min="4651" max="4689" width="0" style="31" hidden="1" customWidth="1"/>
    <col min="4690" max="4697" width="14.85546875" style="31" customWidth="1"/>
    <col min="4698" max="4699" width="10.85546875" style="31" customWidth="1"/>
    <col min="4700" max="4711" width="11.42578125" style="31"/>
    <col min="4712" max="4714" width="11.85546875" style="31" customWidth="1"/>
    <col min="4715" max="4864" width="11.42578125" style="31"/>
    <col min="4865" max="4865" width="41" style="31" customWidth="1"/>
    <col min="4866" max="4866" width="14" style="31" customWidth="1"/>
    <col min="4867" max="4867" width="22.140625" style="31" customWidth="1"/>
    <col min="4868" max="4868" width="11" style="31" customWidth="1"/>
    <col min="4869" max="4869" width="12.5703125" style="31" customWidth="1"/>
    <col min="4870" max="4870" width="11" style="31" customWidth="1"/>
    <col min="4871" max="4871" width="12.5703125" style="31" customWidth="1"/>
    <col min="4872" max="4879" width="11" style="31" customWidth="1"/>
    <col min="4880" max="4880" width="14.7109375" style="31" customWidth="1"/>
    <col min="4881" max="4881" width="11" style="31" customWidth="1"/>
    <col min="4882" max="4882" width="14.140625" style="31" customWidth="1"/>
    <col min="4883" max="4886" width="11.42578125" style="31"/>
    <col min="4887" max="4897" width="10" style="31" customWidth="1"/>
    <col min="4898" max="4903" width="11.5703125" style="31" customWidth="1"/>
    <col min="4904" max="4906" width="15.5703125" style="31" customWidth="1"/>
    <col min="4907" max="4945" width="0" style="31" hidden="1" customWidth="1"/>
    <col min="4946" max="4953" width="14.85546875" style="31" customWidth="1"/>
    <col min="4954" max="4955" width="10.85546875" style="31" customWidth="1"/>
    <col min="4956" max="4967" width="11.42578125" style="31"/>
    <col min="4968" max="4970" width="11.85546875" style="31" customWidth="1"/>
    <col min="4971" max="5120" width="11.42578125" style="31"/>
    <col min="5121" max="5121" width="41" style="31" customWidth="1"/>
    <col min="5122" max="5122" width="14" style="31" customWidth="1"/>
    <col min="5123" max="5123" width="22.140625" style="31" customWidth="1"/>
    <col min="5124" max="5124" width="11" style="31" customWidth="1"/>
    <col min="5125" max="5125" width="12.5703125" style="31" customWidth="1"/>
    <col min="5126" max="5126" width="11" style="31" customWidth="1"/>
    <col min="5127" max="5127" width="12.5703125" style="31" customWidth="1"/>
    <col min="5128" max="5135" width="11" style="31" customWidth="1"/>
    <col min="5136" max="5136" width="14.7109375" style="31" customWidth="1"/>
    <col min="5137" max="5137" width="11" style="31" customWidth="1"/>
    <col min="5138" max="5138" width="14.140625" style="31" customWidth="1"/>
    <col min="5139" max="5142" width="11.42578125" style="31"/>
    <col min="5143" max="5153" width="10" style="31" customWidth="1"/>
    <col min="5154" max="5159" width="11.5703125" style="31" customWidth="1"/>
    <col min="5160" max="5162" width="15.5703125" style="31" customWidth="1"/>
    <col min="5163" max="5201" width="0" style="31" hidden="1" customWidth="1"/>
    <col min="5202" max="5209" width="14.85546875" style="31" customWidth="1"/>
    <col min="5210" max="5211" width="10.85546875" style="31" customWidth="1"/>
    <col min="5212" max="5223" width="11.42578125" style="31"/>
    <col min="5224" max="5226" width="11.85546875" style="31" customWidth="1"/>
    <col min="5227" max="5376" width="11.42578125" style="31"/>
    <col min="5377" max="5377" width="41" style="31" customWidth="1"/>
    <col min="5378" max="5378" width="14" style="31" customWidth="1"/>
    <col min="5379" max="5379" width="22.140625" style="31" customWidth="1"/>
    <col min="5380" max="5380" width="11" style="31" customWidth="1"/>
    <col min="5381" max="5381" width="12.5703125" style="31" customWidth="1"/>
    <col min="5382" max="5382" width="11" style="31" customWidth="1"/>
    <col min="5383" max="5383" width="12.5703125" style="31" customWidth="1"/>
    <col min="5384" max="5391" width="11" style="31" customWidth="1"/>
    <col min="5392" max="5392" width="14.7109375" style="31" customWidth="1"/>
    <col min="5393" max="5393" width="11" style="31" customWidth="1"/>
    <col min="5394" max="5394" width="14.140625" style="31" customWidth="1"/>
    <col min="5395" max="5398" width="11.42578125" style="31"/>
    <col min="5399" max="5409" width="10" style="31" customWidth="1"/>
    <col min="5410" max="5415" width="11.5703125" style="31" customWidth="1"/>
    <col min="5416" max="5418" width="15.5703125" style="31" customWidth="1"/>
    <col min="5419" max="5457" width="0" style="31" hidden="1" customWidth="1"/>
    <col min="5458" max="5465" width="14.85546875" style="31" customWidth="1"/>
    <col min="5466" max="5467" width="10.85546875" style="31" customWidth="1"/>
    <col min="5468" max="5479" width="11.42578125" style="31"/>
    <col min="5480" max="5482" width="11.85546875" style="31" customWidth="1"/>
    <col min="5483" max="5632" width="11.42578125" style="31"/>
    <col min="5633" max="5633" width="41" style="31" customWidth="1"/>
    <col min="5634" max="5634" width="14" style="31" customWidth="1"/>
    <col min="5635" max="5635" width="22.140625" style="31" customWidth="1"/>
    <col min="5636" max="5636" width="11" style="31" customWidth="1"/>
    <col min="5637" max="5637" width="12.5703125" style="31" customWidth="1"/>
    <col min="5638" max="5638" width="11" style="31" customWidth="1"/>
    <col min="5639" max="5639" width="12.5703125" style="31" customWidth="1"/>
    <col min="5640" max="5647" width="11" style="31" customWidth="1"/>
    <col min="5648" max="5648" width="14.7109375" style="31" customWidth="1"/>
    <col min="5649" max="5649" width="11" style="31" customWidth="1"/>
    <col min="5650" max="5650" width="14.140625" style="31" customWidth="1"/>
    <col min="5651" max="5654" width="11.42578125" style="31"/>
    <col min="5655" max="5665" width="10" style="31" customWidth="1"/>
    <col min="5666" max="5671" width="11.5703125" style="31" customWidth="1"/>
    <col min="5672" max="5674" width="15.5703125" style="31" customWidth="1"/>
    <col min="5675" max="5713" width="0" style="31" hidden="1" customWidth="1"/>
    <col min="5714" max="5721" width="14.85546875" style="31" customWidth="1"/>
    <col min="5722" max="5723" width="10.85546875" style="31" customWidth="1"/>
    <col min="5724" max="5735" width="11.42578125" style="31"/>
    <col min="5736" max="5738" width="11.85546875" style="31" customWidth="1"/>
    <col min="5739" max="5888" width="11.42578125" style="31"/>
    <col min="5889" max="5889" width="41" style="31" customWidth="1"/>
    <col min="5890" max="5890" width="14" style="31" customWidth="1"/>
    <col min="5891" max="5891" width="22.140625" style="31" customWidth="1"/>
    <col min="5892" max="5892" width="11" style="31" customWidth="1"/>
    <col min="5893" max="5893" width="12.5703125" style="31" customWidth="1"/>
    <col min="5894" max="5894" width="11" style="31" customWidth="1"/>
    <col min="5895" max="5895" width="12.5703125" style="31" customWidth="1"/>
    <col min="5896" max="5903" width="11" style="31" customWidth="1"/>
    <col min="5904" max="5904" width="14.7109375" style="31" customWidth="1"/>
    <col min="5905" max="5905" width="11" style="31" customWidth="1"/>
    <col min="5906" max="5906" width="14.140625" style="31" customWidth="1"/>
    <col min="5907" max="5910" width="11.42578125" style="31"/>
    <col min="5911" max="5921" width="10" style="31" customWidth="1"/>
    <col min="5922" max="5927" width="11.5703125" style="31" customWidth="1"/>
    <col min="5928" max="5930" width="15.5703125" style="31" customWidth="1"/>
    <col min="5931" max="5969" width="0" style="31" hidden="1" customWidth="1"/>
    <col min="5970" max="5977" width="14.85546875" style="31" customWidth="1"/>
    <col min="5978" max="5979" width="10.85546875" style="31" customWidth="1"/>
    <col min="5980" max="5991" width="11.42578125" style="31"/>
    <col min="5992" max="5994" width="11.85546875" style="31" customWidth="1"/>
    <col min="5995" max="6144" width="11.42578125" style="31"/>
    <col min="6145" max="6145" width="41" style="31" customWidth="1"/>
    <col min="6146" max="6146" width="14" style="31" customWidth="1"/>
    <col min="6147" max="6147" width="22.140625" style="31" customWidth="1"/>
    <col min="6148" max="6148" width="11" style="31" customWidth="1"/>
    <col min="6149" max="6149" width="12.5703125" style="31" customWidth="1"/>
    <col min="6150" max="6150" width="11" style="31" customWidth="1"/>
    <col min="6151" max="6151" width="12.5703125" style="31" customWidth="1"/>
    <col min="6152" max="6159" width="11" style="31" customWidth="1"/>
    <col min="6160" max="6160" width="14.7109375" style="31" customWidth="1"/>
    <col min="6161" max="6161" width="11" style="31" customWidth="1"/>
    <col min="6162" max="6162" width="14.140625" style="31" customWidth="1"/>
    <col min="6163" max="6166" width="11.42578125" style="31"/>
    <col min="6167" max="6177" width="10" style="31" customWidth="1"/>
    <col min="6178" max="6183" width="11.5703125" style="31" customWidth="1"/>
    <col min="6184" max="6186" width="15.5703125" style="31" customWidth="1"/>
    <col min="6187" max="6225" width="0" style="31" hidden="1" customWidth="1"/>
    <col min="6226" max="6233" width="14.85546875" style="31" customWidth="1"/>
    <col min="6234" max="6235" width="10.85546875" style="31" customWidth="1"/>
    <col min="6236" max="6247" width="11.42578125" style="31"/>
    <col min="6248" max="6250" width="11.85546875" style="31" customWidth="1"/>
    <col min="6251" max="6400" width="11.42578125" style="31"/>
    <col min="6401" max="6401" width="41" style="31" customWidth="1"/>
    <col min="6402" max="6402" width="14" style="31" customWidth="1"/>
    <col min="6403" max="6403" width="22.140625" style="31" customWidth="1"/>
    <col min="6404" max="6404" width="11" style="31" customWidth="1"/>
    <col min="6405" max="6405" width="12.5703125" style="31" customWidth="1"/>
    <col min="6406" max="6406" width="11" style="31" customWidth="1"/>
    <col min="6407" max="6407" width="12.5703125" style="31" customWidth="1"/>
    <col min="6408" max="6415" width="11" style="31" customWidth="1"/>
    <col min="6416" max="6416" width="14.7109375" style="31" customWidth="1"/>
    <col min="6417" max="6417" width="11" style="31" customWidth="1"/>
    <col min="6418" max="6418" width="14.140625" style="31" customWidth="1"/>
    <col min="6419" max="6422" width="11.42578125" style="31"/>
    <col min="6423" max="6433" width="10" style="31" customWidth="1"/>
    <col min="6434" max="6439" width="11.5703125" style="31" customWidth="1"/>
    <col min="6440" max="6442" width="15.5703125" style="31" customWidth="1"/>
    <col min="6443" max="6481" width="0" style="31" hidden="1" customWidth="1"/>
    <col min="6482" max="6489" width="14.85546875" style="31" customWidth="1"/>
    <col min="6490" max="6491" width="10.85546875" style="31" customWidth="1"/>
    <col min="6492" max="6503" width="11.42578125" style="31"/>
    <col min="6504" max="6506" width="11.85546875" style="31" customWidth="1"/>
    <col min="6507" max="6656" width="11.42578125" style="31"/>
    <col min="6657" max="6657" width="41" style="31" customWidth="1"/>
    <col min="6658" max="6658" width="14" style="31" customWidth="1"/>
    <col min="6659" max="6659" width="22.140625" style="31" customWidth="1"/>
    <col min="6660" max="6660" width="11" style="31" customWidth="1"/>
    <col min="6661" max="6661" width="12.5703125" style="31" customWidth="1"/>
    <col min="6662" max="6662" width="11" style="31" customWidth="1"/>
    <col min="6663" max="6663" width="12.5703125" style="31" customWidth="1"/>
    <col min="6664" max="6671" width="11" style="31" customWidth="1"/>
    <col min="6672" max="6672" width="14.7109375" style="31" customWidth="1"/>
    <col min="6673" max="6673" width="11" style="31" customWidth="1"/>
    <col min="6674" max="6674" width="14.140625" style="31" customWidth="1"/>
    <col min="6675" max="6678" width="11.42578125" style="31"/>
    <col min="6679" max="6689" width="10" style="31" customWidth="1"/>
    <col min="6690" max="6695" width="11.5703125" style="31" customWidth="1"/>
    <col min="6696" max="6698" width="15.5703125" style="31" customWidth="1"/>
    <col min="6699" max="6737" width="0" style="31" hidden="1" customWidth="1"/>
    <col min="6738" max="6745" width="14.85546875" style="31" customWidth="1"/>
    <col min="6746" max="6747" width="10.85546875" style="31" customWidth="1"/>
    <col min="6748" max="6759" width="11.42578125" style="31"/>
    <col min="6760" max="6762" width="11.85546875" style="31" customWidth="1"/>
    <col min="6763" max="6912" width="11.42578125" style="31"/>
    <col min="6913" max="6913" width="41" style="31" customWidth="1"/>
    <col min="6914" max="6914" width="14" style="31" customWidth="1"/>
    <col min="6915" max="6915" width="22.140625" style="31" customWidth="1"/>
    <col min="6916" max="6916" width="11" style="31" customWidth="1"/>
    <col min="6917" max="6917" width="12.5703125" style="31" customWidth="1"/>
    <col min="6918" max="6918" width="11" style="31" customWidth="1"/>
    <col min="6919" max="6919" width="12.5703125" style="31" customWidth="1"/>
    <col min="6920" max="6927" width="11" style="31" customWidth="1"/>
    <col min="6928" max="6928" width="14.7109375" style="31" customWidth="1"/>
    <col min="6929" max="6929" width="11" style="31" customWidth="1"/>
    <col min="6930" max="6930" width="14.140625" style="31" customWidth="1"/>
    <col min="6931" max="6934" width="11.42578125" style="31"/>
    <col min="6935" max="6945" width="10" style="31" customWidth="1"/>
    <col min="6946" max="6951" width="11.5703125" style="31" customWidth="1"/>
    <col min="6952" max="6954" width="15.5703125" style="31" customWidth="1"/>
    <col min="6955" max="6993" width="0" style="31" hidden="1" customWidth="1"/>
    <col min="6994" max="7001" width="14.85546875" style="31" customWidth="1"/>
    <col min="7002" max="7003" width="10.85546875" style="31" customWidth="1"/>
    <col min="7004" max="7015" width="11.42578125" style="31"/>
    <col min="7016" max="7018" width="11.85546875" style="31" customWidth="1"/>
    <col min="7019" max="7168" width="11.42578125" style="31"/>
    <col min="7169" max="7169" width="41" style="31" customWidth="1"/>
    <col min="7170" max="7170" width="14" style="31" customWidth="1"/>
    <col min="7171" max="7171" width="22.140625" style="31" customWidth="1"/>
    <col min="7172" max="7172" width="11" style="31" customWidth="1"/>
    <col min="7173" max="7173" width="12.5703125" style="31" customWidth="1"/>
    <col min="7174" max="7174" width="11" style="31" customWidth="1"/>
    <col min="7175" max="7175" width="12.5703125" style="31" customWidth="1"/>
    <col min="7176" max="7183" width="11" style="31" customWidth="1"/>
    <col min="7184" max="7184" width="14.7109375" style="31" customWidth="1"/>
    <col min="7185" max="7185" width="11" style="31" customWidth="1"/>
    <col min="7186" max="7186" width="14.140625" style="31" customWidth="1"/>
    <col min="7187" max="7190" width="11.42578125" style="31"/>
    <col min="7191" max="7201" width="10" style="31" customWidth="1"/>
    <col min="7202" max="7207" width="11.5703125" style="31" customWidth="1"/>
    <col min="7208" max="7210" width="15.5703125" style="31" customWidth="1"/>
    <col min="7211" max="7249" width="0" style="31" hidden="1" customWidth="1"/>
    <col min="7250" max="7257" width="14.85546875" style="31" customWidth="1"/>
    <col min="7258" max="7259" width="10.85546875" style="31" customWidth="1"/>
    <col min="7260" max="7271" width="11.42578125" style="31"/>
    <col min="7272" max="7274" width="11.85546875" style="31" customWidth="1"/>
    <col min="7275" max="7424" width="11.42578125" style="31"/>
    <col min="7425" max="7425" width="41" style="31" customWidth="1"/>
    <col min="7426" max="7426" width="14" style="31" customWidth="1"/>
    <col min="7427" max="7427" width="22.140625" style="31" customWidth="1"/>
    <col min="7428" max="7428" width="11" style="31" customWidth="1"/>
    <col min="7429" max="7429" width="12.5703125" style="31" customWidth="1"/>
    <col min="7430" max="7430" width="11" style="31" customWidth="1"/>
    <col min="7431" max="7431" width="12.5703125" style="31" customWidth="1"/>
    <col min="7432" max="7439" width="11" style="31" customWidth="1"/>
    <col min="7440" max="7440" width="14.7109375" style="31" customWidth="1"/>
    <col min="7441" max="7441" width="11" style="31" customWidth="1"/>
    <col min="7442" max="7442" width="14.140625" style="31" customWidth="1"/>
    <col min="7443" max="7446" width="11.42578125" style="31"/>
    <col min="7447" max="7457" width="10" style="31" customWidth="1"/>
    <col min="7458" max="7463" width="11.5703125" style="31" customWidth="1"/>
    <col min="7464" max="7466" width="15.5703125" style="31" customWidth="1"/>
    <col min="7467" max="7505" width="0" style="31" hidden="1" customWidth="1"/>
    <col min="7506" max="7513" width="14.85546875" style="31" customWidth="1"/>
    <col min="7514" max="7515" width="10.85546875" style="31" customWidth="1"/>
    <col min="7516" max="7527" width="11.42578125" style="31"/>
    <col min="7528" max="7530" width="11.85546875" style="31" customWidth="1"/>
    <col min="7531" max="7680" width="11.42578125" style="31"/>
    <col min="7681" max="7681" width="41" style="31" customWidth="1"/>
    <col min="7682" max="7682" width="14" style="31" customWidth="1"/>
    <col min="7683" max="7683" width="22.140625" style="31" customWidth="1"/>
    <col min="7684" max="7684" width="11" style="31" customWidth="1"/>
    <col min="7685" max="7685" width="12.5703125" style="31" customWidth="1"/>
    <col min="7686" max="7686" width="11" style="31" customWidth="1"/>
    <col min="7687" max="7687" width="12.5703125" style="31" customWidth="1"/>
    <col min="7688" max="7695" width="11" style="31" customWidth="1"/>
    <col min="7696" max="7696" width="14.7109375" style="31" customWidth="1"/>
    <col min="7697" max="7697" width="11" style="31" customWidth="1"/>
    <col min="7698" max="7698" width="14.140625" style="31" customWidth="1"/>
    <col min="7699" max="7702" width="11.42578125" style="31"/>
    <col min="7703" max="7713" width="10" style="31" customWidth="1"/>
    <col min="7714" max="7719" width="11.5703125" style="31" customWidth="1"/>
    <col min="7720" max="7722" width="15.5703125" style="31" customWidth="1"/>
    <col min="7723" max="7761" width="0" style="31" hidden="1" customWidth="1"/>
    <col min="7762" max="7769" width="14.85546875" style="31" customWidth="1"/>
    <col min="7770" max="7771" width="10.85546875" style="31" customWidth="1"/>
    <col min="7772" max="7783" width="11.42578125" style="31"/>
    <col min="7784" max="7786" width="11.85546875" style="31" customWidth="1"/>
    <col min="7787" max="7936" width="11.42578125" style="31"/>
    <col min="7937" max="7937" width="41" style="31" customWidth="1"/>
    <col min="7938" max="7938" width="14" style="31" customWidth="1"/>
    <col min="7939" max="7939" width="22.140625" style="31" customWidth="1"/>
    <col min="7940" max="7940" width="11" style="31" customWidth="1"/>
    <col min="7941" max="7941" width="12.5703125" style="31" customWidth="1"/>
    <col min="7942" max="7942" width="11" style="31" customWidth="1"/>
    <col min="7943" max="7943" width="12.5703125" style="31" customWidth="1"/>
    <col min="7944" max="7951" width="11" style="31" customWidth="1"/>
    <col min="7952" max="7952" width="14.7109375" style="31" customWidth="1"/>
    <col min="7953" max="7953" width="11" style="31" customWidth="1"/>
    <col min="7954" max="7954" width="14.140625" style="31" customWidth="1"/>
    <col min="7955" max="7958" width="11.42578125" style="31"/>
    <col min="7959" max="7969" width="10" style="31" customWidth="1"/>
    <col min="7970" max="7975" width="11.5703125" style="31" customWidth="1"/>
    <col min="7976" max="7978" width="15.5703125" style="31" customWidth="1"/>
    <col min="7979" max="8017" width="0" style="31" hidden="1" customWidth="1"/>
    <col min="8018" max="8025" width="14.85546875" style="31" customWidth="1"/>
    <col min="8026" max="8027" width="10.85546875" style="31" customWidth="1"/>
    <col min="8028" max="8039" width="11.42578125" style="31"/>
    <col min="8040" max="8042" width="11.85546875" style="31" customWidth="1"/>
    <col min="8043" max="8192" width="11.42578125" style="31"/>
    <col min="8193" max="8193" width="41" style="31" customWidth="1"/>
    <col min="8194" max="8194" width="14" style="31" customWidth="1"/>
    <col min="8195" max="8195" width="22.140625" style="31" customWidth="1"/>
    <col min="8196" max="8196" width="11" style="31" customWidth="1"/>
    <col min="8197" max="8197" width="12.5703125" style="31" customWidth="1"/>
    <col min="8198" max="8198" width="11" style="31" customWidth="1"/>
    <col min="8199" max="8199" width="12.5703125" style="31" customWidth="1"/>
    <col min="8200" max="8207" width="11" style="31" customWidth="1"/>
    <col min="8208" max="8208" width="14.7109375" style="31" customWidth="1"/>
    <col min="8209" max="8209" width="11" style="31" customWidth="1"/>
    <col min="8210" max="8210" width="14.140625" style="31" customWidth="1"/>
    <col min="8211" max="8214" width="11.42578125" style="31"/>
    <col min="8215" max="8225" width="10" style="31" customWidth="1"/>
    <col min="8226" max="8231" width="11.5703125" style="31" customWidth="1"/>
    <col min="8232" max="8234" width="15.5703125" style="31" customWidth="1"/>
    <col min="8235" max="8273" width="0" style="31" hidden="1" customWidth="1"/>
    <col min="8274" max="8281" width="14.85546875" style="31" customWidth="1"/>
    <col min="8282" max="8283" width="10.85546875" style="31" customWidth="1"/>
    <col min="8284" max="8295" width="11.42578125" style="31"/>
    <col min="8296" max="8298" width="11.85546875" style="31" customWidth="1"/>
    <col min="8299" max="8448" width="11.42578125" style="31"/>
    <col min="8449" max="8449" width="41" style="31" customWidth="1"/>
    <col min="8450" max="8450" width="14" style="31" customWidth="1"/>
    <col min="8451" max="8451" width="22.140625" style="31" customWidth="1"/>
    <col min="8452" max="8452" width="11" style="31" customWidth="1"/>
    <col min="8453" max="8453" width="12.5703125" style="31" customWidth="1"/>
    <col min="8454" max="8454" width="11" style="31" customWidth="1"/>
    <col min="8455" max="8455" width="12.5703125" style="31" customWidth="1"/>
    <col min="8456" max="8463" width="11" style="31" customWidth="1"/>
    <col min="8464" max="8464" width="14.7109375" style="31" customWidth="1"/>
    <col min="8465" max="8465" width="11" style="31" customWidth="1"/>
    <col min="8466" max="8466" width="14.140625" style="31" customWidth="1"/>
    <col min="8467" max="8470" width="11.42578125" style="31"/>
    <col min="8471" max="8481" width="10" style="31" customWidth="1"/>
    <col min="8482" max="8487" width="11.5703125" style="31" customWidth="1"/>
    <col min="8488" max="8490" width="15.5703125" style="31" customWidth="1"/>
    <col min="8491" max="8529" width="0" style="31" hidden="1" customWidth="1"/>
    <col min="8530" max="8537" width="14.85546875" style="31" customWidth="1"/>
    <col min="8538" max="8539" width="10.85546875" style="31" customWidth="1"/>
    <col min="8540" max="8551" width="11.42578125" style="31"/>
    <col min="8552" max="8554" width="11.85546875" style="31" customWidth="1"/>
    <col min="8555" max="8704" width="11.42578125" style="31"/>
    <col min="8705" max="8705" width="41" style="31" customWidth="1"/>
    <col min="8706" max="8706" width="14" style="31" customWidth="1"/>
    <col min="8707" max="8707" width="22.140625" style="31" customWidth="1"/>
    <col min="8708" max="8708" width="11" style="31" customWidth="1"/>
    <col min="8709" max="8709" width="12.5703125" style="31" customWidth="1"/>
    <col min="8710" max="8710" width="11" style="31" customWidth="1"/>
    <col min="8711" max="8711" width="12.5703125" style="31" customWidth="1"/>
    <col min="8712" max="8719" width="11" style="31" customWidth="1"/>
    <col min="8720" max="8720" width="14.7109375" style="31" customWidth="1"/>
    <col min="8721" max="8721" width="11" style="31" customWidth="1"/>
    <col min="8722" max="8722" width="14.140625" style="31" customWidth="1"/>
    <col min="8723" max="8726" width="11.42578125" style="31"/>
    <col min="8727" max="8737" width="10" style="31" customWidth="1"/>
    <col min="8738" max="8743" width="11.5703125" style="31" customWidth="1"/>
    <col min="8744" max="8746" width="15.5703125" style="31" customWidth="1"/>
    <col min="8747" max="8785" width="0" style="31" hidden="1" customWidth="1"/>
    <col min="8786" max="8793" width="14.85546875" style="31" customWidth="1"/>
    <col min="8794" max="8795" width="10.85546875" style="31" customWidth="1"/>
    <col min="8796" max="8807" width="11.42578125" style="31"/>
    <col min="8808" max="8810" width="11.85546875" style="31" customWidth="1"/>
    <col min="8811" max="8960" width="11.42578125" style="31"/>
    <col min="8961" max="8961" width="41" style="31" customWidth="1"/>
    <col min="8962" max="8962" width="14" style="31" customWidth="1"/>
    <col min="8963" max="8963" width="22.140625" style="31" customWidth="1"/>
    <col min="8964" max="8964" width="11" style="31" customWidth="1"/>
    <col min="8965" max="8965" width="12.5703125" style="31" customWidth="1"/>
    <col min="8966" max="8966" width="11" style="31" customWidth="1"/>
    <col min="8967" max="8967" width="12.5703125" style="31" customWidth="1"/>
    <col min="8968" max="8975" width="11" style="31" customWidth="1"/>
    <col min="8976" max="8976" width="14.7109375" style="31" customWidth="1"/>
    <col min="8977" max="8977" width="11" style="31" customWidth="1"/>
    <col min="8978" max="8978" width="14.140625" style="31" customWidth="1"/>
    <col min="8979" max="8982" width="11.42578125" style="31"/>
    <col min="8983" max="8993" width="10" style="31" customWidth="1"/>
    <col min="8994" max="8999" width="11.5703125" style="31" customWidth="1"/>
    <col min="9000" max="9002" width="15.5703125" style="31" customWidth="1"/>
    <col min="9003" max="9041" width="0" style="31" hidden="1" customWidth="1"/>
    <col min="9042" max="9049" width="14.85546875" style="31" customWidth="1"/>
    <col min="9050" max="9051" width="10.85546875" style="31" customWidth="1"/>
    <col min="9052" max="9063" width="11.42578125" style="31"/>
    <col min="9064" max="9066" width="11.85546875" style="31" customWidth="1"/>
    <col min="9067" max="9216" width="11.42578125" style="31"/>
    <col min="9217" max="9217" width="41" style="31" customWidth="1"/>
    <col min="9218" max="9218" width="14" style="31" customWidth="1"/>
    <col min="9219" max="9219" width="22.140625" style="31" customWidth="1"/>
    <col min="9220" max="9220" width="11" style="31" customWidth="1"/>
    <col min="9221" max="9221" width="12.5703125" style="31" customWidth="1"/>
    <col min="9222" max="9222" width="11" style="31" customWidth="1"/>
    <col min="9223" max="9223" width="12.5703125" style="31" customWidth="1"/>
    <col min="9224" max="9231" width="11" style="31" customWidth="1"/>
    <col min="9232" max="9232" width="14.7109375" style="31" customWidth="1"/>
    <col min="9233" max="9233" width="11" style="31" customWidth="1"/>
    <col min="9234" max="9234" width="14.140625" style="31" customWidth="1"/>
    <col min="9235" max="9238" width="11.42578125" style="31"/>
    <col min="9239" max="9249" width="10" style="31" customWidth="1"/>
    <col min="9250" max="9255" width="11.5703125" style="31" customWidth="1"/>
    <col min="9256" max="9258" width="15.5703125" style="31" customWidth="1"/>
    <col min="9259" max="9297" width="0" style="31" hidden="1" customWidth="1"/>
    <col min="9298" max="9305" width="14.85546875" style="31" customWidth="1"/>
    <col min="9306" max="9307" width="10.85546875" style="31" customWidth="1"/>
    <col min="9308" max="9319" width="11.42578125" style="31"/>
    <col min="9320" max="9322" width="11.85546875" style="31" customWidth="1"/>
    <col min="9323" max="9472" width="11.42578125" style="31"/>
    <col min="9473" max="9473" width="41" style="31" customWidth="1"/>
    <col min="9474" max="9474" width="14" style="31" customWidth="1"/>
    <col min="9475" max="9475" width="22.140625" style="31" customWidth="1"/>
    <col min="9476" max="9476" width="11" style="31" customWidth="1"/>
    <col min="9477" max="9477" width="12.5703125" style="31" customWidth="1"/>
    <col min="9478" max="9478" width="11" style="31" customWidth="1"/>
    <col min="9479" max="9479" width="12.5703125" style="31" customWidth="1"/>
    <col min="9480" max="9487" width="11" style="31" customWidth="1"/>
    <col min="9488" max="9488" width="14.7109375" style="31" customWidth="1"/>
    <col min="9489" max="9489" width="11" style="31" customWidth="1"/>
    <col min="9490" max="9490" width="14.140625" style="31" customWidth="1"/>
    <col min="9491" max="9494" width="11.42578125" style="31"/>
    <col min="9495" max="9505" width="10" style="31" customWidth="1"/>
    <col min="9506" max="9511" width="11.5703125" style="31" customWidth="1"/>
    <col min="9512" max="9514" width="15.5703125" style="31" customWidth="1"/>
    <col min="9515" max="9553" width="0" style="31" hidden="1" customWidth="1"/>
    <col min="9554" max="9561" width="14.85546875" style="31" customWidth="1"/>
    <col min="9562" max="9563" width="10.85546875" style="31" customWidth="1"/>
    <col min="9564" max="9575" width="11.42578125" style="31"/>
    <col min="9576" max="9578" width="11.85546875" style="31" customWidth="1"/>
    <col min="9579" max="9728" width="11.42578125" style="31"/>
    <col min="9729" max="9729" width="41" style="31" customWidth="1"/>
    <col min="9730" max="9730" width="14" style="31" customWidth="1"/>
    <col min="9731" max="9731" width="22.140625" style="31" customWidth="1"/>
    <col min="9732" max="9732" width="11" style="31" customWidth="1"/>
    <col min="9733" max="9733" width="12.5703125" style="31" customWidth="1"/>
    <col min="9734" max="9734" width="11" style="31" customWidth="1"/>
    <col min="9735" max="9735" width="12.5703125" style="31" customWidth="1"/>
    <col min="9736" max="9743" width="11" style="31" customWidth="1"/>
    <col min="9744" max="9744" width="14.7109375" style="31" customWidth="1"/>
    <col min="9745" max="9745" width="11" style="31" customWidth="1"/>
    <col min="9746" max="9746" width="14.140625" style="31" customWidth="1"/>
    <col min="9747" max="9750" width="11.42578125" style="31"/>
    <col min="9751" max="9761" width="10" style="31" customWidth="1"/>
    <col min="9762" max="9767" width="11.5703125" style="31" customWidth="1"/>
    <col min="9768" max="9770" width="15.5703125" style="31" customWidth="1"/>
    <col min="9771" max="9809" width="0" style="31" hidden="1" customWidth="1"/>
    <col min="9810" max="9817" width="14.85546875" style="31" customWidth="1"/>
    <col min="9818" max="9819" width="10.85546875" style="31" customWidth="1"/>
    <col min="9820" max="9831" width="11.42578125" style="31"/>
    <col min="9832" max="9834" width="11.85546875" style="31" customWidth="1"/>
    <col min="9835" max="9984" width="11.42578125" style="31"/>
    <col min="9985" max="9985" width="41" style="31" customWidth="1"/>
    <col min="9986" max="9986" width="14" style="31" customWidth="1"/>
    <col min="9987" max="9987" width="22.140625" style="31" customWidth="1"/>
    <col min="9988" max="9988" width="11" style="31" customWidth="1"/>
    <col min="9989" max="9989" width="12.5703125" style="31" customWidth="1"/>
    <col min="9990" max="9990" width="11" style="31" customWidth="1"/>
    <col min="9991" max="9991" width="12.5703125" style="31" customWidth="1"/>
    <col min="9992" max="9999" width="11" style="31" customWidth="1"/>
    <col min="10000" max="10000" width="14.7109375" style="31" customWidth="1"/>
    <col min="10001" max="10001" width="11" style="31" customWidth="1"/>
    <col min="10002" max="10002" width="14.140625" style="31" customWidth="1"/>
    <col min="10003" max="10006" width="11.42578125" style="31"/>
    <col min="10007" max="10017" width="10" style="31" customWidth="1"/>
    <col min="10018" max="10023" width="11.5703125" style="31" customWidth="1"/>
    <col min="10024" max="10026" width="15.5703125" style="31" customWidth="1"/>
    <col min="10027" max="10065" width="0" style="31" hidden="1" customWidth="1"/>
    <col min="10066" max="10073" width="14.85546875" style="31" customWidth="1"/>
    <col min="10074" max="10075" width="10.85546875" style="31" customWidth="1"/>
    <col min="10076" max="10087" width="11.42578125" style="31"/>
    <col min="10088" max="10090" width="11.85546875" style="31" customWidth="1"/>
    <col min="10091" max="10240" width="11.42578125" style="31"/>
    <col min="10241" max="10241" width="41" style="31" customWidth="1"/>
    <col min="10242" max="10242" width="14" style="31" customWidth="1"/>
    <col min="10243" max="10243" width="22.140625" style="31" customWidth="1"/>
    <col min="10244" max="10244" width="11" style="31" customWidth="1"/>
    <col min="10245" max="10245" width="12.5703125" style="31" customWidth="1"/>
    <col min="10246" max="10246" width="11" style="31" customWidth="1"/>
    <col min="10247" max="10247" width="12.5703125" style="31" customWidth="1"/>
    <col min="10248" max="10255" width="11" style="31" customWidth="1"/>
    <col min="10256" max="10256" width="14.7109375" style="31" customWidth="1"/>
    <col min="10257" max="10257" width="11" style="31" customWidth="1"/>
    <col min="10258" max="10258" width="14.140625" style="31" customWidth="1"/>
    <col min="10259" max="10262" width="11.42578125" style="31"/>
    <col min="10263" max="10273" width="10" style="31" customWidth="1"/>
    <col min="10274" max="10279" width="11.5703125" style="31" customWidth="1"/>
    <col min="10280" max="10282" width="15.5703125" style="31" customWidth="1"/>
    <col min="10283" max="10321" width="0" style="31" hidden="1" customWidth="1"/>
    <col min="10322" max="10329" width="14.85546875" style="31" customWidth="1"/>
    <col min="10330" max="10331" width="10.85546875" style="31" customWidth="1"/>
    <col min="10332" max="10343" width="11.42578125" style="31"/>
    <col min="10344" max="10346" width="11.85546875" style="31" customWidth="1"/>
    <col min="10347" max="10496" width="11.42578125" style="31"/>
    <col min="10497" max="10497" width="41" style="31" customWidth="1"/>
    <col min="10498" max="10498" width="14" style="31" customWidth="1"/>
    <col min="10499" max="10499" width="22.140625" style="31" customWidth="1"/>
    <col min="10500" max="10500" width="11" style="31" customWidth="1"/>
    <col min="10501" max="10501" width="12.5703125" style="31" customWidth="1"/>
    <col min="10502" max="10502" width="11" style="31" customWidth="1"/>
    <col min="10503" max="10503" width="12.5703125" style="31" customWidth="1"/>
    <col min="10504" max="10511" width="11" style="31" customWidth="1"/>
    <col min="10512" max="10512" width="14.7109375" style="31" customWidth="1"/>
    <col min="10513" max="10513" width="11" style="31" customWidth="1"/>
    <col min="10514" max="10514" width="14.140625" style="31" customWidth="1"/>
    <col min="10515" max="10518" width="11.42578125" style="31"/>
    <col min="10519" max="10529" width="10" style="31" customWidth="1"/>
    <col min="10530" max="10535" width="11.5703125" style="31" customWidth="1"/>
    <col min="10536" max="10538" width="15.5703125" style="31" customWidth="1"/>
    <col min="10539" max="10577" width="0" style="31" hidden="1" customWidth="1"/>
    <col min="10578" max="10585" width="14.85546875" style="31" customWidth="1"/>
    <col min="10586" max="10587" width="10.85546875" style="31" customWidth="1"/>
    <col min="10588" max="10599" width="11.42578125" style="31"/>
    <col min="10600" max="10602" width="11.85546875" style="31" customWidth="1"/>
    <col min="10603" max="10752" width="11.42578125" style="31"/>
    <col min="10753" max="10753" width="41" style="31" customWidth="1"/>
    <col min="10754" max="10754" width="14" style="31" customWidth="1"/>
    <col min="10755" max="10755" width="22.140625" style="31" customWidth="1"/>
    <col min="10756" max="10756" width="11" style="31" customWidth="1"/>
    <col min="10757" max="10757" width="12.5703125" style="31" customWidth="1"/>
    <col min="10758" max="10758" width="11" style="31" customWidth="1"/>
    <col min="10759" max="10759" width="12.5703125" style="31" customWidth="1"/>
    <col min="10760" max="10767" width="11" style="31" customWidth="1"/>
    <col min="10768" max="10768" width="14.7109375" style="31" customWidth="1"/>
    <col min="10769" max="10769" width="11" style="31" customWidth="1"/>
    <col min="10770" max="10770" width="14.140625" style="31" customWidth="1"/>
    <col min="10771" max="10774" width="11.42578125" style="31"/>
    <col min="10775" max="10785" width="10" style="31" customWidth="1"/>
    <col min="10786" max="10791" width="11.5703125" style="31" customWidth="1"/>
    <col min="10792" max="10794" width="15.5703125" style="31" customWidth="1"/>
    <col min="10795" max="10833" width="0" style="31" hidden="1" customWidth="1"/>
    <col min="10834" max="10841" width="14.85546875" style="31" customWidth="1"/>
    <col min="10842" max="10843" width="10.85546875" style="31" customWidth="1"/>
    <col min="10844" max="10855" width="11.42578125" style="31"/>
    <col min="10856" max="10858" width="11.85546875" style="31" customWidth="1"/>
    <col min="10859" max="11008" width="11.42578125" style="31"/>
    <col min="11009" max="11009" width="41" style="31" customWidth="1"/>
    <col min="11010" max="11010" width="14" style="31" customWidth="1"/>
    <col min="11011" max="11011" width="22.140625" style="31" customWidth="1"/>
    <col min="11012" max="11012" width="11" style="31" customWidth="1"/>
    <col min="11013" max="11013" width="12.5703125" style="31" customWidth="1"/>
    <col min="11014" max="11014" width="11" style="31" customWidth="1"/>
    <col min="11015" max="11015" width="12.5703125" style="31" customWidth="1"/>
    <col min="11016" max="11023" width="11" style="31" customWidth="1"/>
    <col min="11024" max="11024" width="14.7109375" style="31" customWidth="1"/>
    <col min="11025" max="11025" width="11" style="31" customWidth="1"/>
    <col min="11026" max="11026" width="14.140625" style="31" customWidth="1"/>
    <col min="11027" max="11030" width="11.42578125" style="31"/>
    <col min="11031" max="11041" width="10" style="31" customWidth="1"/>
    <col min="11042" max="11047" width="11.5703125" style="31" customWidth="1"/>
    <col min="11048" max="11050" width="15.5703125" style="31" customWidth="1"/>
    <col min="11051" max="11089" width="0" style="31" hidden="1" customWidth="1"/>
    <col min="11090" max="11097" width="14.85546875" style="31" customWidth="1"/>
    <col min="11098" max="11099" width="10.85546875" style="31" customWidth="1"/>
    <col min="11100" max="11111" width="11.42578125" style="31"/>
    <col min="11112" max="11114" width="11.85546875" style="31" customWidth="1"/>
    <col min="11115" max="11264" width="11.42578125" style="31"/>
    <col min="11265" max="11265" width="41" style="31" customWidth="1"/>
    <col min="11266" max="11266" width="14" style="31" customWidth="1"/>
    <col min="11267" max="11267" width="22.140625" style="31" customWidth="1"/>
    <col min="11268" max="11268" width="11" style="31" customWidth="1"/>
    <col min="11269" max="11269" width="12.5703125" style="31" customWidth="1"/>
    <col min="11270" max="11270" width="11" style="31" customWidth="1"/>
    <col min="11271" max="11271" width="12.5703125" style="31" customWidth="1"/>
    <col min="11272" max="11279" width="11" style="31" customWidth="1"/>
    <col min="11280" max="11280" width="14.7109375" style="31" customWidth="1"/>
    <col min="11281" max="11281" width="11" style="31" customWidth="1"/>
    <col min="11282" max="11282" width="14.140625" style="31" customWidth="1"/>
    <col min="11283" max="11286" width="11.42578125" style="31"/>
    <col min="11287" max="11297" width="10" style="31" customWidth="1"/>
    <col min="11298" max="11303" width="11.5703125" style="31" customWidth="1"/>
    <col min="11304" max="11306" width="15.5703125" style="31" customWidth="1"/>
    <col min="11307" max="11345" width="0" style="31" hidden="1" customWidth="1"/>
    <col min="11346" max="11353" width="14.85546875" style="31" customWidth="1"/>
    <col min="11354" max="11355" width="10.85546875" style="31" customWidth="1"/>
    <col min="11356" max="11367" width="11.42578125" style="31"/>
    <col min="11368" max="11370" width="11.85546875" style="31" customWidth="1"/>
    <col min="11371" max="11520" width="11.42578125" style="31"/>
    <col min="11521" max="11521" width="41" style="31" customWidth="1"/>
    <col min="11522" max="11522" width="14" style="31" customWidth="1"/>
    <col min="11523" max="11523" width="22.140625" style="31" customWidth="1"/>
    <col min="11524" max="11524" width="11" style="31" customWidth="1"/>
    <col min="11525" max="11525" width="12.5703125" style="31" customWidth="1"/>
    <col min="11526" max="11526" width="11" style="31" customWidth="1"/>
    <col min="11527" max="11527" width="12.5703125" style="31" customWidth="1"/>
    <col min="11528" max="11535" width="11" style="31" customWidth="1"/>
    <col min="11536" max="11536" width="14.7109375" style="31" customWidth="1"/>
    <col min="11537" max="11537" width="11" style="31" customWidth="1"/>
    <col min="11538" max="11538" width="14.140625" style="31" customWidth="1"/>
    <col min="11539" max="11542" width="11.42578125" style="31"/>
    <col min="11543" max="11553" width="10" style="31" customWidth="1"/>
    <col min="11554" max="11559" width="11.5703125" style="31" customWidth="1"/>
    <col min="11560" max="11562" width="15.5703125" style="31" customWidth="1"/>
    <col min="11563" max="11601" width="0" style="31" hidden="1" customWidth="1"/>
    <col min="11602" max="11609" width="14.85546875" style="31" customWidth="1"/>
    <col min="11610" max="11611" width="10.85546875" style="31" customWidth="1"/>
    <col min="11612" max="11623" width="11.42578125" style="31"/>
    <col min="11624" max="11626" width="11.85546875" style="31" customWidth="1"/>
    <col min="11627" max="11776" width="11.42578125" style="31"/>
    <col min="11777" max="11777" width="41" style="31" customWidth="1"/>
    <col min="11778" max="11778" width="14" style="31" customWidth="1"/>
    <col min="11779" max="11779" width="22.140625" style="31" customWidth="1"/>
    <col min="11780" max="11780" width="11" style="31" customWidth="1"/>
    <col min="11781" max="11781" width="12.5703125" style="31" customWidth="1"/>
    <col min="11782" max="11782" width="11" style="31" customWidth="1"/>
    <col min="11783" max="11783" width="12.5703125" style="31" customWidth="1"/>
    <col min="11784" max="11791" width="11" style="31" customWidth="1"/>
    <col min="11792" max="11792" width="14.7109375" style="31" customWidth="1"/>
    <col min="11793" max="11793" width="11" style="31" customWidth="1"/>
    <col min="11794" max="11794" width="14.140625" style="31" customWidth="1"/>
    <col min="11795" max="11798" width="11.42578125" style="31"/>
    <col min="11799" max="11809" width="10" style="31" customWidth="1"/>
    <col min="11810" max="11815" width="11.5703125" style="31" customWidth="1"/>
    <col min="11816" max="11818" width="15.5703125" style="31" customWidth="1"/>
    <col min="11819" max="11857" width="0" style="31" hidden="1" customWidth="1"/>
    <col min="11858" max="11865" width="14.85546875" style="31" customWidth="1"/>
    <col min="11866" max="11867" width="10.85546875" style="31" customWidth="1"/>
    <col min="11868" max="11879" width="11.42578125" style="31"/>
    <col min="11880" max="11882" width="11.85546875" style="31" customWidth="1"/>
    <col min="11883" max="12032" width="11.42578125" style="31"/>
    <col min="12033" max="12033" width="41" style="31" customWidth="1"/>
    <col min="12034" max="12034" width="14" style="31" customWidth="1"/>
    <col min="12035" max="12035" width="22.140625" style="31" customWidth="1"/>
    <col min="12036" max="12036" width="11" style="31" customWidth="1"/>
    <col min="12037" max="12037" width="12.5703125" style="31" customWidth="1"/>
    <col min="12038" max="12038" width="11" style="31" customWidth="1"/>
    <col min="12039" max="12039" width="12.5703125" style="31" customWidth="1"/>
    <col min="12040" max="12047" width="11" style="31" customWidth="1"/>
    <col min="12048" max="12048" width="14.7109375" style="31" customWidth="1"/>
    <col min="12049" max="12049" width="11" style="31" customWidth="1"/>
    <col min="12050" max="12050" width="14.140625" style="31" customWidth="1"/>
    <col min="12051" max="12054" width="11.42578125" style="31"/>
    <col min="12055" max="12065" width="10" style="31" customWidth="1"/>
    <col min="12066" max="12071" width="11.5703125" style="31" customWidth="1"/>
    <col min="12072" max="12074" width="15.5703125" style="31" customWidth="1"/>
    <col min="12075" max="12113" width="0" style="31" hidden="1" customWidth="1"/>
    <col min="12114" max="12121" width="14.85546875" style="31" customWidth="1"/>
    <col min="12122" max="12123" width="10.85546875" style="31" customWidth="1"/>
    <col min="12124" max="12135" width="11.42578125" style="31"/>
    <col min="12136" max="12138" width="11.85546875" style="31" customWidth="1"/>
    <col min="12139" max="12288" width="11.42578125" style="31"/>
    <col min="12289" max="12289" width="41" style="31" customWidth="1"/>
    <col min="12290" max="12290" width="14" style="31" customWidth="1"/>
    <col min="12291" max="12291" width="22.140625" style="31" customWidth="1"/>
    <col min="12292" max="12292" width="11" style="31" customWidth="1"/>
    <col min="12293" max="12293" width="12.5703125" style="31" customWidth="1"/>
    <col min="12294" max="12294" width="11" style="31" customWidth="1"/>
    <col min="12295" max="12295" width="12.5703125" style="31" customWidth="1"/>
    <col min="12296" max="12303" width="11" style="31" customWidth="1"/>
    <col min="12304" max="12304" width="14.7109375" style="31" customWidth="1"/>
    <col min="12305" max="12305" width="11" style="31" customWidth="1"/>
    <col min="12306" max="12306" width="14.140625" style="31" customWidth="1"/>
    <col min="12307" max="12310" width="11.42578125" style="31"/>
    <col min="12311" max="12321" width="10" style="31" customWidth="1"/>
    <col min="12322" max="12327" width="11.5703125" style="31" customWidth="1"/>
    <col min="12328" max="12330" width="15.5703125" style="31" customWidth="1"/>
    <col min="12331" max="12369" width="0" style="31" hidden="1" customWidth="1"/>
    <col min="12370" max="12377" width="14.85546875" style="31" customWidth="1"/>
    <col min="12378" max="12379" width="10.85546875" style="31" customWidth="1"/>
    <col min="12380" max="12391" width="11.42578125" style="31"/>
    <col min="12392" max="12394" width="11.85546875" style="31" customWidth="1"/>
    <col min="12395" max="12544" width="11.42578125" style="31"/>
    <col min="12545" max="12545" width="41" style="31" customWidth="1"/>
    <col min="12546" max="12546" width="14" style="31" customWidth="1"/>
    <col min="12547" max="12547" width="22.140625" style="31" customWidth="1"/>
    <col min="12548" max="12548" width="11" style="31" customWidth="1"/>
    <col min="12549" max="12549" width="12.5703125" style="31" customWidth="1"/>
    <col min="12550" max="12550" width="11" style="31" customWidth="1"/>
    <col min="12551" max="12551" width="12.5703125" style="31" customWidth="1"/>
    <col min="12552" max="12559" width="11" style="31" customWidth="1"/>
    <col min="12560" max="12560" width="14.7109375" style="31" customWidth="1"/>
    <col min="12561" max="12561" width="11" style="31" customWidth="1"/>
    <col min="12562" max="12562" width="14.140625" style="31" customWidth="1"/>
    <col min="12563" max="12566" width="11.42578125" style="31"/>
    <col min="12567" max="12577" width="10" style="31" customWidth="1"/>
    <col min="12578" max="12583" width="11.5703125" style="31" customWidth="1"/>
    <col min="12584" max="12586" width="15.5703125" style="31" customWidth="1"/>
    <col min="12587" max="12625" width="0" style="31" hidden="1" customWidth="1"/>
    <col min="12626" max="12633" width="14.85546875" style="31" customWidth="1"/>
    <col min="12634" max="12635" width="10.85546875" style="31" customWidth="1"/>
    <col min="12636" max="12647" width="11.42578125" style="31"/>
    <col min="12648" max="12650" width="11.85546875" style="31" customWidth="1"/>
    <col min="12651" max="12800" width="11.42578125" style="31"/>
    <col min="12801" max="12801" width="41" style="31" customWidth="1"/>
    <col min="12802" max="12802" width="14" style="31" customWidth="1"/>
    <col min="12803" max="12803" width="22.140625" style="31" customWidth="1"/>
    <col min="12804" max="12804" width="11" style="31" customWidth="1"/>
    <col min="12805" max="12805" width="12.5703125" style="31" customWidth="1"/>
    <col min="12806" max="12806" width="11" style="31" customWidth="1"/>
    <col min="12807" max="12807" width="12.5703125" style="31" customWidth="1"/>
    <col min="12808" max="12815" width="11" style="31" customWidth="1"/>
    <col min="12816" max="12816" width="14.7109375" style="31" customWidth="1"/>
    <col min="12817" max="12817" width="11" style="31" customWidth="1"/>
    <col min="12818" max="12818" width="14.140625" style="31" customWidth="1"/>
    <col min="12819" max="12822" width="11.42578125" style="31"/>
    <col min="12823" max="12833" width="10" style="31" customWidth="1"/>
    <col min="12834" max="12839" width="11.5703125" style="31" customWidth="1"/>
    <col min="12840" max="12842" width="15.5703125" style="31" customWidth="1"/>
    <col min="12843" max="12881" width="0" style="31" hidden="1" customWidth="1"/>
    <col min="12882" max="12889" width="14.85546875" style="31" customWidth="1"/>
    <col min="12890" max="12891" width="10.85546875" style="31" customWidth="1"/>
    <col min="12892" max="12903" width="11.42578125" style="31"/>
    <col min="12904" max="12906" width="11.85546875" style="31" customWidth="1"/>
    <col min="12907" max="13056" width="11.42578125" style="31"/>
    <col min="13057" max="13057" width="41" style="31" customWidth="1"/>
    <col min="13058" max="13058" width="14" style="31" customWidth="1"/>
    <col min="13059" max="13059" width="22.140625" style="31" customWidth="1"/>
    <col min="13060" max="13060" width="11" style="31" customWidth="1"/>
    <col min="13061" max="13061" width="12.5703125" style="31" customWidth="1"/>
    <col min="13062" max="13062" width="11" style="31" customWidth="1"/>
    <col min="13063" max="13063" width="12.5703125" style="31" customWidth="1"/>
    <col min="13064" max="13071" width="11" style="31" customWidth="1"/>
    <col min="13072" max="13072" width="14.7109375" style="31" customWidth="1"/>
    <col min="13073" max="13073" width="11" style="31" customWidth="1"/>
    <col min="13074" max="13074" width="14.140625" style="31" customWidth="1"/>
    <col min="13075" max="13078" width="11.42578125" style="31"/>
    <col min="13079" max="13089" width="10" style="31" customWidth="1"/>
    <col min="13090" max="13095" width="11.5703125" style="31" customWidth="1"/>
    <col min="13096" max="13098" width="15.5703125" style="31" customWidth="1"/>
    <col min="13099" max="13137" width="0" style="31" hidden="1" customWidth="1"/>
    <col min="13138" max="13145" width="14.85546875" style="31" customWidth="1"/>
    <col min="13146" max="13147" width="10.85546875" style="31" customWidth="1"/>
    <col min="13148" max="13159" width="11.42578125" style="31"/>
    <col min="13160" max="13162" width="11.85546875" style="31" customWidth="1"/>
    <col min="13163" max="13312" width="11.42578125" style="31"/>
    <col min="13313" max="13313" width="41" style="31" customWidth="1"/>
    <col min="13314" max="13314" width="14" style="31" customWidth="1"/>
    <col min="13315" max="13315" width="22.140625" style="31" customWidth="1"/>
    <col min="13316" max="13316" width="11" style="31" customWidth="1"/>
    <col min="13317" max="13317" width="12.5703125" style="31" customWidth="1"/>
    <col min="13318" max="13318" width="11" style="31" customWidth="1"/>
    <col min="13319" max="13319" width="12.5703125" style="31" customWidth="1"/>
    <col min="13320" max="13327" width="11" style="31" customWidth="1"/>
    <col min="13328" max="13328" width="14.7109375" style="31" customWidth="1"/>
    <col min="13329" max="13329" width="11" style="31" customWidth="1"/>
    <col min="13330" max="13330" width="14.140625" style="31" customWidth="1"/>
    <col min="13331" max="13334" width="11.42578125" style="31"/>
    <col min="13335" max="13345" width="10" style="31" customWidth="1"/>
    <col min="13346" max="13351" width="11.5703125" style="31" customWidth="1"/>
    <col min="13352" max="13354" width="15.5703125" style="31" customWidth="1"/>
    <col min="13355" max="13393" width="0" style="31" hidden="1" customWidth="1"/>
    <col min="13394" max="13401" width="14.85546875" style="31" customWidth="1"/>
    <col min="13402" max="13403" width="10.85546875" style="31" customWidth="1"/>
    <col min="13404" max="13415" width="11.42578125" style="31"/>
    <col min="13416" max="13418" width="11.85546875" style="31" customWidth="1"/>
    <col min="13419" max="13568" width="11.42578125" style="31"/>
    <col min="13569" max="13569" width="41" style="31" customWidth="1"/>
    <col min="13570" max="13570" width="14" style="31" customWidth="1"/>
    <col min="13571" max="13571" width="22.140625" style="31" customWidth="1"/>
    <col min="13572" max="13572" width="11" style="31" customWidth="1"/>
    <col min="13573" max="13573" width="12.5703125" style="31" customWidth="1"/>
    <col min="13574" max="13574" width="11" style="31" customWidth="1"/>
    <col min="13575" max="13575" width="12.5703125" style="31" customWidth="1"/>
    <col min="13576" max="13583" width="11" style="31" customWidth="1"/>
    <col min="13584" max="13584" width="14.7109375" style="31" customWidth="1"/>
    <col min="13585" max="13585" width="11" style="31" customWidth="1"/>
    <col min="13586" max="13586" width="14.140625" style="31" customWidth="1"/>
    <col min="13587" max="13590" width="11.42578125" style="31"/>
    <col min="13591" max="13601" width="10" style="31" customWidth="1"/>
    <col min="13602" max="13607" width="11.5703125" style="31" customWidth="1"/>
    <col min="13608" max="13610" width="15.5703125" style="31" customWidth="1"/>
    <col min="13611" max="13649" width="0" style="31" hidden="1" customWidth="1"/>
    <col min="13650" max="13657" width="14.85546875" style="31" customWidth="1"/>
    <col min="13658" max="13659" width="10.85546875" style="31" customWidth="1"/>
    <col min="13660" max="13671" width="11.42578125" style="31"/>
    <col min="13672" max="13674" width="11.85546875" style="31" customWidth="1"/>
    <col min="13675" max="13824" width="11.42578125" style="31"/>
    <col min="13825" max="13825" width="41" style="31" customWidth="1"/>
    <col min="13826" max="13826" width="14" style="31" customWidth="1"/>
    <col min="13827" max="13827" width="22.140625" style="31" customWidth="1"/>
    <col min="13828" max="13828" width="11" style="31" customWidth="1"/>
    <col min="13829" max="13829" width="12.5703125" style="31" customWidth="1"/>
    <col min="13830" max="13830" width="11" style="31" customWidth="1"/>
    <col min="13831" max="13831" width="12.5703125" style="31" customWidth="1"/>
    <col min="13832" max="13839" width="11" style="31" customWidth="1"/>
    <col min="13840" max="13840" width="14.7109375" style="31" customWidth="1"/>
    <col min="13841" max="13841" width="11" style="31" customWidth="1"/>
    <col min="13842" max="13842" width="14.140625" style="31" customWidth="1"/>
    <col min="13843" max="13846" width="11.42578125" style="31"/>
    <col min="13847" max="13857" width="10" style="31" customWidth="1"/>
    <col min="13858" max="13863" width="11.5703125" style="31" customWidth="1"/>
    <col min="13864" max="13866" width="15.5703125" style="31" customWidth="1"/>
    <col min="13867" max="13905" width="0" style="31" hidden="1" customWidth="1"/>
    <col min="13906" max="13913" width="14.85546875" style="31" customWidth="1"/>
    <col min="13914" max="13915" width="10.85546875" style="31" customWidth="1"/>
    <col min="13916" max="13927" width="11.42578125" style="31"/>
    <col min="13928" max="13930" width="11.85546875" style="31" customWidth="1"/>
    <col min="13931" max="14080" width="11.42578125" style="31"/>
    <col min="14081" max="14081" width="41" style="31" customWidth="1"/>
    <col min="14082" max="14082" width="14" style="31" customWidth="1"/>
    <col min="14083" max="14083" width="22.140625" style="31" customWidth="1"/>
    <col min="14084" max="14084" width="11" style="31" customWidth="1"/>
    <col min="14085" max="14085" width="12.5703125" style="31" customWidth="1"/>
    <col min="14086" max="14086" width="11" style="31" customWidth="1"/>
    <col min="14087" max="14087" width="12.5703125" style="31" customWidth="1"/>
    <col min="14088" max="14095" width="11" style="31" customWidth="1"/>
    <col min="14096" max="14096" width="14.7109375" style="31" customWidth="1"/>
    <col min="14097" max="14097" width="11" style="31" customWidth="1"/>
    <col min="14098" max="14098" width="14.140625" style="31" customWidth="1"/>
    <col min="14099" max="14102" width="11.42578125" style="31"/>
    <col min="14103" max="14113" width="10" style="31" customWidth="1"/>
    <col min="14114" max="14119" width="11.5703125" style="31" customWidth="1"/>
    <col min="14120" max="14122" width="15.5703125" style="31" customWidth="1"/>
    <col min="14123" max="14161" width="0" style="31" hidden="1" customWidth="1"/>
    <col min="14162" max="14169" width="14.85546875" style="31" customWidth="1"/>
    <col min="14170" max="14171" width="10.85546875" style="31" customWidth="1"/>
    <col min="14172" max="14183" width="11.42578125" style="31"/>
    <col min="14184" max="14186" width="11.85546875" style="31" customWidth="1"/>
    <col min="14187" max="14336" width="11.42578125" style="31"/>
    <col min="14337" max="14337" width="41" style="31" customWidth="1"/>
    <col min="14338" max="14338" width="14" style="31" customWidth="1"/>
    <col min="14339" max="14339" width="22.140625" style="31" customWidth="1"/>
    <col min="14340" max="14340" width="11" style="31" customWidth="1"/>
    <col min="14341" max="14341" width="12.5703125" style="31" customWidth="1"/>
    <col min="14342" max="14342" width="11" style="31" customWidth="1"/>
    <col min="14343" max="14343" width="12.5703125" style="31" customWidth="1"/>
    <col min="14344" max="14351" width="11" style="31" customWidth="1"/>
    <col min="14352" max="14352" width="14.7109375" style="31" customWidth="1"/>
    <col min="14353" max="14353" width="11" style="31" customWidth="1"/>
    <col min="14354" max="14354" width="14.140625" style="31" customWidth="1"/>
    <col min="14355" max="14358" width="11.42578125" style="31"/>
    <col min="14359" max="14369" width="10" style="31" customWidth="1"/>
    <col min="14370" max="14375" width="11.5703125" style="31" customWidth="1"/>
    <col min="14376" max="14378" width="15.5703125" style="31" customWidth="1"/>
    <col min="14379" max="14417" width="0" style="31" hidden="1" customWidth="1"/>
    <col min="14418" max="14425" width="14.85546875" style="31" customWidth="1"/>
    <col min="14426" max="14427" width="10.85546875" style="31" customWidth="1"/>
    <col min="14428" max="14439" width="11.42578125" style="31"/>
    <col min="14440" max="14442" width="11.85546875" style="31" customWidth="1"/>
    <col min="14443" max="14592" width="11.42578125" style="31"/>
    <col min="14593" max="14593" width="41" style="31" customWidth="1"/>
    <col min="14594" max="14594" width="14" style="31" customWidth="1"/>
    <col min="14595" max="14595" width="22.140625" style="31" customWidth="1"/>
    <col min="14596" max="14596" width="11" style="31" customWidth="1"/>
    <col min="14597" max="14597" width="12.5703125" style="31" customWidth="1"/>
    <col min="14598" max="14598" width="11" style="31" customWidth="1"/>
    <col min="14599" max="14599" width="12.5703125" style="31" customWidth="1"/>
    <col min="14600" max="14607" width="11" style="31" customWidth="1"/>
    <col min="14608" max="14608" width="14.7109375" style="31" customWidth="1"/>
    <col min="14609" max="14609" width="11" style="31" customWidth="1"/>
    <col min="14610" max="14610" width="14.140625" style="31" customWidth="1"/>
    <col min="14611" max="14614" width="11.42578125" style="31"/>
    <col min="14615" max="14625" width="10" style="31" customWidth="1"/>
    <col min="14626" max="14631" width="11.5703125" style="31" customWidth="1"/>
    <col min="14632" max="14634" width="15.5703125" style="31" customWidth="1"/>
    <col min="14635" max="14673" width="0" style="31" hidden="1" customWidth="1"/>
    <col min="14674" max="14681" width="14.85546875" style="31" customWidth="1"/>
    <col min="14682" max="14683" width="10.85546875" style="31" customWidth="1"/>
    <col min="14684" max="14695" width="11.42578125" style="31"/>
    <col min="14696" max="14698" width="11.85546875" style="31" customWidth="1"/>
    <col min="14699" max="14848" width="11.42578125" style="31"/>
    <col min="14849" max="14849" width="41" style="31" customWidth="1"/>
    <col min="14850" max="14850" width="14" style="31" customWidth="1"/>
    <col min="14851" max="14851" width="22.140625" style="31" customWidth="1"/>
    <col min="14852" max="14852" width="11" style="31" customWidth="1"/>
    <col min="14853" max="14853" width="12.5703125" style="31" customWidth="1"/>
    <col min="14854" max="14854" width="11" style="31" customWidth="1"/>
    <col min="14855" max="14855" width="12.5703125" style="31" customWidth="1"/>
    <col min="14856" max="14863" width="11" style="31" customWidth="1"/>
    <col min="14864" max="14864" width="14.7109375" style="31" customWidth="1"/>
    <col min="14865" max="14865" width="11" style="31" customWidth="1"/>
    <col min="14866" max="14866" width="14.140625" style="31" customWidth="1"/>
    <col min="14867" max="14870" width="11.42578125" style="31"/>
    <col min="14871" max="14881" width="10" style="31" customWidth="1"/>
    <col min="14882" max="14887" width="11.5703125" style="31" customWidth="1"/>
    <col min="14888" max="14890" width="15.5703125" style="31" customWidth="1"/>
    <col min="14891" max="14929" width="0" style="31" hidden="1" customWidth="1"/>
    <col min="14930" max="14937" width="14.85546875" style="31" customWidth="1"/>
    <col min="14938" max="14939" width="10.85546875" style="31" customWidth="1"/>
    <col min="14940" max="14951" width="11.42578125" style="31"/>
    <col min="14952" max="14954" width="11.85546875" style="31" customWidth="1"/>
    <col min="14955" max="15104" width="11.42578125" style="31"/>
    <col min="15105" max="15105" width="41" style="31" customWidth="1"/>
    <col min="15106" max="15106" width="14" style="31" customWidth="1"/>
    <col min="15107" max="15107" width="22.140625" style="31" customWidth="1"/>
    <col min="15108" max="15108" width="11" style="31" customWidth="1"/>
    <col min="15109" max="15109" width="12.5703125" style="31" customWidth="1"/>
    <col min="15110" max="15110" width="11" style="31" customWidth="1"/>
    <col min="15111" max="15111" width="12.5703125" style="31" customWidth="1"/>
    <col min="15112" max="15119" width="11" style="31" customWidth="1"/>
    <col min="15120" max="15120" width="14.7109375" style="31" customWidth="1"/>
    <col min="15121" max="15121" width="11" style="31" customWidth="1"/>
    <col min="15122" max="15122" width="14.140625" style="31" customWidth="1"/>
    <col min="15123" max="15126" width="11.42578125" style="31"/>
    <col min="15127" max="15137" width="10" style="31" customWidth="1"/>
    <col min="15138" max="15143" width="11.5703125" style="31" customWidth="1"/>
    <col min="15144" max="15146" width="15.5703125" style="31" customWidth="1"/>
    <col min="15147" max="15185" width="0" style="31" hidden="1" customWidth="1"/>
    <col min="15186" max="15193" width="14.85546875" style="31" customWidth="1"/>
    <col min="15194" max="15195" width="10.85546875" style="31" customWidth="1"/>
    <col min="15196" max="15207" width="11.42578125" style="31"/>
    <col min="15208" max="15210" width="11.85546875" style="31" customWidth="1"/>
    <col min="15211" max="15360" width="11.42578125" style="31"/>
    <col min="15361" max="15361" width="41" style="31" customWidth="1"/>
    <col min="15362" max="15362" width="14" style="31" customWidth="1"/>
    <col min="15363" max="15363" width="22.140625" style="31" customWidth="1"/>
    <col min="15364" max="15364" width="11" style="31" customWidth="1"/>
    <col min="15365" max="15365" width="12.5703125" style="31" customWidth="1"/>
    <col min="15366" max="15366" width="11" style="31" customWidth="1"/>
    <col min="15367" max="15367" width="12.5703125" style="31" customWidth="1"/>
    <col min="15368" max="15375" width="11" style="31" customWidth="1"/>
    <col min="15376" max="15376" width="14.7109375" style="31" customWidth="1"/>
    <col min="15377" max="15377" width="11" style="31" customWidth="1"/>
    <col min="15378" max="15378" width="14.140625" style="31" customWidth="1"/>
    <col min="15379" max="15382" width="11.42578125" style="31"/>
    <col min="15383" max="15393" width="10" style="31" customWidth="1"/>
    <col min="15394" max="15399" width="11.5703125" style="31" customWidth="1"/>
    <col min="15400" max="15402" width="15.5703125" style="31" customWidth="1"/>
    <col min="15403" max="15441" width="0" style="31" hidden="1" customWidth="1"/>
    <col min="15442" max="15449" width="14.85546875" style="31" customWidth="1"/>
    <col min="15450" max="15451" width="10.85546875" style="31" customWidth="1"/>
    <col min="15452" max="15463" width="11.42578125" style="31"/>
    <col min="15464" max="15466" width="11.85546875" style="31" customWidth="1"/>
    <col min="15467" max="15616" width="11.42578125" style="31"/>
    <col min="15617" max="15617" width="41" style="31" customWidth="1"/>
    <col min="15618" max="15618" width="14" style="31" customWidth="1"/>
    <col min="15619" max="15619" width="22.140625" style="31" customWidth="1"/>
    <col min="15620" max="15620" width="11" style="31" customWidth="1"/>
    <col min="15621" max="15621" width="12.5703125" style="31" customWidth="1"/>
    <col min="15622" max="15622" width="11" style="31" customWidth="1"/>
    <col min="15623" max="15623" width="12.5703125" style="31" customWidth="1"/>
    <col min="15624" max="15631" width="11" style="31" customWidth="1"/>
    <col min="15632" max="15632" width="14.7109375" style="31" customWidth="1"/>
    <col min="15633" max="15633" width="11" style="31" customWidth="1"/>
    <col min="15634" max="15634" width="14.140625" style="31" customWidth="1"/>
    <col min="15635" max="15638" width="11.42578125" style="31"/>
    <col min="15639" max="15649" width="10" style="31" customWidth="1"/>
    <col min="15650" max="15655" width="11.5703125" style="31" customWidth="1"/>
    <col min="15656" max="15658" width="15.5703125" style="31" customWidth="1"/>
    <col min="15659" max="15697" width="0" style="31" hidden="1" customWidth="1"/>
    <col min="15698" max="15705" width="14.85546875" style="31" customWidth="1"/>
    <col min="15706" max="15707" width="10.85546875" style="31" customWidth="1"/>
    <col min="15708" max="15719" width="11.42578125" style="31"/>
    <col min="15720" max="15722" width="11.85546875" style="31" customWidth="1"/>
    <col min="15723" max="15872" width="11.42578125" style="31"/>
    <col min="15873" max="15873" width="41" style="31" customWidth="1"/>
    <col min="15874" max="15874" width="14" style="31" customWidth="1"/>
    <col min="15875" max="15875" width="22.140625" style="31" customWidth="1"/>
    <col min="15876" max="15876" width="11" style="31" customWidth="1"/>
    <col min="15877" max="15877" width="12.5703125" style="31" customWidth="1"/>
    <col min="15878" max="15878" width="11" style="31" customWidth="1"/>
    <col min="15879" max="15879" width="12.5703125" style="31" customWidth="1"/>
    <col min="15880" max="15887" width="11" style="31" customWidth="1"/>
    <col min="15888" max="15888" width="14.7109375" style="31" customWidth="1"/>
    <col min="15889" max="15889" width="11" style="31" customWidth="1"/>
    <col min="15890" max="15890" width="14.140625" style="31" customWidth="1"/>
    <col min="15891" max="15894" width="11.42578125" style="31"/>
    <col min="15895" max="15905" width="10" style="31" customWidth="1"/>
    <col min="15906" max="15911" width="11.5703125" style="31" customWidth="1"/>
    <col min="15912" max="15914" width="15.5703125" style="31" customWidth="1"/>
    <col min="15915" max="15953" width="0" style="31" hidden="1" customWidth="1"/>
    <col min="15954" max="15961" width="14.85546875" style="31" customWidth="1"/>
    <col min="15962" max="15963" width="10.85546875" style="31" customWidth="1"/>
    <col min="15964" max="15975" width="11.42578125" style="31"/>
    <col min="15976" max="15978" width="11.85546875" style="31" customWidth="1"/>
    <col min="15979" max="16128" width="11.42578125" style="31"/>
    <col min="16129" max="16129" width="41" style="31" customWidth="1"/>
    <col min="16130" max="16130" width="14" style="31" customWidth="1"/>
    <col min="16131" max="16131" width="22.140625" style="31" customWidth="1"/>
    <col min="16132" max="16132" width="11" style="31" customWidth="1"/>
    <col min="16133" max="16133" width="12.5703125" style="31" customWidth="1"/>
    <col min="16134" max="16134" width="11" style="31" customWidth="1"/>
    <col min="16135" max="16135" width="12.5703125" style="31" customWidth="1"/>
    <col min="16136" max="16143" width="11" style="31" customWidth="1"/>
    <col min="16144" max="16144" width="14.7109375" style="31" customWidth="1"/>
    <col min="16145" max="16145" width="11" style="31" customWidth="1"/>
    <col min="16146" max="16146" width="14.140625" style="31" customWidth="1"/>
    <col min="16147" max="16150" width="11.42578125" style="31"/>
    <col min="16151" max="16161" width="10" style="31" customWidth="1"/>
    <col min="16162" max="16167" width="11.5703125" style="31" customWidth="1"/>
    <col min="16168" max="16170" width="15.5703125" style="31" customWidth="1"/>
    <col min="16171" max="16209" width="0" style="31" hidden="1" customWidth="1"/>
    <col min="16210" max="16217" width="14.85546875" style="31" customWidth="1"/>
    <col min="16218" max="16219" width="10.85546875" style="31" customWidth="1"/>
    <col min="16220" max="16231" width="11.42578125" style="31"/>
    <col min="16232" max="16234" width="11.85546875" style="31" customWidth="1"/>
    <col min="16235" max="16384" width="11.42578125" style="31"/>
  </cols>
  <sheetData>
    <row r="1" spans="1:58" ht="12.75" customHeight="1" x14ac:dyDescent="0.15">
      <c r="A1" s="23" t="s">
        <v>0</v>
      </c>
      <c r="BA1" s="5"/>
      <c r="BB1" s="5"/>
      <c r="BC1" s="5"/>
      <c r="BD1" s="5"/>
      <c r="BE1" s="5"/>
      <c r="BF1" s="5"/>
    </row>
    <row r="2" spans="1:58" ht="12.75" customHeight="1" x14ac:dyDescent="0.15">
      <c r="A2" s="23" t="str">
        <f>CONCATENATE("COMUNA: ",[6]NOMBRE!B2," - ","( ",[6]NOMBRE!C2,[6]NOMBRE!D2,[6]NOMBRE!E2,[6]NOMBRE!F2,[6]NOMBRE!G2," )")</f>
        <v>COMUNA: LINARES  - ( 07108 )</v>
      </c>
      <c r="BA2" s="5"/>
      <c r="BB2" s="5"/>
      <c r="BC2" s="5"/>
      <c r="BD2" s="5"/>
      <c r="BE2" s="5"/>
      <c r="BF2" s="5"/>
    </row>
    <row r="3" spans="1:58" ht="12.75" customHeight="1" x14ac:dyDescent="0.15">
      <c r="A3" s="23" t="str">
        <f>CONCATENATE("ESTABLECIMIENTO/ESTRATEGIA: ",[6]NOMBRE!B3," - ","( ",[6]NOMBRE!C3,[6]NOMBRE!D3,[6]NOMBRE!E3,[6]NOMBRE!F3,[6]NOMBRE!G3,[6]NOMBRE!H3," )")</f>
        <v>ESTABLECIMIENTO/ESTRATEGIA: HOSPITAL DE LINARES  - ( 116108 )</v>
      </c>
      <c r="BA3" s="5"/>
      <c r="BB3" s="5"/>
      <c r="BC3" s="5"/>
      <c r="BD3" s="5"/>
      <c r="BE3" s="5"/>
      <c r="BF3" s="5"/>
    </row>
    <row r="4" spans="1:58" ht="12.75" customHeight="1" x14ac:dyDescent="0.15">
      <c r="A4" s="23" t="str">
        <f>CONCATENATE("MES: ",[6]NOMBRE!B6," - ","( ",[6]NOMBRE!C6,[6]NOMBRE!D6," )")</f>
        <v>MES: MAYO - ( 05 )</v>
      </c>
      <c r="BA4" s="5"/>
      <c r="BB4" s="5"/>
      <c r="BC4" s="5"/>
      <c r="BD4" s="5"/>
      <c r="BE4" s="5"/>
      <c r="BF4" s="5"/>
    </row>
    <row r="5" spans="1:58" ht="12.75" customHeight="1" x14ac:dyDescent="0.15">
      <c r="A5" s="4" t="str">
        <f>CONCATENATE("AÑO: ",[6]NOMBRE!B7)</f>
        <v>AÑO: 2014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BA5" s="5"/>
      <c r="BB5" s="5"/>
      <c r="BC5" s="5"/>
      <c r="BD5" s="5"/>
      <c r="BE5" s="5"/>
      <c r="BF5" s="5"/>
    </row>
    <row r="6" spans="1:58" ht="39.75" customHeight="1" x14ac:dyDescent="0.15">
      <c r="A6" s="436" t="s">
        <v>155</v>
      </c>
      <c r="B6" s="436"/>
      <c r="C6" s="436"/>
      <c r="D6" s="436"/>
      <c r="E6" s="436"/>
      <c r="F6" s="436"/>
      <c r="G6" s="436"/>
      <c r="H6" s="436"/>
      <c r="I6" s="436"/>
      <c r="J6" s="436"/>
      <c r="K6" s="436"/>
      <c r="L6" s="436"/>
      <c r="M6" s="436"/>
      <c r="N6" s="436"/>
      <c r="O6" s="436"/>
      <c r="P6" s="436"/>
      <c r="Q6" s="32"/>
      <c r="BA6" s="2"/>
      <c r="BB6" s="2"/>
      <c r="BC6" s="2"/>
      <c r="BD6" s="2"/>
      <c r="BE6" s="2"/>
      <c r="BF6" s="2"/>
    </row>
    <row r="7" spans="1:58" ht="30" customHeight="1" x14ac:dyDescent="0.2">
      <c r="A7" s="13" t="s">
        <v>5</v>
      </c>
      <c r="B7" s="33"/>
      <c r="C7" s="33"/>
      <c r="D7" s="34"/>
      <c r="E7" s="34"/>
      <c r="F7" s="34"/>
      <c r="G7" s="35"/>
      <c r="H7" s="34"/>
      <c r="I7" s="34"/>
      <c r="J7" s="34"/>
      <c r="K7" s="34"/>
      <c r="L7" s="34"/>
      <c r="M7" s="34"/>
      <c r="N7" s="34"/>
      <c r="O7" s="34"/>
      <c r="P7" s="36"/>
      <c r="BA7" s="2"/>
      <c r="BB7" s="2"/>
      <c r="BC7" s="2"/>
      <c r="BD7" s="2"/>
      <c r="BE7" s="2"/>
      <c r="BF7" s="2"/>
    </row>
    <row r="8" spans="1:58" ht="23.25" customHeight="1" x14ac:dyDescent="0.15">
      <c r="A8" s="295" t="s">
        <v>6</v>
      </c>
      <c r="B8" s="296"/>
      <c r="C8" s="297"/>
      <c r="D8" s="301" t="s">
        <v>4</v>
      </c>
      <c r="E8" s="303" t="s">
        <v>7</v>
      </c>
      <c r="F8" s="304"/>
      <c r="G8" s="304"/>
      <c r="H8" s="304"/>
      <c r="I8" s="304"/>
      <c r="J8" s="304"/>
      <c r="K8" s="304"/>
      <c r="L8" s="304"/>
      <c r="M8" s="304"/>
      <c r="N8" s="304"/>
      <c r="O8" s="305"/>
      <c r="P8" s="303" t="s">
        <v>8</v>
      </c>
      <c r="Q8" s="305"/>
      <c r="R8" s="435" t="s">
        <v>9</v>
      </c>
      <c r="BA8" s="3"/>
      <c r="BB8" s="3"/>
      <c r="BC8" s="3"/>
      <c r="BD8" s="3"/>
      <c r="BE8" s="3"/>
      <c r="BF8" s="3"/>
    </row>
    <row r="9" spans="1:58" ht="22.5" x14ac:dyDescent="0.15">
      <c r="A9" s="298"/>
      <c r="B9" s="299"/>
      <c r="C9" s="300"/>
      <c r="D9" s="329"/>
      <c r="E9" s="264" t="s">
        <v>10</v>
      </c>
      <c r="F9" s="38" t="s">
        <v>11</v>
      </c>
      <c r="G9" s="38" t="s">
        <v>12</v>
      </c>
      <c r="H9" s="38" t="s">
        <v>13</v>
      </c>
      <c r="I9" s="38" t="s">
        <v>14</v>
      </c>
      <c r="J9" s="38" t="s">
        <v>15</v>
      </c>
      <c r="K9" s="38" t="s">
        <v>16</v>
      </c>
      <c r="L9" s="38" t="s">
        <v>17</v>
      </c>
      <c r="M9" s="38" t="s">
        <v>18</v>
      </c>
      <c r="N9" s="38" t="s">
        <v>19</v>
      </c>
      <c r="O9" s="39" t="s">
        <v>20</v>
      </c>
      <c r="P9" s="40" t="s">
        <v>1</v>
      </c>
      <c r="Q9" s="265" t="s">
        <v>2</v>
      </c>
      <c r="R9" s="435"/>
      <c r="BA9" s="3"/>
      <c r="BB9" s="3"/>
      <c r="BC9" s="3"/>
      <c r="BD9" s="3"/>
      <c r="BE9" s="3"/>
      <c r="BF9" s="3"/>
    </row>
    <row r="10" spans="1:58" ht="20.25" customHeight="1" x14ac:dyDescent="0.2">
      <c r="A10" s="13" t="s">
        <v>21</v>
      </c>
      <c r="B10" s="42"/>
      <c r="C10" s="42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BA10" s="2"/>
      <c r="BB10" s="2"/>
      <c r="BC10" s="2"/>
      <c r="BD10" s="2"/>
      <c r="BE10" s="2"/>
      <c r="BF10" s="2"/>
    </row>
    <row r="11" spans="1:58" ht="15.75" customHeight="1" x14ac:dyDescent="0.2">
      <c r="A11" s="437" t="s">
        <v>22</v>
      </c>
      <c r="B11" s="415" t="s">
        <v>23</v>
      </c>
      <c r="C11" s="417"/>
      <c r="D11" s="44">
        <f>SUM(E11:O11)</f>
        <v>0</v>
      </c>
      <c r="E11" s="45"/>
      <c r="F11" s="46"/>
      <c r="G11" s="46"/>
      <c r="H11" s="47"/>
      <c r="I11" s="47"/>
      <c r="J11" s="47"/>
      <c r="K11" s="47"/>
      <c r="L11" s="47"/>
      <c r="M11" s="47"/>
      <c r="N11" s="48"/>
      <c r="O11" s="49"/>
      <c r="P11" s="46"/>
      <c r="Q11" s="49"/>
      <c r="R11" s="50"/>
      <c r="S11" s="51" t="str">
        <f>+BA11&amp;BB11</f>
        <v/>
      </c>
      <c r="BA11" s="17" t="str">
        <f>IF($D11&lt;&gt;($P11+$Q11)," El número consultas según sexo NO puede ser diferente al Total.","")</f>
        <v/>
      </c>
      <c r="BB11" s="17" t="str">
        <f>IF($M11&lt;$R11," Las consultas de 60 años NO puede ser mayor que el de 20-64 años.","")</f>
        <v/>
      </c>
      <c r="BC11" s="3"/>
      <c r="BD11" s="25">
        <f>IF($D11&lt;&gt;($P11+$Q11),1,0)</f>
        <v>0</v>
      </c>
      <c r="BE11" s="25">
        <f>IF($M11&lt;$R11,1,0)</f>
        <v>0</v>
      </c>
      <c r="BF11" s="3"/>
    </row>
    <row r="12" spans="1:58" ht="15.75" customHeight="1" x14ac:dyDescent="0.2">
      <c r="A12" s="438"/>
      <c r="B12" s="366" t="s">
        <v>27</v>
      </c>
      <c r="C12" s="368"/>
      <c r="D12" s="52">
        <f>SUM(E12:O12)</f>
        <v>0</v>
      </c>
      <c r="E12" s="53"/>
      <c r="F12" s="54"/>
      <c r="G12" s="54"/>
      <c r="H12" s="55"/>
      <c r="I12" s="55"/>
      <c r="J12" s="55"/>
      <c r="K12" s="55"/>
      <c r="L12" s="55"/>
      <c r="M12" s="55"/>
      <c r="N12" s="56"/>
      <c r="O12" s="57"/>
      <c r="P12" s="54"/>
      <c r="Q12" s="57"/>
      <c r="R12" s="58"/>
      <c r="S12" s="51" t="str">
        <f>+BA12&amp;BB12</f>
        <v/>
      </c>
      <c r="BA12" s="17" t="str">
        <f>IF($D12&lt;&gt;($P12+$Q12)," El número consultas según sexo NO puede ser diferente al Total.","")</f>
        <v/>
      </c>
      <c r="BB12" s="17" t="str">
        <f>IF($M12&lt;$R12," Las consultas de 60 años NO puede ser mayor que el de 20-64 años.","")</f>
        <v/>
      </c>
      <c r="BC12" s="3"/>
      <c r="BD12" s="25">
        <f>IF($D12&lt;&gt;($P12+$Q12),1,0)</f>
        <v>0</v>
      </c>
      <c r="BE12" s="25">
        <f>IF($M12&lt;$R12,1,0)</f>
        <v>0</v>
      </c>
      <c r="BF12" s="3"/>
    </row>
    <row r="13" spans="1:58" ht="21" customHeight="1" x14ac:dyDescent="0.2">
      <c r="A13" s="14" t="s">
        <v>28</v>
      </c>
      <c r="B13" s="59"/>
      <c r="C13" s="59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BA13" s="2"/>
      <c r="BB13" s="2"/>
      <c r="BC13" s="2"/>
      <c r="BD13" s="2"/>
      <c r="BE13" s="2"/>
      <c r="BF13" s="2"/>
    </row>
    <row r="14" spans="1:58" ht="32.25" customHeight="1" x14ac:dyDescent="0.15">
      <c r="A14" s="363" t="s">
        <v>6</v>
      </c>
      <c r="B14" s="439"/>
      <c r="C14" s="439"/>
      <c r="D14" s="61" t="s">
        <v>4</v>
      </c>
      <c r="E14" s="264" t="s">
        <v>10</v>
      </c>
      <c r="F14" s="38" t="s">
        <v>12</v>
      </c>
      <c r="G14" s="38" t="s">
        <v>14</v>
      </c>
      <c r="H14" s="38" t="s">
        <v>15</v>
      </c>
      <c r="I14" s="38" t="s">
        <v>16</v>
      </c>
      <c r="J14" s="38" t="s">
        <v>17</v>
      </c>
      <c r="K14" s="38" t="s">
        <v>18</v>
      </c>
      <c r="L14" s="38" t="s">
        <v>19</v>
      </c>
      <c r="M14" s="39" t="s">
        <v>20</v>
      </c>
      <c r="N14" s="40" t="s">
        <v>1</v>
      </c>
      <c r="O14" s="265" t="s">
        <v>2</v>
      </c>
      <c r="BA14" s="2"/>
      <c r="BB14" s="2"/>
      <c r="BC14" s="3"/>
      <c r="BD14" s="2"/>
      <c r="BE14" s="2"/>
      <c r="BF14" s="3"/>
    </row>
    <row r="15" spans="1:58" ht="18.75" customHeight="1" x14ac:dyDescent="0.2">
      <c r="A15" s="440" t="s">
        <v>156</v>
      </c>
      <c r="B15" s="441"/>
      <c r="C15" s="442"/>
      <c r="D15" s="52">
        <f>SUM(E15:M15)</f>
        <v>40</v>
      </c>
      <c r="E15" s="62">
        <v>2</v>
      </c>
      <c r="F15" s="63">
        <v>4</v>
      </c>
      <c r="G15" s="63">
        <v>1</v>
      </c>
      <c r="H15" s="63"/>
      <c r="I15" s="63">
        <v>19</v>
      </c>
      <c r="J15" s="63">
        <v>6</v>
      </c>
      <c r="K15" s="63">
        <v>8</v>
      </c>
      <c r="L15" s="63"/>
      <c r="M15" s="64"/>
      <c r="N15" s="62">
        <v>25</v>
      </c>
      <c r="O15" s="64">
        <v>15</v>
      </c>
      <c r="P15" s="51" t="str">
        <f>+BA15</f>
        <v/>
      </c>
      <c r="BA15" s="17" t="str">
        <f>IF($D15&lt;&gt;($N15+$O15)," El número consultas según sexo NO puede ser diferente al Total.","")</f>
        <v/>
      </c>
      <c r="BB15" s="3"/>
      <c r="BC15" s="3"/>
      <c r="BD15" s="25">
        <f>IF($D15&lt;&gt;($N15+$O15),1,0)</f>
        <v>0</v>
      </c>
      <c r="BE15" s="2"/>
      <c r="BF15" s="3"/>
    </row>
    <row r="16" spans="1:58" ht="14.25" customHeight="1" x14ac:dyDescent="0.2">
      <c r="A16" s="440" t="s">
        <v>29</v>
      </c>
      <c r="B16" s="441"/>
      <c r="C16" s="442"/>
      <c r="D16" s="52">
        <f>SUM(E16:M16)</f>
        <v>30</v>
      </c>
      <c r="E16" s="53"/>
      <c r="F16" s="55"/>
      <c r="G16" s="55"/>
      <c r="H16" s="55">
        <v>2</v>
      </c>
      <c r="I16" s="55">
        <v>4</v>
      </c>
      <c r="J16" s="55">
        <v>3</v>
      </c>
      <c r="K16" s="55">
        <v>14</v>
      </c>
      <c r="L16" s="55">
        <v>7</v>
      </c>
      <c r="M16" s="57"/>
      <c r="N16" s="54">
        <v>5</v>
      </c>
      <c r="O16" s="57">
        <v>25</v>
      </c>
      <c r="P16" s="51" t="str">
        <f>+BA16</f>
        <v/>
      </c>
      <c r="BA16" s="17" t="str">
        <f>IF($D16&lt;&gt;($N16+$O16)," El número consultas según sexo NO puede ser diferente al Total.","")</f>
        <v/>
      </c>
      <c r="BB16" s="3"/>
      <c r="BC16" s="3"/>
      <c r="BD16" s="25">
        <f>IF($D16&lt;&gt;($N16+$O16),1,0)</f>
        <v>0</v>
      </c>
      <c r="BE16" s="2"/>
      <c r="BF16" s="3"/>
    </row>
    <row r="17" spans="1:58" ht="36.75" customHeight="1" x14ac:dyDescent="0.2">
      <c r="A17" s="14" t="s">
        <v>30</v>
      </c>
      <c r="B17" s="65"/>
      <c r="C17" s="65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BA17" s="2"/>
      <c r="BB17" s="2"/>
      <c r="BC17" s="2"/>
      <c r="BD17" s="2"/>
      <c r="BE17" s="2"/>
      <c r="BF17" s="2"/>
    </row>
    <row r="18" spans="1:58" x14ac:dyDescent="0.15">
      <c r="A18" s="295" t="s">
        <v>31</v>
      </c>
      <c r="B18" s="296"/>
      <c r="C18" s="297"/>
      <c r="D18" s="443" t="s">
        <v>32</v>
      </c>
      <c r="E18" s="303" t="s">
        <v>7</v>
      </c>
      <c r="F18" s="304"/>
      <c r="G18" s="304"/>
      <c r="H18" s="304"/>
      <c r="I18" s="304"/>
      <c r="J18" s="304"/>
      <c r="K18" s="304"/>
      <c r="L18" s="304"/>
      <c r="M18" s="304"/>
      <c r="N18" s="304"/>
      <c r="O18" s="305"/>
      <c r="P18" s="301" t="s">
        <v>33</v>
      </c>
      <c r="Q18" s="306" t="s">
        <v>9</v>
      </c>
      <c r="R18" s="306" t="s">
        <v>34</v>
      </c>
      <c r="BA18" s="2"/>
      <c r="BB18" s="2"/>
      <c r="BC18" s="2"/>
      <c r="BD18" s="3"/>
      <c r="BE18" s="3"/>
      <c r="BF18" s="3"/>
    </row>
    <row r="19" spans="1:58" ht="22.5" x14ac:dyDescent="0.15">
      <c r="A19" s="298"/>
      <c r="B19" s="299"/>
      <c r="C19" s="300"/>
      <c r="D19" s="444"/>
      <c r="E19" s="264" t="s">
        <v>10</v>
      </c>
      <c r="F19" s="38" t="s">
        <v>11</v>
      </c>
      <c r="G19" s="38" t="s">
        <v>12</v>
      </c>
      <c r="H19" s="38" t="s">
        <v>13</v>
      </c>
      <c r="I19" s="38" t="s">
        <v>14</v>
      </c>
      <c r="J19" s="38" t="s">
        <v>15</v>
      </c>
      <c r="K19" s="38" t="s">
        <v>16</v>
      </c>
      <c r="L19" s="38" t="s">
        <v>17</v>
      </c>
      <c r="M19" s="38" t="s">
        <v>18</v>
      </c>
      <c r="N19" s="38" t="s">
        <v>19</v>
      </c>
      <c r="O19" s="39" t="s">
        <v>20</v>
      </c>
      <c r="P19" s="329"/>
      <c r="Q19" s="307"/>
      <c r="R19" s="307"/>
      <c r="BE19" s="3"/>
      <c r="BF19" s="3"/>
    </row>
    <row r="20" spans="1:58" ht="13.5" customHeight="1" x14ac:dyDescent="0.15">
      <c r="A20" s="67" t="s">
        <v>35</v>
      </c>
      <c r="B20" s="68"/>
      <c r="C20" s="68"/>
      <c r="D20" s="69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69"/>
      <c r="Q20" s="70"/>
      <c r="R20" s="70"/>
      <c r="BE20" s="3"/>
      <c r="BF20" s="3"/>
    </row>
    <row r="21" spans="1:58" ht="18.75" customHeight="1" x14ac:dyDescent="0.15">
      <c r="A21" s="445" t="s">
        <v>36</v>
      </c>
      <c r="B21" s="446"/>
      <c r="C21" s="447"/>
      <c r="D21" s="44">
        <f>SUM(E21:O21)</f>
        <v>0</v>
      </c>
      <c r="E21" s="71"/>
      <c r="F21" s="71"/>
      <c r="G21" s="71"/>
      <c r="H21" s="63"/>
      <c r="I21" s="63"/>
      <c r="J21" s="63"/>
      <c r="K21" s="63"/>
      <c r="L21" s="63"/>
      <c r="M21" s="63"/>
      <c r="N21" s="63"/>
      <c r="O21" s="72"/>
      <c r="P21" s="73"/>
      <c r="Q21" s="72"/>
      <c r="R21" s="74"/>
      <c r="S21" s="75" t="str">
        <f>+BA21</f>
        <v/>
      </c>
      <c r="BA21" s="17" t="str">
        <f>IF($M21&lt;$Q21," Las actividades de 60 años NO puede ser mayor que el de 20-64 años.","")</f>
        <v/>
      </c>
      <c r="BB21" s="3"/>
      <c r="BC21" s="3"/>
      <c r="BD21" s="26">
        <f>IF($M21&lt;$Q21,1,0)</f>
        <v>0</v>
      </c>
      <c r="BE21" s="2"/>
      <c r="BF21" s="3"/>
    </row>
    <row r="22" spans="1:58" ht="16.5" customHeight="1" x14ac:dyDescent="0.15">
      <c r="A22" s="445" t="s">
        <v>37</v>
      </c>
      <c r="B22" s="446"/>
      <c r="C22" s="447"/>
      <c r="D22" s="76">
        <f>SUM(J22:O22)</f>
        <v>0</v>
      </c>
      <c r="E22" s="77"/>
      <c r="F22" s="78"/>
      <c r="G22" s="78"/>
      <c r="H22" s="79"/>
      <c r="I22" s="79"/>
      <c r="J22" s="80"/>
      <c r="K22" s="80"/>
      <c r="L22" s="80"/>
      <c r="M22" s="80"/>
      <c r="N22" s="80"/>
      <c r="O22" s="81"/>
      <c r="P22" s="82"/>
      <c r="Q22" s="81"/>
      <c r="R22" s="83"/>
      <c r="S22" s="75" t="str">
        <f>+BA22</f>
        <v/>
      </c>
      <c r="BA22" s="17" t="str">
        <f>IF($M22&lt;$Q22," Las actividades de 60 años NO puede ser mayor que el de 20-64 años.","")</f>
        <v/>
      </c>
      <c r="BB22" s="3"/>
      <c r="BC22" s="3"/>
      <c r="BD22" s="26">
        <f>IF($M22&lt;$Q22,1,0)</f>
        <v>0</v>
      </c>
      <c r="BE22" s="2"/>
      <c r="BF22" s="3"/>
    </row>
    <row r="23" spans="1:58" ht="18" customHeight="1" x14ac:dyDescent="0.15">
      <c r="A23" s="448" t="s">
        <v>38</v>
      </c>
      <c r="B23" s="449"/>
      <c r="C23" s="450"/>
      <c r="D23" s="84">
        <f>SUM(E23:O23)</f>
        <v>0</v>
      </c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5"/>
      <c r="Q23" s="86"/>
      <c r="R23" s="87"/>
      <c r="S23" s="75" t="str">
        <f>+BA23</f>
        <v/>
      </c>
      <c r="BA23" s="17" t="str">
        <f>IF($M23&lt;$Q23," Las actividades de 60 años NO puede ser mayor que el de 20-64 años.","")</f>
        <v/>
      </c>
      <c r="BB23" s="3"/>
      <c r="BC23" s="3"/>
      <c r="BD23" s="26">
        <f>IF($M23&lt;$Q23,1,0)</f>
        <v>0</v>
      </c>
      <c r="BE23" s="2"/>
      <c r="BF23" s="3"/>
    </row>
    <row r="24" spans="1:58" ht="13.5" customHeight="1" x14ac:dyDescent="0.15">
      <c r="A24" s="303" t="s">
        <v>39</v>
      </c>
      <c r="B24" s="304"/>
      <c r="C24" s="304"/>
      <c r="D24" s="88">
        <f>SUM(E24:O24)</f>
        <v>0</v>
      </c>
      <c r="E24" s="89">
        <f>SUM(E21,E23)</f>
        <v>0</v>
      </c>
      <c r="F24" s="89">
        <f>SUM(F21,F23)</f>
        <v>0</v>
      </c>
      <c r="G24" s="89">
        <f>SUM(G21,G23)</f>
        <v>0</v>
      </c>
      <c r="H24" s="90">
        <f>SUM(H21,H23)</f>
        <v>0</v>
      </c>
      <c r="I24" s="90">
        <f>SUM(I21,I23)</f>
        <v>0</v>
      </c>
      <c r="J24" s="90">
        <f t="shared" ref="J24:O24" si="0">SUM(J21:J23)</f>
        <v>0</v>
      </c>
      <c r="K24" s="90">
        <f t="shared" si="0"/>
        <v>0</v>
      </c>
      <c r="L24" s="90">
        <f t="shared" si="0"/>
        <v>0</v>
      </c>
      <c r="M24" s="90">
        <f t="shared" si="0"/>
        <v>0</v>
      </c>
      <c r="N24" s="91">
        <f t="shared" si="0"/>
        <v>0</v>
      </c>
      <c r="O24" s="91">
        <f t="shared" si="0"/>
        <v>0</v>
      </c>
      <c r="P24" s="92"/>
      <c r="Q24" s="93">
        <f>SUM(Q21:Q23)</f>
        <v>0</v>
      </c>
      <c r="R24" s="88">
        <f>SUM(R21:R23)</f>
        <v>0</v>
      </c>
      <c r="S24" s="75" t="str">
        <f>+BA24</f>
        <v/>
      </c>
      <c r="BA24" s="17" t="str">
        <f>IF($M24&lt;$Q24," Las actividades de 60 años NO puede ser mayor que el de 20-64 años.","")</f>
        <v/>
      </c>
      <c r="BB24" s="3"/>
      <c r="BC24" s="3"/>
      <c r="BD24" s="26">
        <f>IF($M24&lt;$Q24,1,0)</f>
        <v>0</v>
      </c>
      <c r="BE24" s="2"/>
      <c r="BF24" s="3"/>
    </row>
    <row r="25" spans="1:58" ht="23.25" customHeight="1" x14ac:dyDescent="0.15">
      <c r="A25" s="67" t="s">
        <v>40</v>
      </c>
      <c r="B25" s="94"/>
      <c r="C25" s="94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60"/>
      <c r="BA25" s="2"/>
      <c r="BB25" s="2"/>
      <c r="BC25" s="2"/>
      <c r="BD25" s="2"/>
      <c r="BE25" s="2"/>
      <c r="BF25" s="3"/>
    </row>
    <row r="26" spans="1:58" ht="16.5" customHeight="1" x14ac:dyDescent="0.15">
      <c r="A26" s="308" t="s">
        <v>157</v>
      </c>
      <c r="B26" s="309"/>
      <c r="C26" s="310"/>
      <c r="D26" s="44">
        <f>SUM(E26:O26)</f>
        <v>0</v>
      </c>
      <c r="E26" s="62"/>
      <c r="F26" s="71"/>
      <c r="G26" s="71"/>
      <c r="H26" s="71"/>
      <c r="I26" s="71"/>
      <c r="J26" s="71"/>
      <c r="K26" s="63"/>
      <c r="L26" s="71"/>
      <c r="M26" s="63"/>
      <c r="N26" s="72"/>
      <c r="O26" s="64"/>
      <c r="P26" s="74"/>
      <c r="Q26" s="74"/>
      <c r="R26" s="74"/>
      <c r="S26" s="75" t="str">
        <f>+BA26&amp;BB26&amp;BC26</f>
        <v/>
      </c>
      <c r="BA26" s="11" t="str">
        <f>IF($D26=0,"",IF($P26="",IF($D26="",""," No olvide escribir la columna Beneficiarios."),""))</f>
        <v/>
      </c>
      <c r="BB26" s="11" t="str">
        <f>IF($D26&lt;$P26," El número de Beneficiarios NO puede ser mayor que el Total.","")</f>
        <v/>
      </c>
      <c r="BC26" s="17" t="str">
        <f>IF($M26&lt;$Q26," Las actividades de 60 años NO puede ser mayor que el de 20-64 años.","")</f>
        <v/>
      </c>
      <c r="BD26" s="26">
        <f>IF($M26&lt;$Q26,1,0)</f>
        <v>0</v>
      </c>
      <c r="BE26" s="26">
        <f>IF($D26&lt;$P26,1,0)</f>
        <v>0</v>
      </c>
      <c r="BF26" s="26" t="str">
        <f>IF($D26=0,"",IF($P26="",IF($D26="","",1),0))</f>
        <v/>
      </c>
    </row>
    <row r="27" spans="1:58" ht="14.25" customHeight="1" x14ac:dyDescent="0.15">
      <c r="A27" s="387" t="s">
        <v>158</v>
      </c>
      <c r="B27" s="388"/>
      <c r="C27" s="389"/>
      <c r="D27" s="76">
        <f t="shared" ref="D27:D37" si="1">SUM(E27:O27)</f>
        <v>10</v>
      </c>
      <c r="E27" s="96"/>
      <c r="F27" s="97"/>
      <c r="G27" s="97">
        <v>3</v>
      </c>
      <c r="H27" s="97"/>
      <c r="I27" s="97"/>
      <c r="J27" s="97">
        <v>2</v>
      </c>
      <c r="K27" s="80">
        <v>5</v>
      </c>
      <c r="L27" s="80"/>
      <c r="M27" s="80"/>
      <c r="N27" s="80"/>
      <c r="O27" s="98"/>
      <c r="P27" s="83">
        <v>10</v>
      </c>
      <c r="Q27" s="82"/>
      <c r="R27" s="83"/>
      <c r="S27" s="75" t="str">
        <f t="shared" ref="S27:S37" si="2">+BA27&amp;BB27&amp;BC27</f>
        <v/>
      </c>
      <c r="BA27" s="11" t="str">
        <f t="shared" ref="BA27:BA37" si="3">IF($D27=0,"",IF($P27="",IF($D27="",""," No olvide escribir la columna Beneficiarios."),""))</f>
        <v/>
      </c>
      <c r="BB27" s="11" t="str">
        <f t="shared" ref="BB27:BB37" si="4">IF($D27&lt;$P27," El número de Beneficiarios NO puede ser mayor que el Total.","")</f>
        <v/>
      </c>
      <c r="BC27" s="8"/>
      <c r="BD27" s="8"/>
      <c r="BE27" s="26">
        <f t="shared" ref="BE27:BE37" si="5">IF($D27&lt;$P27,1,0)</f>
        <v>0</v>
      </c>
      <c r="BF27" s="26">
        <f t="shared" ref="BF27:BF37" si="6">IF($D27=0,"",IF($P27="",IF($D27="","",1),0))</f>
        <v>0</v>
      </c>
    </row>
    <row r="28" spans="1:58" ht="18" customHeight="1" x14ac:dyDescent="0.15">
      <c r="A28" s="311" t="s">
        <v>41</v>
      </c>
      <c r="B28" s="312"/>
      <c r="C28" s="313"/>
      <c r="D28" s="76">
        <f t="shared" si="1"/>
        <v>0</v>
      </c>
      <c r="E28" s="96"/>
      <c r="F28" s="97"/>
      <c r="G28" s="97"/>
      <c r="H28" s="97"/>
      <c r="I28" s="97"/>
      <c r="J28" s="97"/>
      <c r="K28" s="80"/>
      <c r="L28" s="97"/>
      <c r="M28" s="80"/>
      <c r="N28" s="81"/>
      <c r="O28" s="98"/>
      <c r="P28" s="83"/>
      <c r="Q28" s="83"/>
      <c r="R28" s="83"/>
      <c r="S28" s="75" t="str">
        <f t="shared" si="2"/>
        <v/>
      </c>
      <c r="BA28" s="11" t="str">
        <f t="shared" si="3"/>
        <v/>
      </c>
      <c r="BB28" s="11" t="str">
        <f t="shared" si="4"/>
        <v/>
      </c>
      <c r="BC28" s="17" t="str">
        <f>IF($M28&lt;$Q28," Las actividades de 60 años NO puede ser mayor que el de 20-64 años.","")</f>
        <v/>
      </c>
      <c r="BD28" s="26">
        <f>IF($M28&lt;$Q28,1,0)</f>
        <v>0</v>
      </c>
      <c r="BE28" s="26">
        <f t="shared" si="5"/>
        <v>0</v>
      </c>
      <c r="BF28" s="26" t="str">
        <f t="shared" si="6"/>
        <v/>
      </c>
    </row>
    <row r="29" spans="1:58" ht="14.25" customHeight="1" x14ac:dyDescent="0.15">
      <c r="A29" s="311" t="s">
        <v>42</v>
      </c>
      <c r="B29" s="312"/>
      <c r="C29" s="313"/>
      <c r="D29" s="76">
        <f>SUM(E29:H29)</f>
        <v>0</v>
      </c>
      <c r="E29" s="96"/>
      <c r="F29" s="97"/>
      <c r="G29" s="97"/>
      <c r="H29" s="97"/>
      <c r="I29" s="79"/>
      <c r="J29" s="79"/>
      <c r="K29" s="79"/>
      <c r="L29" s="79"/>
      <c r="M29" s="79"/>
      <c r="N29" s="79"/>
      <c r="O29" s="99"/>
      <c r="P29" s="83"/>
      <c r="Q29" s="82"/>
      <c r="R29" s="83"/>
      <c r="S29" s="75" t="str">
        <f t="shared" si="2"/>
        <v/>
      </c>
      <c r="BA29" s="11" t="str">
        <f t="shared" si="3"/>
        <v/>
      </c>
      <c r="BB29" s="11" t="str">
        <f t="shared" si="4"/>
        <v/>
      </c>
      <c r="BC29" s="8"/>
      <c r="BD29" s="8"/>
      <c r="BE29" s="26">
        <f t="shared" si="5"/>
        <v>0</v>
      </c>
      <c r="BF29" s="26" t="str">
        <f t="shared" si="6"/>
        <v/>
      </c>
    </row>
    <row r="30" spans="1:58" ht="15.75" customHeight="1" x14ac:dyDescent="0.15">
      <c r="A30" s="387" t="s">
        <v>159</v>
      </c>
      <c r="B30" s="388"/>
      <c r="C30" s="389"/>
      <c r="D30" s="76">
        <f t="shared" si="1"/>
        <v>8</v>
      </c>
      <c r="E30" s="96"/>
      <c r="F30" s="97"/>
      <c r="G30" s="97"/>
      <c r="H30" s="97"/>
      <c r="I30" s="97"/>
      <c r="J30" s="97"/>
      <c r="K30" s="80"/>
      <c r="L30" s="97"/>
      <c r="M30" s="80">
        <v>7</v>
      </c>
      <c r="N30" s="81">
        <v>1</v>
      </c>
      <c r="O30" s="98"/>
      <c r="P30" s="83">
        <v>8</v>
      </c>
      <c r="Q30" s="83"/>
      <c r="R30" s="83"/>
      <c r="S30" s="75" t="str">
        <f t="shared" si="2"/>
        <v/>
      </c>
      <c r="BA30" s="11" t="str">
        <f t="shared" si="3"/>
        <v/>
      </c>
      <c r="BB30" s="11" t="str">
        <f t="shared" si="4"/>
        <v/>
      </c>
      <c r="BC30" s="17" t="str">
        <f>IF($M30&lt;$Q30," Las actividades de 60 años NO puede ser mayor que el de 20-64 años.","")</f>
        <v/>
      </c>
      <c r="BD30" s="26">
        <f>IF($M30&lt;$Q30,1,0)</f>
        <v>0</v>
      </c>
      <c r="BE30" s="26">
        <f t="shared" si="5"/>
        <v>0</v>
      </c>
      <c r="BF30" s="26">
        <f t="shared" si="6"/>
        <v>0</v>
      </c>
    </row>
    <row r="31" spans="1:58" ht="15.75" customHeight="1" x14ac:dyDescent="0.15">
      <c r="A31" s="387" t="s">
        <v>160</v>
      </c>
      <c r="B31" s="388"/>
      <c r="C31" s="389"/>
      <c r="D31" s="76">
        <f t="shared" si="1"/>
        <v>0</v>
      </c>
      <c r="E31" s="96"/>
      <c r="F31" s="97"/>
      <c r="G31" s="97"/>
      <c r="H31" s="97"/>
      <c r="I31" s="97"/>
      <c r="J31" s="97"/>
      <c r="K31" s="80"/>
      <c r="L31" s="97"/>
      <c r="M31" s="80"/>
      <c r="N31" s="81"/>
      <c r="O31" s="98"/>
      <c r="P31" s="83"/>
      <c r="Q31" s="83"/>
      <c r="R31" s="83"/>
      <c r="S31" s="75" t="str">
        <f t="shared" si="2"/>
        <v/>
      </c>
      <c r="BA31" s="11" t="str">
        <f t="shared" si="3"/>
        <v/>
      </c>
      <c r="BB31" s="11" t="str">
        <f t="shared" si="4"/>
        <v/>
      </c>
      <c r="BC31" s="17" t="str">
        <f>IF($M31&lt;$Q31," Las actividades de 60 años NO puede ser mayor que el de 20-64 años.","")</f>
        <v/>
      </c>
      <c r="BD31" s="26">
        <f>IF($M31&lt;$Q31,1,0)</f>
        <v>0</v>
      </c>
      <c r="BE31" s="26">
        <f t="shared" si="5"/>
        <v>0</v>
      </c>
      <c r="BF31" s="26" t="str">
        <f t="shared" si="6"/>
        <v/>
      </c>
    </row>
    <row r="32" spans="1:58" ht="15.75" customHeight="1" x14ac:dyDescent="0.15">
      <c r="A32" s="421" t="s">
        <v>43</v>
      </c>
      <c r="B32" s="422"/>
      <c r="C32" s="423"/>
      <c r="D32" s="76">
        <f>SUM(E32:K32)</f>
        <v>0</v>
      </c>
      <c r="E32" s="96"/>
      <c r="F32" s="97"/>
      <c r="G32" s="97"/>
      <c r="H32" s="97"/>
      <c r="I32" s="97"/>
      <c r="J32" s="97"/>
      <c r="K32" s="80"/>
      <c r="L32" s="78"/>
      <c r="M32" s="79"/>
      <c r="N32" s="79"/>
      <c r="O32" s="99"/>
      <c r="P32" s="83"/>
      <c r="Q32" s="82"/>
      <c r="R32" s="83"/>
      <c r="S32" s="75" t="str">
        <f t="shared" si="2"/>
        <v/>
      </c>
      <c r="BA32" s="11" t="str">
        <f t="shared" si="3"/>
        <v/>
      </c>
      <c r="BB32" s="11" t="str">
        <f t="shared" si="4"/>
        <v/>
      </c>
      <c r="BC32" s="8"/>
      <c r="BD32" s="8"/>
      <c r="BE32" s="26">
        <f t="shared" si="5"/>
        <v>0</v>
      </c>
      <c r="BF32" s="26" t="str">
        <f t="shared" si="6"/>
        <v/>
      </c>
    </row>
    <row r="33" spans="1:58" ht="15" customHeight="1" x14ac:dyDescent="0.15">
      <c r="A33" s="344" t="s">
        <v>161</v>
      </c>
      <c r="B33" s="429" t="s">
        <v>162</v>
      </c>
      <c r="C33" s="430"/>
      <c r="D33" s="76">
        <f>SUM(E33:K33)</f>
        <v>0</v>
      </c>
      <c r="E33" s="97"/>
      <c r="F33" s="97"/>
      <c r="G33" s="97"/>
      <c r="H33" s="97"/>
      <c r="I33" s="97"/>
      <c r="J33" s="97"/>
      <c r="K33" s="80"/>
      <c r="L33" s="78"/>
      <c r="M33" s="79"/>
      <c r="N33" s="79"/>
      <c r="O33" s="99"/>
      <c r="P33" s="83"/>
      <c r="Q33" s="82"/>
      <c r="R33" s="83"/>
      <c r="S33" s="75" t="str">
        <f t="shared" si="2"/>
        <v/>
      </c>
      <c r="BA33" s="11" t="str">
        <f t="shared" si="3"/>
        <v/>
      </c>
      <c r="BB33" s="11" t="str">
        <f t="shared" si="4"/>
        <v/>
      </c>
      <c r="BC33" s="8"/>
      <c r="BD33" s="8"/>
      <c r="BE33" s="26">
        <f t="shared" si="5"/>
        <v>0</v>
      </c>
      <c r="BF33" s="26" t="str">
        <f t="shared" si="6"/>
        <v/>
      </c>
    </row>
    <row r="34" spans="1:58" ht="15.75" customHeight="1" x14ac:dyDescent="0.15">
      <c r="A34" s="345"/>
      <c r="B34" s="431" t="s">
        <v>163</v>
      </c>
      <c r="C34" s="432"/>
      <c r="D34" s="76">
        <f>SUM(E34:K34)</f>
        <v>0</v>
      </c>
      <c r="E34" s="96"/>
      <c r="F34" s="80"/>
      <c r="G34" s="80"/>
      <c r="H34" s="80"/>
      <c r="I34" s="80"/>
      <c r="J34" s="80"/>
      <c r="K34" s="80"/>
      <c r="L34" s="79"/>
      <c r="M34" s="79"/>
      <c r="N34" s="79"/>
      <c r="O34" s="99"/>
      <c r="P34" s="83"/>
      <c r="Q34" s="82"/>
      <c r="R34" s="83"/>
      <c r="S34" s="75" t="str">
        <f t="shared" si="2"/>
        <v/>
      </c>
      <c r="BA34" s="11" t="str">
        <f t="shared" si="3"/>
        <v/>
      </c>
      <c r="BB34" s="11" t="str">
        <f t="shared" si="4"/>
        <v/>
      </c>
      <c r="BC34" s="8"/>
      <c r="BD34" s="8"/>
      <c r="BE34" s="26">
        <f t="shared" si="5"/>
        <v>0</v>
      </c>
      <c r="BF34" s="26" t="str">
        <f t="shared" si="6"/>
        <v/>
      </c>
    </row>
    <row r="35" spans="1:58" ht="15.75" customHeight="1" x14ac:dyDescent="0.15">
      <c r="A35" s="345"/>
      <c r="B35" s="431" t="s">
        <v>164</v>
      </c>
      <c r="C35" s="432"/>
      <c r="D35" s="76">
        <f>SUM(E35:K35)</f>
        <v>0</v>
      </c>
      <c r="E35" s="96"/>
      <c r="F35" s="80"/>
      <c r="G35" s="80"/>
      <c r="H35" s="80"/>
      <c r="I35" s="80"/>
      <c r="J35" s="80"/>
      <c r="K35" s="80"/>
      <c r="L35" s="79"/>
      <c r="M35" s="79"/>
      <c r="N35" s="79"/>
      <c r="O35" s="99"/>
      <c r="P35" s="83"/>
      <c r="Q35" s="82"/>
      <c r="R35" s="83"/>
      <c r="S35" s="75" t="str">
        <f t="shared" si="2"/>
        <v/>
      </c>
      <c r="BA35" s="11" t="str">
        <f>IF($D35=0,"",IF($P35="",IF($D35="",""," No olvide escribir la columna Beneficiarios."),""))</f>
        <v/>
      </c>
      <c r="BB35" s="11" t="str">
        <f t="shared" si="4"/>
        <v/>
      </c>
      <c r="BC35" s="8"/>
      <c r="BD35" s="8"/>
      <c r="BE35" s="26">
        <f t="shared" si="5"/>
        <v>0</v>
      </c>
      <c r="BF35" s="26" t="str">
        <f t="shared" si="6"/>
        <v/>
      </c>
    </row>
    <row r="36" spans="1:58" ht="17.25" customHeight="1" x14ac:dyDescent="0.15">
      <c r="A36" s="346"/>
      <c r="B36" s="433" t="s">
        <v>165</v>
      </c>
      <c r="C36" s="434"/>
      <c r="D36" s="76">
        <f>SUM(E36:K36)</f>
        <v>0</v>
      </c>
      <c r="E36" s="100"/>
      <c r="F36" s="100"/>
      <c r="G36" s="100"/>
      <c r="H36" s="100"/>
      <c r="I36" s="100"/>
      <c r="J36" s="100"/>
      <c r="K36" s="101"/>
      <c r="L36" s="102"/>
      <c r="M36" s="103"/>
      <c r="N36" s="103"/>
      <c r="O36" s="104"/>
      <c r="P36" s="105"/>
      <c r="Q36" s="106"/>
      <c r="R36" s="105"/>
      <c r="S36" s="75" t="str">
        <f t="shared" si="2"/>
        <v/>
      </c>
      <c r="BA36" s="11" t="str">
        <f t="shared" si="3"/>
        <v/>
      </c>
      <c r="BB36" s="11" t="str">
        <f t="shared" si="4"/>
        <v/>
      </c>
      <c r="BE36" s="26">
        <f t="shared" si="5"/>
        <v>0</v>
      </c>
      <c r="BF36" s="26" t="str">
        <f t="shared" si="6"/>
        <v/>
      </c>
    </row>
    <row r="37" spans="1:58" ht="15.75" customHeight="1" x14ac:dyDescent="0.15">
      <c r="A37" s="384" t="s">
        <v>44</v>
      </c>
      <c r="B37" s="424"/>
      <c r="C37" s="425"/>
      <c r="D37" s="93">
        <f t="shared" si="1"/>
        <v>18</v>
      </c>
      <c r="E37" s="107">
        <f>SUM(E26:E36)</f>
        <v>0</v>
      </c>
      <c r="F37" s="89">
        <f>SUM(F26:F36)</f>
        <v>0</v>
      </c>
      <c r="G37" s="89">
        <f>SUM(G26:G36)</f>
        <v>3</v>
      </c>
      <c r="H37" s="90">
        <f>SUM(H26:H36)</f>
        <v>0</v>
      </c>
      <c r="I37" s="90">
        <f>SUM(I26:I28,I30:I36)</f>
        <v>0</v>
      </c>
      <c r="J37" s="90">
        <f>SUM(J26:J28,J30:J36)</f>
        <v>2</v>
      </c>
      <c r="K37" s="90">
        <f>SUM(K26:K28,K30:K36)</f>
        <v>5</v>
      </c>
      <c r="L37" s="89">
        <f>SUM(L26:L28,L30:L31)</f>
        <v>0</v>
      </c>
      <c r="M37" s="90">
        <f>SUM(M26:M28,M30:M31)</f>
        <v>7</v>
      </c>
      <c r="N37" s="90">
        <f>SUM(N26:N28,N30:N31)</f>
        <v>1</v>
      </c>
      <c r="O37" s="91">
        <f>SUM(O26:O28,O30:O31)</f>
        <v>0</v>
      </c>
      <c r="P37" s="88">
        <f>SUM(P26:P36)</f>
        <v>18</v>
      </c>
      <c r="Q37" s="108">
        <f>SUM(Q26,Q28,Q30:Q31)</f>
        <v>0</v>
      </c>
      <c r="R37" s="88">
        <f>SUM(R26:R36)</f>
        <v>0</v>
      </c>
      <c r="S37" s="75" t="str">
        <f t="shared" si="2"/>
        <v/>
      </c>
      <c r="BA37" s="11" t="str">
        <f t="shared" si="3"/>
        <v/>
      </c>
      <c r="BB37" s="11" t="str">
        <f t="shared" si="4"/>
        <v/>
      </c>
      <c r="BE37" s="26">
        <f t="shared" si="5"/>
        <v>0</v>
      </c>
      <c r="BF37" s="26">
        <f t="shared" si="6"/>
        <v>0</v>
      </c>
    </row>
    <row r="38" spans="1:58" ht="15" customHeight="1" x14ac:dyDescent="0.15">
      <c r="A38" s="109" t="s">
        <v>45</v>
      </c>
      <c r="B38" s="59"/>
      <c r="C38" s="59"/>
      <c r="D38" s="377"/>
      <c r="E38" s="379"/>
      <c r="F38" s="379"/>
      <c r="G38" s="379"/>
      <c r="H38" s="379"/>
      <c r="I38" s="379"/>
      <c r="J38" s="379"/>
      <c r="K38" s="379"/>
      <c r="L38" s="379"/>
      <c r="M38" s="379"/>
      <c r="N38" s="379"/>
      <c r="O38" s="379"/>
      <c r="P38" s="377"/>
      <c r="Q38" s="379"/>
      <c r="R38" s="380"/>
      <c r="BA38" s="2"/>
    </row>
    <row r="39" spans="1:58" ht="16.5" customHeight="1" x14ac:dyDescent="0.15">
      <c r="A39" s="42" t="s">
        <v>46</v>
      </c>
      <c r="B39" s="59"/>
      <c r="C39" s="59"/>
      <c r="D39" s="378"/>
      <c r="E39" s="267"/>
      <c r="F39" s="267"/>
      <c r="G39" s="267"/>
      <c r="H39" s="267"/>
      <c r="I39" s="267"/>
      <c r="J39" s="267"/>
      <c r="K39" s="267"/>
      <c r="L39" s="267"/>
      <c r="M39" s="267"/>
      <c r="N39" s="267"/>
      <c r="O39" s="267"/>
      <c r="P39" s="378"/>
      <c r="Q39" s="379"/>
      <c r="R39" s="380"/>
      <c r="BA39" s="2"/>
      <c r="BB39" s="2"/>
      <c r="BC39" s="2"/>
      <c r="BD39" s="2"/>
      <c r="BE39" s="2"/>
      <c r="BF39" s="2"/>
    </row>
    <row r="40" spans="1:58" ht="18.75" customHeight="1" x14ac:dyDescent="0.15">
      <c r="A40" s="381" t="s">
        <v>166</v>
      </c>
      <c r="B40" s="382"/>
      <c r="C40" s="383"/>
      <c r="D40" s="111">
        <f>SUM(E40:O40)</f>
        <v>0</v>
      </c>
      <c r="E40" s="62"/>
      <c r="F40" s="63"/>
      <c r="G40" s="63"/>
      <c r="H40" s="63"/>
      <c r="I40" s="63"/>
      <c r="J40" s="63"/>
      <c r="K40" s="63"/>
      <c r="L40" s="63"/>
      <c r="M40" s="63"/>
      <c r="N40" s="72"/>
      <c r="O40" s="72"/>
      <c r="P40" s="74"/>
      <c r="Q40" s="112"/>
      <c r="R40" s="112"/>
      <c r="S40" s="75" t="str">
        <f>+BA40&amp;BB40&amp;BC40</f>
        <v/>
      </c>
      <c r="BA40" s="11" t="str">
        <f>IF($D40=0,"",IF($P40="",IF($D40="",""," No olvide escribir la columna Beneficiarios."),""))</f>
        <v/>
      </c>
      <c r="BB40" s="11" t="str">
        <f>IF($D40&lt;$P40," El número de Beneficiarios NO puede ser mayor que el Total.","")</f>
        <v/>
      </c>
      <c r="BC40" s="17" t="str">
        <f>IF($M40&lt;$Q40," Las actividades de 60 años NO puede ser mayor que el de 20-64 años.","")</f>
        <v/>
      </c>
      <c r="BD40" s="26">
        <f>IF($M40&lt;$Q40,1,0)</f>
        <v>0</v>
      </c>
      <c r="BE40" s="26">
        <f t="shared" ref="BE40:BE68" si="7">IF($D40&lt;$P40,1,0)</f>
        <v>0</v>
      </c>
      <c r="BF40" s="26" t="str">
        <f>IF($D40=0,"",IF($P40="",IF($D40="","",1),0))</f>
        <v/>
      </c>
    </row>
    <row r="41" spans="1:58" ht="19.5" customHeight="1" x14ac:dyDescent="0.15">
      <c r="A41" s="426" t="s">
        <v>167</v>
      </c>
      <c r="B41" s="427"/>
      <c r="C41" s="428"/>
      <c r="D41" s="113">
        <f t="shared" ref="D41:D64" si="8">SUM(E41:O41)</f>
        <v>19</v>
      </c>
      <c r="E41" s="114"/>
      <c r="F41" s="115"/>
      <c r="G41" s="115"/>
      <c r="H41" s="115"/>
      <c r="I41" s="115"/>
      <c r="J41" s="115"/>
      <c r="K41" s="115"/>
      <c r="L41" s="115">
        <v>3</v>
      </c>
      <c r="M41" s="115">
        <v>15</v>
      </c>
      <c r="N41" s="116"/>
      <c r="O41" s="116">
        <v>1</v>
      </c>
      <c r="P41" s="117">
        <v>19</v>
      </c>
      <c r="Q41" s="118"/>
      <c r="R41" s="118"/>
      <c r="S41" s="75" t="str">
        <f t="shared" ref="S41:S68" si="9">+BA41&amp;BB41&amp;BC41</f>
        <v/>
      </c>
      <c r="BA41" s="11" t="str">
        <f t="shared" ref="BA41:BA63" si="10">IF($D41=0,"",IF($P41="",IF($D41="",""," No olvide escribir la columna Beneficiarios."),""))</f>
        <v/>
      </c>
      <c r="BB41" s="11" t="str">
        <f t="shared" ref="BB41:BB68" si="11">IF($D41&lt;$P41," El número de Beneficiarios NO puede ser mayor que el Total.","")</f>
        <v/>
      </c>
      <c r="BC41" s="17" t="str">
        <f t="shared" ref="BC41:BC68" si="12">IF($M41&lt;$Q41," Las actividades de 60 años NO puede ser mayor que el de 20-64 años.","")</f>
        <v/>
      </c>
      <c r="BD41" s="26">
        <f t="shared" ref="BD41:BD68" si="13">IF($M41&lt;$Q41,1,0)</f>
        <v>0</v>
      </c>
      <c r="BE41" s="26">
        <f t="shared" si="7"/>
        <v>0</v>
      </c>
      <c r="BF41" s="26">
        <f t="shared" ref="BF41:BF68" si="14">IF($D41=0,"",IF($P41="",IF($D41="","",1),0))</f>
        <v>0</v>
      </c>
    </row>
    <row r="42" spans="1:58" ht="15.75" customHeight="1" x14ac:dyDescent="0.15">
      <c r="A42" s="387" t="s">
        <v>168</v>
      </c>
      <c r="B42" s="388"/>
      <c r="C42" s="389"/>
      <c r="D42" s="113">
        <f t="shared" si="8"/>
        <v>1</v>
      </c>
      <c r="E42" s="114"/>
      <c r="F42" s="115"/>
      <c r="G42" s="115"/>
      <c r="H42" s="115"/>
      <c r="I42" s="115">
        <v>1</v>
      </c>
      <c r="J42" s="115"/>
      <c r="K42" s="115"/>
      <c r="L42" s="115"/>
      <c r="M42" s="115"/>
      <c r="N42" s="116"/>
      <c r="O42" s="116"/>
      <c r="P42" s="117">
        <v>1</v>
      </c>
      <c r="Q42" s="118"/>
      <c r="R42" s="118"/>
      <c r="S42" s="75" t="str">
        <f t="shared" si="9"/>
        <v/>
      </c>
      <c r="BA42" s="11" t="str">
        <f t="shared" si="10"/>
        <v/>
      </c>
      <c r="BB42" s="11" t="str">
        <f t="shared" si="11"/>
        <v/>
      </c>
      <c r="BC42" s="17" t="str">
        <f t="shared" si="12"/>
        <v/>
      </c>
      <c r="BD42" s="26">
        <f t="shared" si="13"/>
        <v>0</v>
      </c>
      <c r="BE42" s="26">
        <f t="shared" si="7"/>
        <v>0</v>
      </c>
      <c r="BF42" s="26">
        <f t="shared" si="14"/>
        <v>0</v>
      </c>
    </row>
    <row r="43" spans="1:58" ht="15.75" customHeight="1" x14ac:dyDescent="0.15">
      <c r="A43" s="387" t="s">
        <v>47</v>
      </c>
      <c r="B43" s="388"/>
      <c r="C43" s="389"/>
      <c r="D43" s="76">
        <f t="shared" si="8"/>
        <v>0</v>
      </c>
      <c r="E43" s="96"/>
      <c r="F43" s="80"/>
      <c r="G43" s="80"/>
      <c r="H43" s="80"/>
      <c r="I43" s="80"/>
      <c r="J43" s="80"/>
      <c r="K43" s="80"/>
      <c r="L43" s="80"/>
      <c r="M43" s="80"/>
      <c r="N43" s="81"/>
      <c r="O43" s="81"/>
      <c r="P43" s="83"/>
      <c r="Q43" s="119"/>
      <c r="R43" s="119"/>
      <c r="S43" s="75" t="str">
        <f t="shared" si="9"/>
        <v/>
      </c>
      <c r="BA43" s="11" t="str">
        <f t="shared" si="10"/>
        <v/>
      </c>
      <c r="BB43" s="11" t="str">
        <f t="shared" si="11"/>
        <v/>
      </c>
      <c r="BC43" s="17" t="str">
        <f t="shared" si="12"/>
        <v/>
      </c>
      <c r="BD43" s="26">
        <f t="shared" si="13"/>
        <v>0</v>
      </c>
      <c r="BE43" s="26">
        <f t="shared" si="7"/>
        <v>0</v>
      </c>
      <c r="BF43" s="26" t="str">
        <f t="shared" si="14"/>
        <v/>
      </c>
    </row>
    <row r="44" spans="1:58" ht="15.75" customHeight="1" x14ac:dyDescent="0.15">
      <c r="A44" s="387" t="s">
        <v>48</v>
      </c>
      <c r="B44" s="388"/>
      <c r="C44" s="389"/>
      <c r="D44" s="76">
        <f t="shared" si="8"/>
        <v>0</v>
      </c>
      <c r="E44" s="96"/>
      <c r="F44" s="80"/>
      <c r="G44" s="80"/>
      <c r="H44" s="80"/>
      <c r="I44" s="80"/>
      <c r="J44" s="80"/>
      <c r="K44" s="80"/>
      <c r="L44" s="80"/>
      <c r="M44" s="80"/>
      <c r="N44" s="81"/>
      <c r="O44" s="81"/>
      <c r="P44" s="83"/>
      <c r="Q44" s="119"/>
      <c r="R44" s="119"/>
      <c r="S44" s="75" t="str">
        <f t="shared" si="9"/>
        <v/>
      </c>
      <c r="BA44" s="11" t="str">
        <f t="shared" si="10"/>
        <v/>
      </c>
      <c r="BB44" s="11" t="str">
        <f t="shared" si="11"/>
        <v/>
      </c>
      <c r="BC44" s="17" t="str">
        <f t="shared" si="12"/>
        <v/>
      </c>
      <c r="BD44" s="26">
        <f t="shared" si="13"/>
        <v>0</v>
      </c>
      <c r="BE44" s="26">
        <f t="shared" si="7"/>
        <v>0</v>
      </c>
      <c r="BF44" s="26" t="str">
        <f t="shared" si="14"/>
        <v/>
      </c>
    </row>
    <row r="45" spans="1:58" ht="15.75" customHeight="1" x14ac:dyDescent="0.15">
      <c r="A45" s="387" t="s">
        <v>49</v>
      </c>
      <c r="B45" s="388"/>
      <c r="C45" s="389"/>
      <c r="D45" s="76">
        <f t="shared" si="8"/>
        <v>0</v>
      </c>
      <c r="E45" s="96"/>
      <c r="F45" s="80"/>
      <c r="G45" s="80"/>
      <c r="H45" s="80"/>
      <c r="I45" s="80"/>
      <c r="J45" s="80"/>
      <c r="K45" s="80"/>
      <c r="L45" s="80"/>
      <c r="M45" s="80"/>
      <c r="N45" s="81"/>
      <c r="O45" s="81"/>
      <c r="P45" s="83"/>
      <c r="Q45" s="119"/>
      <c r="R45" s="119"/>
      <c r="S45" s="75" t="str">
        <f t="shared" si="9"/>
        <v/>
      </c>
      <c r="BA45" s="11" t="str">
        <f t="shared" si="10"/>
        <v/>
      </c>
      <c r="BB45" s="11" t="str">
        <f t="shared" si="11"/>
        <v/>
      </c>
      <c r="BC45" s="17" t="str">
        <f t="shared" si="12"/>
        <v/>
      </c>
      <c r="BD45" s="26">
        <f t="shared" si="13"/>
        <v>0</v>
      </c>
      <c r="BE45" s="26">
        <f t="shared" si="7"/>
        <v>0</v>
      </c>
      <c r="BF45" s="26" t="str">
        <f t="shared" si="14"/>
        <v/>
      </c>
    </row>
    <row r="46" spans="1:58" ht="15.75" customHeight="1" x14ac:dyDescent="0.15">
      <c r="A46" s="387" t="s">
        <v>50</v>
      </c>
      <c r="B46" s="388"/>
      <c r="C46" s="389"/>
      <c r="D46" s="76">
        <f t="shared" si="8"/>
        <v>0</v>
      </c>
      <c r="E46" s="96"/>
      <c r="F46" s="80"/>
      <c r="G46" s="80"/>
      <c r="H46" s="80"/>
      <c r="I46" s="80"/>
      <c r="J46" s="80"/>
      <c r="K46" s="80"/>
      <c r="L46" s="80"/>
      <c r="M46" s="80"/>
      <c r="N46" s="81"/>
      <c r="O46" s="81"/>
      <c r="P46" s="83"/>
      <c r="Q46" s="119"/>
      <c r="R46" s="119"/>
      <c r="S46" s="75" t="str">
        <f t="shared" si="9"/>
        <v/>
      </c>
      <c r="BA46" s="11" t="str">
        <f t="shared" si="10"/>
        <v/>
      </c>
      <c r="BB46" s="11" t="str">
        <f t="shared" si="11"/>
        <v/>
      </c>
      <c r="BC46" s="17" t="str">
        <f t="shared" si="12"/>
        <v/>
      </c>
      <c r="BD46" s="26">
        <f t="shared" si="13"/>
        <v>0</v>
      </c>
      <c r="BE46" s="26">
        <f t="shared" si="7"/>
        <v>0</v>
      </c>
      <c r="BF46" s="26" t="str">
        <f t="shared" si="14"/>
        <v/>
      </c>
    </row>
    <row r="47" spans="1:58" ht="15" customHeight="1" x14ac:dyDescent="0.15">
      <c r="A47" s="387" t="s">
        <v>169</v>
      </c>
      <c r="B47" s="388"/>
      <c r="C47" s="389"/>
      <c r="D47" s="76">
        <f>SUM(E47:K47)</f>
        <v>0</v>
      </c>
      <c r="E47" s="96"/>
      <c r="F47" s="80"/>
      <c r="G47" s="80"/>
      <c r="H47" s="80"/>
      <c r="I47" s="80"/>
      <c r="J47" s="80"/>
      <c r="K47" s="80"/>
      <c r="L47" s="79"/>
      <c r="M47" s="79"/>
      <c r="N47" s="79"/>
      <c r="O47" s="120"/>
      <c r="P47" s="83"/>
      <c r="Q47" s="121"/>
      <c r="R47" s="119"/>
      <c r="S47" s="75" t="str">
        <f t="shared" si="9"/>
        <v/>
      </c>
      <c r="BA47" s="11" t="str">
        <f t="shared" si="10"/>
        <v/>
      </c>
      <c r="BB47" s="11" t="str">
        <f t="shared" si="11"/>
        <v/>
      </c>
      <c r="BC47" s="8"/>
      <c r="BD47" s="8"/>
      <c r="BE47" s="26">
        <f t="shared" si="7"/>
        <v>0</v>
      </c>
      <c r="BF47" s="26" t="str">
        <f t="shared" si="14"/>
        <v/>
      </c>
    </row>
    <row r="48" spans="1:58" ht="19.5" customHeight="1" x14ac:dyDescent="0.15">
      <c r="A48" s="387" t="s">
        <v>170</v>
      </c>
      <c r="B48" s="388"/>
      <c r="C48" s="389"/>
      <c r="D48" s="76">
        <f>SUM(J48:O48)</f>
        <v>0</v>
      </c>
      <c r="E48" s="79"/>
      <c r="F48" s="79"/>
      <c r="G48" s="79"/>
      <c r="H48" s="79"/>
      <c r="I48" s="79"/>
      <c r="J48" s="80"/>
      <c r="K48" s="80"/>
      <c r="L48" s="80"/>
      <c r="M48" s="80"/>
      <c r="N48" s="81"/>
      <c r="O48" s="81"/>
      <c r="P48" s="83"/>
      <c r="Q48" s="119"/>
      <c r="R48" s="119"/>
      <c r="S48" s="75" t="str">
        <f t="shared" si="9"/>
        <v/>
      </c>
      <c r="BA48" s="11" t="str">
        <f t="shared" si="10"/>
        <v/>
      </c>
      <c r="BB48" s="11" t="str">
        <f t="shared" si="11"/>
        <v/>
      </c>
      <c r="BC48" s="17" t="str">
        <f t="shared" si="12"/>
        <v/>
      </c>
      <c r="BD48" s="26">
        <f t="shared" si="13"/>
        <v>0</v>
      </c>
      <c r="BE48" s="26">
        <f t="shared" si="7"/>
        <v>0</v>
      </c>
      <c r="BF48" s="26" t="str">
        <f t="shared" si="14"/>
        <v/>
      </c>
    </row>
    <row r="49" spans="1:60" ht="15.75" customHeight="1" x14ac:dyDescent="0.15">
      <c r="A49" s="387" t="s">
        <v>51</v>
      </c>
      <c r="B49" s="388"/>
      <c r="C49" s="389"/>
      <c r="D49" s="76">
        <f t="shared" si="8"/>
        <v>0</v>
      </c>
      <c r="E49" s="96"/>
      <c r="F49" s="80"/>
      <c r="G49" s="80"/>
      <c r="H49" s="80"/>
      <c r="I49" s="80"/>
      <c r="J49" s="80"/>
      <c r="K49" s="80"/>
      <c r="L49" s="80"/>
      <c r="M49" s="80"/>
      <c r="N49" s="81"/>
      <c r="O49" s="81"/>
      <c r="P49" s="83"/>
      <c r="Q49" s="119"/>
      <c r="R49" s="119"/>
      <c r="S49" s="75" t="str">
        <f t="shared" si="9"/>
        <v/>
      </c>
      <c r="BA49" s="11" t="str">
        <f t="shared" si="10"/>
        <v/>
      </c>
      <c r="BB49" s="11" t="str">
        <f t="shared" si="11"/>
        <v/>
      </c>
      <c r="BC49" s="17" t="str">
        <f t="shared" si="12"/>
        <v/>
      </c>
      <c r="BD49" s="26">
        <f t="shared" si="13"/>
        <v>0</v>
      </c>
      <c r="BE49" s="26">
        <f t="shared" si="7"/>
        <v>0</v>
      </c>
      <c r="BF49" s="26" t="str">
        <f t="shared" si="14"/>
        <v/>
      </c>
    </row>
    <row r="50" spans="1:60" ht="16.5" customHeight="1" x14ac:dyDescent="0.15">
      <c r="A50" s="387" t="s">
        <v>53</v>
      </c>
      <c r="B50" s="388"/>
      <c r="C50" s="389"/>
      <c r="D50" s="76">
        <f>SUM(I50:O50)</f>
        <v>0</v>
      </c>
      <c r="E50" s="79"/>
      <c r="F50" s="79"/>
      <c r="G50" s="79"/>
      <c r="H50" s="79"/>
      <c r="I50" s="80"/>
      <c r="J50" s="80"/>
      <c r="K50" s="80"/>
      <c r="L50" s="80"/>
      <c r="M50" s="80"/>
      <c r="N50" s="81"/>
      <c r="O50" s="81"/>
      <c r="P50" s="83"/>
      <c r="Q50" s="119"/>
      <c r="R50" s="119"/>
      <c r="S50" s="75" t="str">
        <f t="shared" si="9"/>
        <v/>
      </c>
      <c r="BA50" s="11" t="str">
        <f t="shared" si="10"/>
        <v/>
      </c>
      <c r="BB50" s="11" t="str">
        <f t="shared" si="11"/>
        <v/>
      </c>
      <c r="BC50" s="17" t="str">
        <f t="shared" si="12"/>
        <v/>
      </c>
      <c r="BD50" s="26">
        <f t="shared" si="13"/>
        <v>0</v>
      </c>
      <c r="BE50" s="26">
        <f t="shared" si="7"/>
        <v>0</v>
      </c>
      <c r="BF50" s="26" t="str">
        <f t="shared" si="14"/>
        <v/>
      </c>
    </row>
    <row r="51" spans="1:60" ht="17.25" customHeight="1" x14ac:dyDescent="0.15">
      <c r="A51" s="387" t="s">
        <v>171</v>
      </c>
      <c r="B51" s="388"/>
      <c r="C51" s="389"/>
      <c r="D51" s="76">
        <f t="shared" si="8"/>
        <v>0</v>
      </c>
      <c r="E51" s="80"/>
      <c r="F51" s="80"/>
      <c r="G51" s="80"/>
      <c r="H51" s="80"/>
      <c r="I51" s="80"/>
      <c r="J51" s="80"/>
      <c r="K51" s="80"/>
      <c r="L51" s="80"/>
      <c r="M51" s="80"/>
      <c r="N51" s="81"/>
      <c r="O51" s="81"/>
      <c r="P51" s="83"/>
      <c r="Q51" s="119"/>
      <c r="R51" s="119"/>
      <c r="S51" s="75" t="str">
        <f t="shared" si="9"/>
        <v/>
      </c>
      <c r="BA51" s="11" t="str">
        <f t="shared" si="10"/>
        <v/>
      </c>
      <c r="BB51" s="11" t="str">
        <f t="shared" si="11"/>
        <v/>
      </c>
      <c r="BC51" s="17" t="str">
        <f t="shared" si="12"/>
        <v/>
      </c>
      <c r="BD51" s="26">
        <f t="shared" si="13"/>
        <v>0</v>
      </c>
      <c r="BE51" s="26">
        <f t="shared" si="7"/>
        <v>0</v>
      </c>
      <c r="BF51" s="26" t="str">
        <f t="shared" si="14"/>
        <v/>
      </c>
    </row>
    <row r="52" spans="1:60" ht="15.75" customHeight="1" x14ac:dyDescent="0.15">
      <c r="A52" s="387" t="s">
        <v>54</v>
      </c>
      <c r="B52" s="388"/>
      <c r="C52" s="389"/>
      <c r="D52" s="76">
        <f>SUM(H52:O52)</f>
        <v>2</v>
      </c>
      <c r="E52" s="79"/>
      <c r="F52" s="79"/>
      <c r="G52" s="79"/>
      <c r="H52" s="80"/>
      <c r="I52" s="80"/>
      <c r="J52" s="80"/>
      <c r="K52" s="80"/>
      <c r="L52" s="80"/>
      <c r="M52" s="80">
        <v>2</v>
      </c>
      <c r="N52" s="81"/>
      <c r="O52" s="81"/>
      <c r="P52" s="83">
        <v>2</v>
      </c>
      <c r="Q52" s="119"/>
      <c r="R52" s="119"/>
      <c r="S52" s="75" t="str">
        <f t="shared" si="9"/>
        <v/>
      </c>
      <c r="BA52" s="11" t="str">
        <f t="shared" si="10"/>
        <v/>
      </c>
      <c r="BB52" s="11" t="str">
        <f t="shared" si="11"/>
        <v/>
      </c>
      <c r="BC52" s="17" t="str">
        <f t="shared" si="12"/>
        <v/>
      </c>
      <c r="BD52" s="26">
        <f t="shared" si="13"/>
        <v>0</v>
      </c>
      <c r="BE52" s="26">
        <f t="shared" si="7"/>
        <v>0</v>
      </c>
      <c r="BF52" s="26">
        <f t="shared" si="14"/>
        <v>0</v>
      </c>
    </row>
    <row r="53" spans="1:60" ht="17.25" customHeight="1" x14ac:dyDescent="0.15">
      <c r="A53" s="387" t="s">
        <v>55</v>
      </c>
      <c r="B53" s="388"/>
      <c r="C53" s="389"/>
      <c r="D53" s="76">
        <f>SUM(E53:O53)</f>
        <v>1</v>
      </c>
      <c r="E53" s="80"/>
      <c r="F53" s="80"/>
      <c r="G53" s="80"/>
      <c r="H53" s="80"/>
      <c r="I53" s="80"/>
      <c r="J53" s="80"/>
      <c r="K53" s="80"/>
      <c r="L53" s="80"/>
      <c r="M53" s="80">
        <v>1</v>
      </c>
      <c r="N53" s="81"/>
      <c r="O53" s="81"/>
      <c r="P53" s="83">
        <v>1</v>
      </c>
      <c r="Q53" s="119"/>
      <c r="R53" s="119"/>
      <c r="S53" s="75" t="str">
        <f>+BA53&amp;BB53&amp;BC53</f>
        <v/>
      </c>
      <c r="BA53" s="11" t="str">
        <f t="shared" si="10"/>
        <v/>
      </c>
      <c r="BB53" s="11" t="str">
        <f t="shared" si="11"/>
        <v/>
      </c>
      <c r="BC53" s="17" t="str">
        <f t="shared" si="12"/>
        <v/>
      </c>
      <c r="BD53" s="26">
        <f t="shared" si="13"/>
        <v>0</v>
      </c>
      <c r="BE53" s="26">
        <f t="shared" si="7"/>
        <v>0</v>
      </c>
      <c r="BF53" s="26">
        <f t="shared" si="14"/>
        <v>0</v>
      </c>
    </row>
    <row r="54" spans="1:60" ht="15" customHeight="1" x14ac:dyDescent="0.15">
      <c r="A54" s="387" t="s">
        <v>172</v>
      </c>
      <c r="B54" s="388"/>
      <c r="C54" s="389"/>
      <c r="D54" s="76">
        <f t="shared" si="8"/>
        <v>0</v>
      </c>
      <c r="E54" s="96"/>
      <c r="F54" s="80"/>
      <c r="G54" s="80"/>
      <c r="H54" s="80"/>
      <c r="I54" s="80"/>
      <c r="J54" s="80"/>
      <c r="K54" s="80"/>
      <c r="L54" s="80"/>
      <c r="M54" s="80"/>
      <c r="N54" s="81"/>
      <c r="O54" s="81"/>
      <c r="P54" s="83"/>
      <c r="Q54" s="119"/>
      <c r="R54" s="119"/>
      <c r="S54" s="75" t="str">
        <f t="shared" si="9"/>
        <v/>
      </c>
      <c r="BA54" s="11" t="str">
        <f t="shared" si="10"/>
        <v/>
      </c>
      <c r="BB54" s="11" t="str">
        <f t="shared" si="11"/>
        <v/>
      </c>
      <c r="BC54" s="17" t="str">
        <f t="shared" si="12"/>
        <v/>
      </c>
      <c r="BD54" s="26">
        <f t="shared" si="13"/>
        <v>0</v>
      </c>
      <c r="BE54" s="26">
        <f t="shared" si="7"/>
        <v>0</v>
      </c>
      <c r="BF54" s="26" t="str">
        <f t="shared" si="14"/>
        <v/>
      </c>
    </row>
    <row r="55" spans="1:60" ht="15.75" customHeight="1" x14ac:dyDescent="0.15">
      <c r="A55" s="387" t="s">
        <v>173</v>
      </c>
      <c r="B55" s="388"/>
      <c r="C55" s="389"/>
      <c r="D55" s="76">
        <f t="shared" si="8"/>
        <v>0</v>
      </c>
      <c r="E55" s="96"/>
      <c r="F55" s="80"/>
      <c r="G55" s="80"/>
      <c r="H55" s="80"/>
      <c r="I55" s="80"/>
      <c r="J55" s="80"/>
      <c r="K55" s="80"/>
      <c r="L55" s="80"/>
      <c r="M55" s="80"/>
      <c r="N55" s="81"/>
      <c r="O55" s="81"/>
      <c r="P55" s="83"/>
      <c r="Q55" s="119"/>
      <c r="R55" s="119"/>
      <c r="S55" s="75" t="str">
        <f t="shared" si="9"/>
        <v/>
      </c>
      <c r="BA55" s="11" t="str">
        <f t="shared" si="10"/>
        <v/>
      </c>
      <c r="BB55" s="11" t="str">
        <f t="shared" si="11"/>
        <v/>
      </c>
      <c r="BC55" s="17" t="str">
        <f t="shared" si="12"/>
        <v/>
      </c>
      <c r="BD55" s="26">
        <f t="shared" si="13"/>
        <v>0</v>
      </c>
      <c r="BE55" s="26">
        <f t="shared" si="7"/>
        <v>0</v>
      </c>
      <c r="BF55" s="26" t="str">
        <f t="shared" si="14"/>
        <v/>
      </c>
    </row>
    <row r="56" spans="1:60" ht="17.25" customHeight="1" x14ac:dyDescent="0.15">
      <c r="A56" s="387" t="s">
        <v>56</v>
      </c>
      <c r="B56" s="388"/>
      <c r="C56" s="389"/>
      <c r="D56" s="76">
        <f t="shared" si="8"/>
        <v>26</v>
      </c>
      <c r="E56" s="80">
        <v>1</v>
      </c>
      <c r="F56" s="80">
        <v>1</v>
      </c>
      <c r="G56" s="80">
        <v>4</v>
      </c>
      <c r="H56" s="80">
        <v>1</v>
      </c>
      <c r="I56" s="80">
        <v>1</v>
      </c>
      <c r="J56" s="80"/>
      <c r="K56" s="80">
        <v>12</v>
      </c>
      <c r="L56" s="80">
        <v>5</v>
      </c>
      <c r="M56" s="80">
        <v>1</v>
      </c>
      <c r="N56" s="81"/>
      <c r="O56" s="81"/>
      <c r="P56" s="83">
        <v>26</v>
      </c>
      <c r="Q56" s="119"/>
      <c r="R56" s="119"/>
      <c r="S56" s="75" t="str">
        <f t="shared" si="9"/>
        <v/>
      </c>
      <c r="BA56" s="11" t="str">
        <f t="shared" si="10"/>
        <v/>
      </c>
      <c r="BB56" s="11" t="str">
        <f t="shared" si="11"/>
        <v/>
      </c>
      <c r="BC56" s="17" t="str">
        <f t="shared" si="12"/>
        <v/>
      </c>
      <c r="BD56" s="26">
        <f t="shared" si="13"/>
        <v>0</v>
      </c>
      <c r="BE56" s="26">
        <f t="shared" si="7"/>
        <v>0</v>
      </c>
      <c r="BF56" s="26">
        <f t="shared" si="14"/>
        <v>0</v>
      </c>
    </row>
    <row r="57" spans="1:60" s="123" customFormat="1" ht="15" x14ac:dyDescent="0.25">
      <c r="A57" s="387" t="s">
        <v>174</v>
      </c>
      <c r="B57" s="388"/>
      <c r="C57" s="389"/>
      <c r="D57" s="76">
        <f t="shared" si="8"/>
        <v>0</v>
      </c>
      <c r="E57" s="19"/>
      <c r="F57" s="20"/>
      <c r="G57" s="20"/>
      <c r="H57" s="20"/>
      <c r="I57" s="20"/>
      <c r="J57" s="20"/>
      <c r="K57" s="20"/>
      <c r="L57" s="20"/>
      <c r="M57" s="20"/>
      <c r="N57" s="21"/>
      <c r="O57" s="21"/>
      <c r="P57" s="18"/>
      <c r="Q57" s="22"/>
      <c r="R57" s="22"/>
      <c r="S57" s="75" t="str">
        <f t="shared" si="9"/>
        <v/>
      </c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1" t="str">
        <f t="shared" si="10"/>
        <v/>
      </c>
      <c r="BB57" s="11" t="str">
        <f t="shared" si="11"/>
        <v/>
      </c>
      <c r="BC57" s="17" t="str">
        <f t="shared" si="12"/>
        <v/>
      </c>
      <c r="BD57" s="26">
        <f t="shared" si="13"/>
        <v>0</v>
      </c>
      <c r="BE57" s="26">
        <f t="shared" si="7"/>
        <v>0</v>
      </c>
      <c r="BF57" s="26" t="str">
        <f t="shared" si="14"/>
        <v/>
      </c>
      <c r="BG57" s="122"/>
      <c r="BH57" s="122"/>
    </row>
    <row r="58" spans="1:60" ht="15.75" customHeight="1" x14ac:dyDescent="0.15">
      <c r="A58" s="311" t="s">
        <v>175</v>
      </c>
      <c r="B58" s="312"/>
      <c r="C58" s="313"/>
      <c r="D58" s="76">
        <f t="shared" si="8"/>
        <v>0</v>
      </c>
      <c r="E58" s="97"/>
      <c r="F58" s="80"/>
      <c r="G58" s="80"/>
      <c r="H58" s="80"/>
      <c r="I58" s="80"/>
      <c r="J58" s="80"/>
      <c r="K58" s="80"/>
      <c r="L58" s="80"/>
      <c r="M58" s="97"/>
      <c r="N58" s="97"/>
      <c r="O58" s="124"/>
      <c r="P58" s="83"/>
      <c r="Q58" s="119"/>
      <c r="R58" s="119"/>
      <c r="S58" s="75" t="str">
        <f t="shared" si="9"/>
        <v/>
      </c>
      <c r="BA58" s="11" t="str">
        <f t="shared" si="10"/>
        <v/>
      </c>
      <c r="BB58" s="11" t="str">
        <f t="shared" si="11"/>
        <v/>
      </c>
      <c r="BC58" s="17" t="str">
        <f t="shared" si="12"/>
        <v/>
      </c>
      <c r="BD58" s="26">
        <f t="shared" si="13"/>
        <v>0</v>
      </c>
      <c r="BE58" s="26">
        <f t="shared" si="7"/>
        <v>0</v>
      </c>
      <c r="BF58" s="26" t="str">
        <f t="shared" si="14"/>
        <v/>
      </c>
    </row>
    <row r="59" spans="1:60" ht="15.75" customHeight="1" x14ac:dyDescent="0.15">
      <c r="A59" s="311" t="s">
        <v>176</v>
      </c>
      <c r="B59" s="312"/>
      <c r="C59" s="313"/>
      <c r="D59" s="76">
        <f t="shared" si="8"/>
        <v>0</v>
      </c>
      <c r="E59" s="97"/>
      <c r="F59" s="80"/>
      <c r="G59" s="80"/>
      <c r="H59" s="80"/>
      <c r="I59" s="80"/>
      <c r="J59" s="80"/>
      <c r="K59" s="80"/>
      <c r="L59" s="80"/>
      <c r="M59" s="97"/>
      <c r="N59" s="97"/>
      <c r="O59" s="124"/>
      <c r="P59" s="83"/>
      <c r="Q59" s="119"/>
      <c r="R59" s="119"/>
      <c r="S59" s="75" t="str">
        <f t="shared" si="9"/>
        <v/>
      </c>
      <c r="BA59" s="11" t="str">
        <f t="shared" si="10"/>
        <v/>
      </c>
      <c r="BB59" s="11" t="str">
        <f t="shared" si="11"/>
        <v/>
      </c>
      <c r="BC59" s="17" t="str">
        <f t="shared" si="12"/>
        <v/>
      </c>
      <c r="BD59" s="26">
        <f t="shared" si="13"/>
        <v>0</v>
      </c>
      <c r="BE59" s="26">
        <f t="shared" si="7"/>
        <v>0</v>
      </c>
      <c r="BF59" s="26" t="str">
        <f t="shared" si="14"/>
        <v/>
      </c>
    </row>
    <row r="60" spans="1:60" ht="15.75" customHeight="1" x14ac:dyDescent="0.15">
      <c r="A60" s="311" t="s">
        <v>177</v>
      </c>
      <c r="B60" s="312"/>
      <c r="C60" s="313"/>
      <c r="D60" s="76">
        <f t="shared" si="8"/>
        <v>0</v>
      </c>
      <c r="E60" s="97"/>
      <c r="F60" s="80"/>
      <c r="G60" s="80"/>
      <c r="H60" s="80"/>
      <c r="I60" s="80"/>
      <c r="J60" s="80"/>
      <c r="K60" s="80"/>
      <c r="L60" s="80"/>
      <c r="M60" s="97"/>
      <c r="N60" s="97"/>
      <c r="O60" s="124"/>
      <c r="P60" s="83"/>
      <c r="Q60" s="119"/>
      <c r="R60" s="119"/>
      <c r="S60" s="75" t="str">
        <f t="shared" si="9"/>
        <v/>
      </c>
      <c r="BA60" s="11" t="str">
        <f t="shared" si="10"/>
        <v/>
      </c>
      <c r="BB60" s="11" t="str">
        <f t="shared" si="11"/>
        <v/>
      </c>
      <c r="BC60" s="17" t="str">
        <f t="shared" si="12"/>
        <v/>
      </c>
      <c r="BD60" s="26">
        <f t="shared" si="13"/>
        <v>0</v>
      </c>
      <c r="BE60" s="26">
        <f t="shared" si="7"/>
        <v>0</v>
      </c>
      <c r="BF60" s="26" t="str">
        <f t="shared" si="14"/>
        <v/>
      </c>
    </row>
    <row r="61" spans="1:60" ht="15.75" customHeight="1" x14ac:dyDescent="0.15">
      <c r="A61" s="311" t="s">
        <v>52</v>
      </c>
      <c r="B61" s="312"/>
      <c r="C61" s="313"/>
      <c r="D61" s="76">
        <f t="shared" si="8"/>
        <v>4</v>
      </c>
      <c r="E61" s="97">
        <v>1</v>
      </c>
      <c r="F61" s="80"/>
      <c r="G61" s="80"/>
      <c r="H61" s="80"/>
      <c r="I61" s="80"/>
      <c r="J61" s="80"/>
      <c r="K61" s="80">
        <v>1</v>
      </c>
      <c r="L61" s="80"/>
      <c r="M61" s="97">
        <v>2</v>
      </c>
      <c r="N61" s="97"/>
      <c r="O61" s="124"/>
      <c r="P61" s="83">
        <v>4</v>
      </c>
      <c r="Q61" s="119"/>
      <c r="R61" s="119"/>
      <c r="S61" s="75" t="str">
        <f t="shared" si="9"/>
        <v/>
      </c>
      <c r="BA61" s="11" t="str">
        <f t="shared" si="10"/>
        <v/>
      </c>
      <c r="BB61" s="11" t="str">
        <f t="shared" si="11"/>
        <v/>
      </c>
      <c r="BC61" s="17" t="str">
        <f t="shared" si="12"/>
        <v/>
      </c>
      <c r="BD61" s="26">
        <f t="shared" si="13"/>
        <v>0</v>
      </c>
      <c r="BE61" s="26">
        <f t="shared" si="7"/>
        <v>0</v>
      </c>
      <c r="BF61" s="26">
        <f t="shared" si="14"/>
        <v>0</v>
      </c>
    </row>
    <row r="62" spans="1:60" ht="15.75" customHeight="1" x14ac:dyDescent="0.15">
      <c r="A62" s="387" t="s">
        <v>57</v>
      </c>
      <c r="B62" s="388"/>
      <c r="C62" s="389"/>
      <c r="D62" s="76">
        <f>SUM(M62,O62)</f>
        <v>0</v>
      </c>
      <c r="E62" s="79"/>
      <c r="F62" s="79"/>
      <c r="G62" s="79"/>
      <c r="H62" s="79"/>
      <c r="I62" s="79"/>
      <c r="J62" s="79"/>
      <c r="K62" s="79"/>
      <c r="L62" s="79"/>
      <c r="M62" s="97"/>
      <c r="N62" s="79"/>
      <c r="O62" s="124"/>
      <c r="P62" s="83"/>
      <c r="Q62" s="119"/>
      <c r="R62" s="119"/>
      <c r="S62" s="75" t="str">
        <f t="shared" si="9"/>
        <v/>
      </c>
      <c r="BA62" s="11" t="str">
        <f t="shared" si="10"/>
        <v/>
      </c>
      <c r="BB62" s="11" t="str">
        <f t="shared" si="11"/>
        <v/>
      </c>
      <c r="BC62" s="17" t="str">
        <f t="shared" si="12"/>
        <v/>
      </c>
      <c r="BD62" s="26">
        <f t="shared" si="13"/>
        <v>0</v>
      </c>
      <c r="BE62" s="26">
        <f t="shared" si="7"/>
        <v>0</v>
      </c>
      <c r="BF62" s="26" t="str">
        <f t="shared" si="14"/>
        <v/>
      </c>
    </row>
    <row r="63" spans="1:60" ht="15.75" customHeight="1" x14ac:dyDescent="0.15">
      <c r="A63" s="418" t="s">
        <v>58</v>
      </c>
      <c r="B63" s="419"/>
      <c r="C63" s="420"/>
      <c r="D63" s="84">
        <f>SUM(M63,O63)</f>
        <v>0</v>
      </c>
      <c r="E63" s="79"/>
      <c r="F63" s="79"/>
      <c r="G63" s="79"/>
      <c r="H63" s="79"/>
      <c r="I63" s="79"/>
      <c r="J63" s="79"/>
      <c r="K63" s="79"/>
      <c r="L63" s="79"/>
      <c r="M63" s="97"/>
      <c r="N63" s="79"/>
      <c r="O63" s="124"/>
      <c r="P63" s="83"/>
      <c r="Q63" s="119"/>
      <c r="R63" s="119"/>
      <c r="S63" s="75" t="str">
        <f t="shared" si="9"/>
        <v/>
      </c>
      <c r="BA63" s="11" t="str">
        <f t="shared" si="10"/>
        <v/>
      </c>
      <c r="BB63" s="11" t="str">
        <f t="shared" si="11"/>
        <v/>
      </c>
      <c r="BC63" s="17" t="str">
        <f t="shared" si="12"/>
        <v/>
      </c>
      <c r="BD63" s="26">
        <f t="shared" si="13"/>
        <v>0</v>
      </c>
      <c r="BE63" s="26">
        <f t="shared" si="7"/>
        <v>0</v>
      </c>
      <c r="BF63" s="26" t="str">
        <f t="shared" si="14"/>
        <v/>
      </c>
    </row>
    <row r="64" spans="1:60" ht="15.75" customHeight="1" x14ac:dyDescent="0.15">
      <c r="A64" s="384" t="s">
        <v>59</v>
      </c>
      <c r="B64" s="385"/>
      <c r="C64" s="386"/>
      <c r="D64" s="88">
        <f t="shared" si="8"/>
        <v>53</v>
      </c>
      <c r="E64" s="107">
        <f>SUM(E40:E47,E49,E51,E53:E61)</f>
        <v>2</v>
      </c>
      <c r="F64" s="107">
        <f>SUM(F40:F47,F49,F51,F53:F61)</f>
        <v>1</v>
      </c>
      <c r="G64" s="107">
        <f>SUM(G40:G47,G49,G51,G53:G61)</f>
        <v>4</v>
      </c>
      <c r="H64" s="90">
        <f>SUM(H40:H47,H49,H51:H61)</f>
        <v>1</v>
      </c>
      <c r="I64" s="90">
        <f>SUM(I40:I47,I49:I61)</f>
        <v>2</v>
      </c>
      <c r="J64" s="90">
        <f>SUM(J40:J61)</f>
        <v>0</v>
      </c>
      <c r="K64" s="90">
        <f>SUM(K40:K61)</f>
        <v>13</v>
      </c>
      <c r="L64" s="90">
        <f>SUM(L40:L46,L48:L61)</f>
        <v>8</v>
      </c>
      <c r="M64" s="90">
        <f>SUM(M40:M46,M48:M63)</f>
        <v>21</v>
      </c>
      <c r="N64" s="90">
        <f>SUM(N40:N46,N48:N61)</f>
        <v>0</v>
      </c>
      <c r="O64" s="91">
        <f>SUM(O40:O46,O48:O63)</f>
        <v>1</v>
      </c>
      <c r="P64" s="88">
        <f>SUM(P40:P63)</f>
        <v>53</v>
      </c>
      <c r="Q64" s="108">
        <f>SUM(Q40:Q46,Q48:Q63)</f>
        <v>0</v>
      </c>
      <c r="R64" s="88">
        <f>SUM(R40:R63)</f>
        <v>0</v>
      </c>
      <c r="S64" s="75" t="str">
        <f t="shared" si="9"/>
        <v/>
      </c>
      <c r="BA64" s="11" t="str">
        <f>IF($D64=0,"",IF($P64="",IF($D64="",""," No olvide escribir la columna Beneficiarios."),""))</f>
        <v/>
      </c>
      <c r="BB64" s="11" t="str">
        <f t="shared" si="11"/>
        <v/>
      </c>
      <c r="BC64" s="17" t="str">
        <f t="shared" si="12"/>
        <v/>
      </c>
      <c r="BD64" s="26">
        <f t="shared" si="13"/>
        <v>0</v>
      </c>
      <c r="BE64" s="26">
        <f t="shared" si="7"/>
        <v>0</v>
      </c>
      <c r="BF64" s="26">
        <f t="shared" si="14"/>
        <v>0</v>
      </c>
    </row>
    <row r="65" spans="1:58" ht="24.75" customHeight="1" x14ac:dyDescent="0.15">
      <c r="A65" s="109" t="s">
        <v>60</v>
      </c>
      <c r="B65" s="59"/>
      <c r="C65" s="59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125"/>
      <c r="O65" s="126"/>
      <c r="P65" s="126"/>
      <c r="Q65" s="127"/>
      <c r="R65" s="128"/>
    </row>
    <row r="66" spans="1:58" ht="20.25" customHeight="1" x14ac:dyDescent="0.15">
      <c r="A66" s="387" t="s">
        <v>178</v>
      </c>
      <c r="B66" s="388"/>
      <c r="C66" s="389"/>
      <c r="D66" s="129">
        <f>SUM(E66:O66)</f>
        <v>0</v>
      </c>
      <c r="E66" s="45"/>
      <c r="F66" s="46"/>
      <c r="G66" s="46"/>
      <c r="H66" s="47"/>
      <c r="I66" s="47"/>
      <c r="J66" s="47"/>
      <c r="K66" s="47"/>
      <c r="L66" s="47"/>
      <c r="M66" s="47"/>
      <c r="N66" s="48"/>
      <c r="O66" s="48"/>
      <c r="P66" s="50"/>
      <c r="Q66" s="130"/>
      <c r="R66" s="130"/>
      <c r="S66" s="75" t="str">
        <f>+BA66&amp;BB66&amp;BC66</f>
        <v/>
      </c>
      <c r="BA66" s="11" t="str">
        <f>IF($D66=0,"",IF($P66="",IF($D66="",""," No olvide escribir la columna Beneficiarios."),""))</f>
        <v/>
      </c>
      <c r="BB66" s="11" t="str">
        <f t="shared" si="11"/>
        <v/>
      </c>
      <c r="BC66" s="17" t="str">
        <f t="shared" si="12"/>
        <v/>
      </c>
      <c r="BD66" s="26">
        <f t="shared" si="13"/>
        <v>0</v>
      </c>
      <c r="BE66" s="26">
        <f t="shared" si="7"/>
        <v>0</v>
      </c>
      <c r="BF66" s="26" t="str">
        <f t="shared" si="14"/>
        <v/>
      </c>
    </row>
    <row r="67" spans="1:58" ht="18.75" customHeight="1" x14ac:dyDescent="0.15">
      <c r="A67" s="303" t="s">
        <v>61</v>
      </c>
      <c r="B67" s="304"/>
      <c r="C67" s="305"/>
      <c r="D67" s="88">
        <f>SUM(E67:O67)</f>
        <v>0</v>
      </c>
      <c r="E67" s="107">
        <f>+E66</f>
        <v>0</v>
      </c>
      <c r="F67" s="89">
        <f t="shared" ref="F67:R67" si="15">+F66</f>
        <v>0</v>
      </c>
      <c r="G67" s="89">
        <f t="shared" si="15"/>
        <v>0</v>
      </c>
      <c r="H67" s="90">
        <f t="shared" si="15"/>
        <v>0</v>
      </c>
      <c r="I67" s="90">
        <f t="shared" si="15"/>
        <v>0</v>
      </c>
      <c r="J67" s="90">
        <f t="shared" si="15"/>
        <v>0</v>
      </c>
      <c r="K67" s="90">
        <f t="shared" si="15"/>
        <v>0</v>
      </c>
      <c r="L67" s="90">
        <f t="shared" si="15"/>
        <v>0</v>
      </c>
      <c r="M67" s="90">
        <f t="shared" si="15"/>
        <v>0</v>
      </c>
      <c r="N67" s="91">
        <f t="shared" si="15"/>
        <v>0</v>
      </c>
      <c r="O67" s="91">
        <f t="shared" si="15"/>
        <v>0</v>
      </c>
      <c r="P67" s="88">
        <f t="shared" si="15"/>
        <v>0</v>
      </c>
      <c r="Q67" s="108">
        <f t="shared" si="15"/>
        <v>0</v>
      </c>
      <c r="R67" s="108">
        <f t="shared" si="15"/>
        <v>0</v>
      </c>
      <c r="S67" s="75" t="str">
        <f t="shared" si="9"/>
        <v/>
      </c>
      <c r="BA67" s="11" t="str">
        <f>IF($D67=0,"",IF($P67="",IF($D67="",""," No olvide escribir la columna Beneficiarios."),""))</f>
        <v/>
      </c>
      <c r="BB67" s="11" t="str">
        <f t="shared" si="11"/>
        <v/>
      </c>
      <c r="BC67" s="17" t="str">
        <f t="shared" si="12"/>
        <v/>
      </c>
      <c r="BD67" s="26">
        <f t="shared" si="13"/>
        <v>0</v>
      </c>
      <c r="BE67" s="26">
        <f t="shared" si="7"/>
        <v>0</v>
      </c>
      <c r="BF67" s="26" t="str">
        <f t="shared" si="14"/>
        <v/>
      </c>
    </row>
    <row r="68" spans="1:58" ht="19.5" customHeight="1" x14ac:dyDescent="0.15">
      <c r="A68" s="390" t="s">
        <v>62</v>
      </c>
      <c r="B68" s="391"/>
      <c r="C68" s="392"/>
      <c r="D68" s="131">
        <f>SUM(E68:O68)</f>
        <v>53</v>
      </c>
      <c r="E68" s="132">
        <f>+E64+E67</f>
        <v>2</v>
      </c>
      <c r="F68" s="133">
        <f t="shared" ref="F68:R68" si="16">+F64+F67</f>
        <v>1</v>
      </c>
      <c r="G68" s="133">
        <f t="shared" si="16"/>
        <v>4</v>
      </c>
      <c r="H68" s="134">
        <f t="shared" si="16"/>
        <v>1</v>
      </c>
      <c r="I68" s="134">
        <f t="shared" si="16"/>
        <v>2</v>
      </c>
      <c r="J68" s="134">
        <f t="shared" si="16"/>
        <v>0</v>
      </c>
      <c r="K68" s="134">
        <f t="shared" si="16"/>
        <v>13</v>
      </c>
      <c r="L68" s="134">
        <f t="shared" si="16"/>
        <v>8</v>
      </c>
      <c r="M68" s="134">
        <f t="shared" si="16"/>
        <v>21</v>
      </c>
      <c r="N68" s="135">
        <f t="shared" si="16"/>
        <v>0</v>
      </c>
      <c r="O68" s="135">
        <f t="shared" si="16"/>
        <v>1</v>
      </c>
      <c r="P68" s="131">
        <f t="shared" si="16"/>
        <v>53</v>
      </c>
      <c r="Q68" s="136">
        <f t="shared" si="16"/>
        <v>0</v>
      </c>
      <c r="R68" s="136">
        <f t="shared" si="16"/>
        <v>0</v>
      </c>
      <c r="S68" s="75" t="str">
        <f t="shared" si="9"/>
        <v/>
      </c>
      <c r="BA68" s="11" t="str">
        <f>IF($D68=0,"",IF($P68="",IF($D68="",""," No olvide escribir la columna Beneficiarios."),""))</f>
        <v/>
      </c>
      <c r="BB68" s="11" t="str">
        <f t="shared" si="11"/>
        <v/>
      </c>
      <c r="BC68" s="17" t="str">
        <f t="shared" si="12"/>
        <v/>
      </c>
      <c r="BD68" s="26">
        <f t="shared" si="13"/>
        <v>0</v>
      </c>
      <c r="BE68" s="26">
        <f t="shared" si="7"/>
        <v>0</v>
      </c>
      <c r="BF68" s="26">
        <f t="shared" si="14"/>
        <v>0</v>
      </c>
    </row>
    <row r="69" spans="1:58" ht="19.5" customHeight="1" x14ac:dyDescent="0.2">
      <c r="A69" s="15" t="s">
        <v>63</v>
      </c>
      <c r="B69" s="137"/>
      <c r="C69" s="137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6"/>
      <c r="Q69" s="16"/>
      <c r="R69" s="16"/>
    </row>
    <row r="70" spans="1:58" ht="29.25" customHeight="1" x14ac:dyDescent="0.15">
      <c r="A70" s="295" t="s">
        <v>64</v>
      </c>
      <c r="B70" s="296"/>
      <c r="C70" s="297"/>
      <c r="D70" s="301" t="s">
        <v>65</v>
      </c>
      <c r="E70" s="303" t="s">
        <v>7</v>
      </c>
      <c r="F70" s="304"/>
      <c r="G70" s="304"/>
      <c r="H70" s="304"/>
      <c r="I70" s="304"/>
      <c r="J70" s="304"/>
      <c r="K70" s="304"/>
      <c r="L70" s="304"/>
      <c r="M70" s="304"/>
      <c r="N70" s="304"/>
      <c r="O70" s="305"/>
      <c r="P70" s="303" t="s">
        <v>66</v>
      </c>
      <c r="Q70" s="305"/>
      <c r="R70" s="306" t="s">
        <v>9</v>
      </c>
    </row>
    <row r="71" spans="1:58" ht="24" customHeight="1" x14ac:dyDescent="0.15">
      <c r="A71" s="298"/>
      <c r="B71" s="299"/>
      <c r="C71" s="300"/>
      <c r="D71" s="302"/>
      <c r="E71" s="264" t="s">
        <v>10</v>
      </c>
      <c r="F71" s="38" t="s">
        <v>11</v>
      </c>
      <c r="G71" s="38" t="s">
        <v>12</v>
      </c>
      <c r="H71" s="38" t="s">
        <v>13</v>
      </c>
      <c r="I71" s="38" t="s">
        <v>14</v>
      </c>
      <c r="J71" s="38" t="s">
        <v>67</v>
      </c>
      <c r="K71" s="38" t="s">
        <v>16</v>
      </c>
      <c r="L71" s="38" t="s">
        <v>68</v>
      </c>
      <c r="M71" s="38" t="s">
        <v>18</v>
      </c>
      <c r="N71" s="38" t="s">
        <v>19</v>
      </c>
      <c r="O71" s="39" t="s">
        <v>20</v>
      </c>
      <c r="P71" s="40" t="s">
        <v>1</v>
      </c>
      <c r="Q71" s="265" t="s">
        <v>2</v>
      </c>
      <c r="R71" s="307"/>
      <c r="BA71" s="8"/>
      <c r="BB71" s="8"/>
      <c r="BC71" s="3"/>
      <c r="BD71" s="29"/>
      <c r="BE71" s="29"/>
      <c r="BF71" s="2"/>
    </row>
    <row r="72" spans="1:58" ht="14.25" customHeight="1" x14ac:dyDescent="0.15">
      <c r="A72" s="308" t="s">
        <v>69</v>
      </c>
      <c r="B72" s="309"/>
      <c r="C72" s="310"/>
      <c r="D72" s="138">
        <f>+SUM(E72:O72)</f>
        <v>0</v>
      </c>
      <c r="E72" s="62"/>
      <c r="F72" s="71"/>
      <c r="G72" s="71"/>
      <c r="H72" s="63"/>
      <c r="I72" s="63"/>
      <c r="J72" s="63"/>
      <c r="K72" s="63"/>
      <c r="L72" s="63"/>
      <c r="M72" s="63"/>
      <c r="N72" s="72"/>
      <c r="O72" s="64"/>
      <c r="P72" s="71"/>
      <c r="Q72" s="64"/>
      <c r="R72" s="64"/>
      <c r="S72" s="75" t="str">
        <f t="shared" ref="S72:S80" si="17">+BA72&amp;BB72&amp;BC72</f>
        <v/>
      </c>
      <c r="BA72" s="17" t="str">
        <f>IF($D72&lt;&gt;($P72+$Q72)," El número ingresos según sexo NO puede ser diferente al Total.","")</f>
        <v/>
      </c>
      <c r="BB72" s="17" t="str">
        <f>IF($M72&lt;$R72," Los Ingresos de 60 años NO puede ser mayor que los Ingresos de 20-64 años.","")</f>
        <v/>
      </c>
      <c r="BC72" s="3"/>
      <c r="BD72" s="25">
        <f>IF($D72&lt;&gt;($P72+$Q72),1,0)</f>
        <v>0</v>
      </c>
      <c r="BE72" s="25">
        <f>IF($M72&lt;$R72,1,0)</f>
        <v>0</v>
      </c>
      <c r="BF72" s="3"/>
    </row>
    <row r="73" spans="1:58" ht="14.25" customHeight="1" x14ac:dyDescent="0.15">
      <c r="A73" s="311" t="s">
        <v>70</v>
      </c>
      <c r="B73" s="312"/>
      <c r="C73" s="313"/>
      <c r="D73" s="139">
        <f t="shared" ref="D73:D78" si="18">+SUM(E73:O73)</f>
        <v>0</v>
      </c>
      <c r="E73" s="96"/>
      <c r="F73" s="97"/>
      <c r="G73" s="97"/>
      <c r="H73" s="80"/>
      <c r="I73" s="80"/>
      <c r="J73" s="80"/>
      <c r="K73" s="80"/>
      <c r="L73" s="80"/>
      <c r="M73" s="80"/>
      <c r="N73" s="81"/>
      <c r="O73" s="98"/>
      <c r="P73" s="97"/>
      <c r="Q73" s="98"/>
      <c r="R73" s="98"/>
      <c r="S73" s="75" t="str">
        <f t="shared" si="17"/>
        <v/>
      </c>
      <c r="BA73" s="17" t="str">
        <f t="shared" ref="BA73:BA88" si="19">IF($D73&lt;&gt;($P73+$Q73)," El número ingresos según sexo NO puede ser diferente al Total.","")</f>
        <v/>
      </c>
      <c r="BB73" s="17" t="str">
        <f t="shared" ref="BB73:BB78" si="20">IF($M73&lt;$R73," Los Ingresos de 60 años NO puede ser mayor que los Ingresos de 20-64 años.","")</f>
        <v/>
      </c>
      <c r="BC73" s="3"/>
      <c r="BD73" s="25">
        <f t="shared" ref="BD73:BD88" si="21">IF($D73&lt;&gt;($P73+$Q73),1,0)</f>
        <v>0</v>
      </c>
      <c r="BE73" s="25">
        <f t="shared" ref="BE73:BE88" si="22">IF($M73&lt;$R73,1,0)</f>
        <v>0</v>
      </c>
      <c r="BF73" s="3"/>
    </row>
    <row r="74" spans="1:58" ht="14.25" customHeight="1" x14ac:dyDescent="0.15">
      <c r="A74" s="366" t="s">
        <v>71</v>
      </c>
      <c r="B74" s="367"/>
      <c r="C74" s="368"/>
      <c r="D74" s="140">
        <f t="shared" si="18"/>
        <v>0</v>
      </c>
      <c r="E74" s="53"/>
      <c r="F74" s="54"/>
      <c r="G74" s="54"/>
      <c r="H74" s="55"/>
      <c r="I74" s="55"/>
      <c r="J74" s="55"/>
      <c r="K74" s="55"/>
      <c r="L74" s="55"/>
      <c r="M74" s="55"/>
      <c r="N74" s="56"/>
      <c r="O74" s="57"/>
      <c r="P74" s="54"/>
      <c r="Q74" s="57"/>
      <c r="R74" s="57"/>
      <c r="S74" s="75" t="str">
        <f t="shared" si="17"/>
        <v/>
      </c>
      <c r="BA74" s="17" t="str">
        <f t="shared" si="19"/>
        <v/>
      </c>
      <c r="BB74" s="17" t="str">
        <f t="shared" si="20"/>
        <v/>
      </c>
      <c r="BC74" s="3"/>
      <c r="BD74" s="25">
        <f t="shared" si="21"/>
        <v>0</v>
      </c>
      <c r="BE74" s="25">
        <f t="shared" si="22"/>
        <v>0</v>
      </c>
      <c r="BF74" s="3"/>
    </row>
    <row r="75" spans="1:58" ht="14.25" customHeight="1" x14ac:dyDescent="0.15">
      <c r="A75" s="409" t="s">
        <v>72</v>
      </c>
      <c r="B75" s="410"/>
      <c r="C75" s="411"/>
      <c r="D75" s="138">
        <f t="shared" si="18"/>
        <v>0</v>
      </c>
      <c r="E75" s="62"/>
      <c r="F75" s="71"/>
      <c r="G75" s="71"/>
      <c r="H75" s="63"/>
      <c r="I75" s="63"/>
      <c r="J75" s="63"/>
      <c r="K75" s="63"/>
      <c r="L75" s="63"/>
      <c r="M75" s="63"/>
      <c r="N75" s="72"/>
      <c r="O75" s="64"/>
      <c r="P75" s="71"/>
      <c r="Q75" s="64"/>
      <c r="R75" s="64"/>
      <c r="S75" s="75" t="str">
        <f t="shared" si="17"/>
        <v/>
      </c>
      <c r="BA75" s="17" t="str">
        <f t="shared" si="19"/>
        <v/>
      </c>
      <c r="BB75" s="17" t="str">
        <f>IF($M75&lt;$R75," Las Altas de 60 años NO puede ser mayor que las Altas de 20-64 años.","")</f>
        <v/>
      </c>
      <c r="BC75" s="3"/>
      <c r="BD75" s="25">
        <f t="shared" si="21"/>
        <v>0</v>
      </c>
      <c r="BE75" s="25">
        <f t="shared" si="22"/>
        <v>0</v>
      </c>
      <c r="BF75" s="3"/>
    </row>
    <row r="76" spans="1:58" ht="14.25" customHeight="1" x14ac:dyDescent="0.15">
      <c r="A76" s="412" t="s">
        <v>73</v>
      </c>
      <c r="B76" s="413"/>
      <c r="C76" s="414"/>
      <c r="D76" s="139">
        <f t="shared" si="18"/>
        <v>0</v>
      </c>
      <c r="E76" s="96"/>
      <c r="F76" s="97"/>
      <c r="G76" s="97"/>
      <c r="H76" s="80"/>
      <c r="I76" s="80"/>
      <c r="J76" s="80"/>
      <c r="K76" s="80"/>
      <c r="L76" s="80"/>
      <c r="M76" s="80"/>
      <c r="N76" s="81"/>
      <c r="O76" s="98"/>
      <c r="P76" s="97"/>
      <c r="Q76" s="98"/>
      <c r="R76" s="98"/>
      <c r="S76" s="75" t="str">
        <f t="shared" si="17"/>
        <v/>
      </c>
      <c r="BA76" s="17" t="str">
        <f t="shared" si="19"/>
        <v/>
      </c>
      <c r="BB76" s="17" t="str">
        <f>IF($M76&lt;$R76," Las Altas de 60 años NO puede ser mayor que las Altas de 20-64 años.","")</f>
        <v/>
      </c>
      <c r="BC76" s="3"/>
      <c r="BD76" s="25">
        <f t="shared" si="21"/>
        <v>0</v>
      </c>
      <c r="BE76" s="25">
        <f t="shared" si="22"/>
        <v>0</v>
      </c>
      <c r="BF76" s="3"/>
    </row>
    <row r="77" spans="1:58" ht="14.25" customHeight="1" x14ac:dyDescent="0.15">
      <c r="A77" s="366" t="s">
        <v>74</v>
      </c>
      <c r="B77" s="367"/>
      <c r="C77" s="368"/>
      <c r="D77" s="141">
        <f t="shared" si="18"/>
        <v>0</v>
      </c>
      <c r="E77" s="142"/>
      <c r="F77" s="143"/>
      <c r="G77" s="143"/>
      <c r="H77" s="144"/>
      <c r="I77" s="144"/>
      <c r="J77" s="144"/>
      <c r="K77" s="144"/>
      <c r="L77" s="144"/>
      <c r="M77" s="144"/>
      <c r="N77" s="55"/>
      <c r="O77" s="98"/>
      <c r="P77" s="97"/>
      <c r="Q77" s="145"/>
      <c r="R77" s="85"/>
      <c r="S77" s="75" t="str">
        <f t="shared" si="17"/>
        <v/>
      </c>
      <c r="BA77" s="17" t="str">
        <f t="shared" si="19"/>
        <v/>
      </c>
      <c r="BB77" s="8"/>
      <c r="BC77" s="3"/>
      <c r="BD77" s="25">
        <f t="shared" si="21"/>
        <v>0</v>
      </c>
      <c r="BE77" s="29"/>
      <c r="BF77" s="3"/>
    </row>
    <row r="78" spans="1:58" ht="16.5" customHeight="1" x14ac:dyDescent="0.15">
      <c r="A78" s="363" t="s">
        <v>75</v>
      </c>
      <c r="B78" s="364"/>
      <c r="C78" s="365"/>
      <c r="D78" s="108">
        <f t="shared" si="18"/>
        <v>0</v>
      </c>
      <c r="E78" s="107">
        <f>+SUM(E75:E77)</f>
        <v>0</v>
      </c>
      <c r="F78" s="89">
        <f>+SUM(F75:F77)</f>
        <v>0</v>
      </c>
      <c r="G78" s="89">
        <f>+SUM(G75:G77)</f>
        <v>0</v>
      </c>
      <c r="H78" s="90">
        <f>+SUM(H75:H77)</f>
        <v>0</v>
      </c>
      <c r="I78" s="90">
        <f>+SUM(I75:I77)</f>
        <v>0</v>
      </c>
      <c r="J78" s="90">
        <f t="shared" ref="J78:O78" si="23">+SUM(J75:J77)+H151+H161+H170</f>
        <v>0</v>
      </c>
      <c r="K78" s="90">
        <f t="shared" si="23"/>
        <v>0</v>
      </c>
      <c r="L78" s="90">
        <f t="shared" si="23"/>
        <v>0</v>
      </c>
      <c r="M78" s="90">
        <f t="shared" si="23"/>
        <v>0</v>
      </c>
      <c r="N78" s="90">
        <f t="shared" si="23"/>
        <v>0</v>
      </c>
      <c r="O78" s="146">
        <f t="shared" si="23"/>
        <v>0</v>
      </c>
      <c r="P78" s="93">
        <f>+SUM(P75:P77)+N151+N161+N170</f>
        <v>0</v>
      </c>
      <c r="Q78" s="146">
        <f>+SUM(Q75:Q77)+O151+O161+O170</f>
        <v>0</v>
      </c>
      <c r="R78" s="88">
        <f>+SUM(R75:R76)+P151+P161+P170</f>
        <v>0</v>
      </c>
      <c r="S78" s="75" t="str">
        <f t="shared" si="17"/>
        <v/>
      </c>
      <c r="BA78" s="17" t="str">
        <f t="shared" si="19"/>
        <v/>
      </c>
      <c r="BB78" s="17" t="str">
        <f t="shared" si="20"/>
        <v/>
      </c>
      <c r="BC78" s="3"/>
      <c r="BD78" s="25">
        <f t="shared" si="21"/>
        <v>0</v>
      </c>
      <c r="BE78" s="25">
        <f t="shared" si="22"/>
        <v>0</v>
      </c>
      <c r="BF78" s="3"/>
    </row>
    <row r="79" spans="1:58" ht="13.5" customHeight="1" x14ac:dyDescent="0.15">
      <c r="A79" s="415" t="s">
        <v>76</v>
      </c>
      <c r="B79" s="416"/>
      <c r="C79" s="417"/>
      <c r="D79" s="147">
        <f>SUM(E79:O79)</f>
        <v>0</v>
      </c>
      <c r="E79" s="45"/>
      <c r="F79" s="46"/>
      <c r="G79" s="46"/>
      <c r="H79" s="47"/>
      <c r="I79" s="47"/>
      <c r="J79" s="47"/>
      <c r="K79" s="47"/>
      <c r="L79" s="47"/>
      <c r="M79" s="47"/>
      <c r="N79" s="48"/>
      <c r="O79" s="64"/>
      <c r="P79" s="71"/>
      <c r="Q79" s="64"/>
      <c r="R79" s="64"/>
      <c r="S79" s="75" t="str">
        <f t="shared" si="17"/>
        <v/>
      </c>
      <c r="BA79" s="17" t="str">
        <f t="shared" si="19"/>
        <v/>
      </c>
      <c r="BB79" s="17" t="str">
        <f>IF($M79&lt;$R79," Los Egresos de 60 años NO puede ser mayor que los Egresos de 20-64 años.","")</f>
        <v/>
      </c>
      <c r="BC79" s="3"/>
      <c r="BD79" s="25">
        <f t="shared" si="21"/>
        <v>0</v>
      </c>
      <c r="BE79" s="25">
        <f t="shared" si="22"/>
        <v>0</v>
      </c>
      <c r="BF79" s="3"/>
    </row>
    <row r="80" spans="1:58" ht="14.25" customHeight="1" x14ac:dyDescent="0.15">
      <c r="A80" s="366" t="s">
        <v>179</v>
      </c>
      <c r="B80" s="367"/>
      <c r="C80" s="368"/>
      <c r="D80" s="140">
        <f>SUM(E80:O80)</f>
        <v>0</v>
      </c>
      <c r="E80" s="53"/>
      <c r="F80" s="54"/>
      <c r="G80" s="54"/>
      <c r="H80" s="55"/>
      <c r="I80" s="55"/>
      <c r="J80" s="55"/>
      <c r="K80" s="55"/>
      <c r="L80" s="55"/>
      <c r="M80" s="55"/>
      <c r="N80" s="56"/>
      <c r="O80" s="56"/>
      <c r="P80" s="53"/>
      <c r="Q80" s="148"/>
      <c r="R80" s="148"/>
      <c r="S80" s="75" t="str">
        <f t="shared" si="17"/>
        <v/>
      </c>
      <c r="BA80" s="17" t="str">
        <f t="shared" si="19"/>
        <v/>
      </c>
      <c r="BB80" s="17" t="str">
        <f>IF($M80&lt;$R80," Los rechazos de 60 años NO puede ser mayor que los rechazos de 20-64 años.","")</f>
        <v/>
      </c>
      <c r="BC80" s="3"/>
      <c r="BD80" s="25">
        <f t="shared" si="21"/>
        <v>0</v>
      </c>
      <c r="BE80" s="25">
        <f t="shared" si="22"/>
        <v>0</v>
      </c>
      <c r="BF80" s="3"/>
    </row>
    <row r="81" spans="1:58" ht="15.75" customHeight="1" x14ac:dyDescent="0.15">
      <c r="A81" s="149"/>
      <c r="B81" s="150"/>
      <c r="C81" s="150"/>
      <c r="D81" s="151"/>
      <c r="E81" s="151"/>
      <c r="F81" s="151"/>
      <c r="G81" s="151"/>
      <c r="H81" s="151"/>
      <c r="I81" s="151"/>
      <c r="J81" s="151"/>
      <c r="K81" s="151"/>
      <c r="L81" s="152"/>
      <c r="M81" s="151"/>
      <c r="N81" s="151"/>
      <c r="O81" s="151"/>
      <c r="P81" s="151"/>
      <c r="Q81" s="151"/>
      <c r="R81" s="151"/>
      <c r="BA81" s="8"/>
      <c r="BB81" s="8"/>
      <c r="BC81" s="3"/>
      <c r="BD81" s="29"/>
      <c r="BE81" s="29"/>
      <c r="BF81" s="3"/>
    </row>
    <row r="82" spans="1:58" ht="14.25" customHeight="1" x14ac:dyDescent="0.15">
      <c r="A82" s="369" t="s">
        <v>180</v>
      </c>
      <c r="B82" s="338"/>
      <c r="C82" s="153" t="s">
        <v>77</v>
      </c>
      <c r="D82" s="138">
        <f>SUM(E82:O82)</f>
        <v>0</v>
      </c>
      <c r="E82" s="62"/>
      <c r="F82" s="71"/>
      <c r="G82" s="71"/>
      <c r="H82" s="63"/>
      <c r="I82" s="63"/>
      <c r="J82" s="63"/>
      <c r="K82" s="63"/>
      <c r="L82" s="63"/>
      <c r="M82" s="63"/>
      <c r="N82" s="72"/>
      <c r="O82" s="72"/>
      <c r="P82" s="62"/>
      <c r="Q82" s="112"/>
      <c r="R82" s="112"/>
      <c r="S82" s="75" t="str">
        <f t="shared" ref="S82:S88" si="24">+BA82&amp;BB82&amp;BC82</f>
        <v/>
      </c>
      <c r="BA82" s="17" t="str">
        <f t="shared" si="19"/>
        <v/>
      </c>
      <c r="BB82" s="17" t="str">
        <f>IF($M82&lt;$R82," Los Indices de 60 años NO puede ser mayor que los Indices de 20-64 años.","")</f>
        <v/>
      </c>
      <c r="BC82" s="3"/>
      <c r="BD82" s="25">
        <f t="shared" si="21"/>
        <v>0</v>
      </c>
      <c r="BE82" s="25">
        <f t="shared" si="22"/>
        <v>0</v>
      </c>
      <c r="BF82" s="3"/>
    </row>
    <row r="83" spans="1:58" ht="14.25" customHeight="1" x14ac:dyDescent="0.15">
      <c r="A83" s="370"/>
      <c r="B83" s="341"/>
      <c r="C83" s="154">
        <v>1</v>
      </c>
      <c r="D83" s="76">
        <f t="shared" ref="D83:D88" si="25">SUM(E83:O83)</f>
        <v>0</v>
      </c>
      <c r="E83" s="96"/>
      <c r="F83" s="97"/>
      <c r="G83" s="97"/>
      <c r="H83" s="80"/>
      <c r="I83" s="80"/>
      <c r="J83" s="80"/>
      <c r="K83" s="80"/>
      <c r="L83" s="80"/>
      <c r="M83" s="80"/>
      <c r="N83" s="81"/>
      <c r="O83" s="81"/>
      <c r="P83" s="96"/>
      <c r="Q83" s="119"/>
      <c r="R83" s="119"/>
      <c r="S83" s="75" t="str">
        <f t="shared" si="24"/>
        <v/>
      </c>
      <c r="BA83" s="17" t="str">
        <f>IF($D83&lt;&gt;($P83+$Q83)," El número ingresos según sexo NO puede ser diferente al Total.","")</f>
        <v/>
      </c>
      <c r="BB83" s="17" t="str">
        <f t="shared" ref="BB83:BB88" si="26">IF($M83&lt;$R83," Los Indices de 60 años NO puede ser mayor que los Indices de 20-64 años.","")</f>
        <v/>
      </c>
      <c r="BC83" s="2"/>
      <c r="BD83" s="25">
        <f t="shared" si="21"/>
        <v>0</v>
      </c>
      <c r="BE83" s="25">
        <f t="shared" si="22"/>
        <v>0</v>
      </c>
      <c r="BF83" s="3"/>
    </row>
    <row r="84" spans="1:58" ht="14.25" customHeight="1" x14ac:dyDescent="0.15">
      <c r="A84" s="370"/>
      <c r="B84" s="341"/>
      <c r="C84" s="154">
        <v>2</v>
      </c>
      <c r="D84" s="76">
        <f t="shared" si="25"/>
        <v>0</v>
      </c>
      <c r="E84" s="96"/>
      <c r="F84" s="97"/>
      <c r="G84" s="97"/>
      <c r="H84" s="80"/>
      <c r="I84" s="80"/>
      <c r="J84" s="80"/>
      <c r="K84" s="80"/>
      <c r="L84" s="80"/>
      <c r="M84" s="80"/>
      <c r="N84" s="81"/>
      <c r="O84" s="81"/>
      <c r="P84" s="96"/>
      <c r="Q84" s="119"/>
      <c r="R84" s="119"/>
      <c r="S84" s="75" t="str">
        <f t="shared" si="24"/>
        <v/>
      </c>
      <c r="BA84" s="17" t="str">
        <f t="shared" si="19"/>
        <v/>
      </c>
      <c r="BB84" s="17" t="str">
        <f t="shared" si="26"/>
        <v/>
      </c>
      <c r="BC84" s="3"/>
      <c r="BD84" s="25">
        <f t="shared" si="21"/>
        <v>0</v>
      </c>
      <c r="BE84" s="25">
        <f t="shared" si="22"/>
        <v>0</v>
      </c>
      <c r="BF84" s="3"/>
    </row>
    <row r="85" spans="1:58" ht="14.25" customHeight="1" x14ac:dyDescent="0.15">
      <c r="A85" s="370"/>
      <c r="B85" s="341"/>
      <c r="C85" s="154">
        <v>3</v>
      </c>
      <c r="D85" s="76">
        <f t="shared" si="25"/>
        <v>0</v>
      </c>
      <c r="E85" s="96"/>
      <c r="F85" s="97"/>
      <c r="G85" s="97"/>
      <c r="H85" s="80"/>
      <c r="I85" s="80"/>
      <c r="J85" s="80"/>
      <c r="K85" s="80"/>
      <c r="L85" s="80"/>
      <c r="M85" s="80"/>
      <c r="N85" s="81"/>
      <c r="O85" s="81"/>
      <c r="P85" s="96"/>
      <c r="Q85" s="119"/>
      <c r="R85" s="119"/>
      <c r="S85" s="75" t="str">
        <f t="shared" si="24"/>
        <v/>
      </c>
      <c r="BA85" s="17" t="str">
        <f t="shared" si="19"/>
        <v/>
      </c>
      <c r="BB85" s="17" t="str">
        <f t="shared" si="26"/>
        <v/>
      </c>
      <c r="BC85" s="3"/>
      <c r="BD85" s="25">
        <f t="shared" si="21"/>
        <v>0</v>
      </c>
      <c r="BE85" s="25">
        <f t="shared" si="22"/>
        <v>0</v>
      </c>
      <c r="BF85" s="3"/>
    </row>
    <row r="86" spans="1:58" ht="14.25" customHeight="1" x14ac:dyDescent="0.15">
      <c r="A86" s="370"/>
      <c r="B86" s="341"/>
      <c r="C86" s="155">
        <v>4</v>
      </c>
      <c r="D86" s="76">
        <f t="shared" si="25"/>
        <v>0</v>
      </c>
      <c r="E86" s="142"/>
      <c r="F86" s="143"/>
      <c r="G86" s="143"/>
      <c r="H86" s="144"/>
      <c r="I86" s="144"/>
      <c r="J86" s="144"/>
      <c r="K86" s="144"/>
      <c r="L86" s="144"/>
      <c r="M86" s="144"/>
      <c r="N86" s="156"/>
      <c r="O86" s="156"/>
      <c r="P86" s="142"/>
      <c r="Q86" s="157"/>
      <c r="R86" s="157"/>
      <c r="S86" s="75" t="str">
        <f t="shared" si="24"/>
        <v/>
      </c>
      <c r="BA86" s="17" t="str">
        <f t="shared" si="19"/>
        <v/>
      </c>
      <c r="BB86" s="17" t="str">
        <f t="shared" si="26"/>
        <v/>
      </c>
      <c r="BC86" s="3"/>
      <c r="BD86" s="25">
        <f t="shared" si="21"/>
        <v>0</v>
      </c>
      <c r="BE86" s="25">
        <f t="shared" si="22"/>
        <v>0</v>
      </c>
      <c r="BF86" s="3"/>
    </row>
    <row r="87" spans="1:58" ht="14.25" customHeight="1" x14ac:dyDescent="0.15">
      <c r="A87" s="370"/>
      <c r="B87" s="341"/>
      <c r="C87" s="155" t="s">
        <v>181</v>
      </c>
      <c r="D87" s="76">
        <f t="shared" si="25"/>
        <v>0</v>
      </c>
      <c r="E87" s="142"/>
      <c r="F87" s="143"/>
      <c r="G87" s="143"/>
      <c r="H87" s="144"/>
      <c r="I87" s="144"/>
      <c r="J87" s="144"/>
      <c r="K87" s="144"/>
      <c r="L87" s="144"/>
      <c r="M87" s="144"/>
      <c r="N87" s="156"/>
      <c r="O87" s="156"/>
      <c r="P87" s="142"/>
      <c r="Q87" s="157"/>
      <c r="R87" s="157"/>
      <c r="S87" s="75" t="str">
        <f t="shared" si="24"/>
        <v/>
      </c>
      <c r="BA87" s="17" t="str">
        <f t="shared" si="19"/>
        <v/>
      </c>
      <c r="BB87" s="17" t="str">
        <f t="shared" si="26"/>
        <v/>
      </c>
      <c r="BC87" s="3"/>
      <c r="BD87" s="25">
        <f t="shared" si="21"/>
        <v>0</v>
      </c>
      <c r="BE87" s="25">
        <f t="shared" si="22"/>
        <v>0</v>
      </c>
      <c r="BF87" s="3"/>
    </row>
    <row r="88" spans="1:58" ht="15.75" customHeight="1" x14ac:dyDescent="0.15">
      <c r="A88" s="339"/>
      <c r="B88" s="371"/>
      <c r="C88" s="158" t="s">
        <v>4</v>
      </c>
      <c r="D88" s="108">
        <f t="shared" si="25"/>
        <v>0</v>
      </c>
      <c r="E88" s="107">
        <f>+SUM(E82:E87)</f>
        <v>0</v>
      </c>
      <c r="F88" s="89">
        <f t="shared" ref="F88:R88" si="27">+SUM(F82:F87)</f>
        <v>0</v>
      </c>
      <c r="G88" s="89">
        <f t="shared" si="27"/>
        <v>0</v>
      </c>
      <c r="H88" s="90">
        <f t="shared" si="27"/>
        <v>0</v>
      </c>
      <c r="I88" s="90">
        <f t="shared" si="27"/>
        <v>0</v>
      </c>
      <c r="J88" s="90">
        <f t="shared" si="27"/>
        <v>0</v>
      </c>
      <c r="K88" s="90">
        <f t="shared" si="27"/>
        <v>0</v>
      </c>
      <c r="L88" s="90">
        <f t="shared" si="27"/>
        <v>0</v>
      </c>
      <c r="M88" s="90">
        <f t="shared" si="27"/>
        <v>0</v>
      </c>
      <c r="N88" s="90">
        <f t="shared" si="27"/>
        <v>0</v>
      </c>
      <c r="O88" s="91">
        <f t="shared" si="27"/>
        <v>0</v>
      </c>
      <c r="P88" s="107">
        <f t="shared" si="27"/>
        <v>0</v>
      </c>
      <c r="Q88" s="146">
        <f t="shared" si="27"/>
        <v>0</v>
      </c>
      <c r="R88" s="88">
        <f t="shared" si="27"/>
        <v>0</v>
      </c>
      <c r="S88" s="75" t="str">
        <f t="shared" si="24"/>
        <v/>
      </c>
      <c r="BA88" s="17" t="str">
        <f t="shared" si="19"/>
        <v/>
      </c>
      <c r="BB88" s="17" t="str">
        <f t="shared" si="26"/>
        <v/>
      </c>
      <c r="BC88" s="3"/>
      <c r="BD88" s="25">
        <f t="shared" si="21"/>
        <v>0</v>
      </c>
      <c r="BE88" s="25">
        <f t="shared" si="22"/>
        <v>0</v>
      </c>
      <c r="BF88" s="3"/>
    </row>
    <row r="89" spans="1:58" ht="40.5" customHeight="1" x14ac:dyDescent="0.2">
      <c r="A89" s="15" t="s">
        <v>78</v>
      </c>
      <c r="B89" s="159"/>
      <c r="C89" s="159"/>
      <c r="D89" s="160"/>
      <c r="E89" s="60"/>
      <c r="F89" s="60"/>
      <c r="BA89" s="2"/>
      <c r="BB89" s="2"/>
      <c r="BC89" s="2"/>
      <c r="BD89" s="2"/>
      <c r="BE89" s="3"/>
      <c r="BF89" s="3"/>
    </row>
    <row r="90" spans="1:58" ht="58.5" customHeight="1" x14ac:dyDescent="0.15">
      <c r="A90" s="363" t="s">
        <v>79</v>
      </c>
      <c r="B90" s="364"/>
      <c r="C90" s="365"/>
      <c r="D90" s="161" t="s">
        <v>80</v>
      </c>
      <c r="E90" s="162" t="s">
        <v>182</v>
      </c>
      <c r="F90" s="163" t="s">
        <v>81</v>
      </c>
      <c r="BA90" s="2"/>
      <c r="BB90" s="2"/>
      <c r="BC90" s="2"/>
      <c r="BD90" s="2"/>
      <c r="BE90" s="3"/>
      <c r="BF90" s="3"/>
    </row>
    <row r="91" spans="1:58" ht="15.75" customHeight="1" x14ac:dyDescent="0.15">
      <c r="A91" s="308" t="s">
        <v>82</v>
      </c>
      <c r="B91" s="309"/>
      <c r="C91" s="310"/>
      <c r="D91" s="164"/>
      <c r="E91" s="164"/>
      <c r="F91" s="164"/>
      <c r="G91" s="75" t="str">
        <f>+BA91&amp;BB91</f>
        <v/>
      </c>
      <c r="BA91" s="17" t="str">
        <f>IF($D91&lt;$F91," Las IC a Gestantes NO puede ser mayor que Total IC","")</f>
        <v/>
      </c>
      <c r="BB91" s="17" t="str">
        <f>IF($D91&lt;$E91," Las IC por Resolución Especilidades NO puede ser mayor que Total IC","")</f>
        <v/>
      </c>
      <c r="BC91" s="3"/>
      <c r="BD91" s="25">
        <f>IF($D91&lt;$E91,1,0)</f>
        <v>0</v>
      </c>
      <c r="BE91" s="25">
        <f>IF($D91&lt;$F91,1,0)</f>
        <v>0</v>
      </c>
      <c r="BF91" s="3"/>
    </row>
    <row r="92" spans="1:58" ht="15.75" customHeight="1" x14ac:dyDescent="0.15">
      <c r="A92" s="372" t="s">
        <v>83</v>
      </c>
      <c r="B92" s="312" t="s">
        <v>84</v>
      </c>
      <c r="C92" s="313"/>
      <c r="D92" s="165"/>
      <c r="E92" s="165"/>
      <c r="F92" s="165"/>
      <c r="G92" s="75" t="str">
        <f t="shared" ref="G92:G101" si="28">+BA92&amp;BB92</f>
        <v/>
      </c>
      <c r="BA92" s="17" t="str">
        <f t="shared" ref="BA92:BA100" si="29">IF($D92&lt;$F92," Las IC a Gestantes NO puede ser mayor que Total IC","")</f>
        <v/>
      </c>
      <c r="BB92" s="17" t="str">
        <f>IF($D92&lt;$E92," Las IC por Resolución Especilidades NO puede ser mayor que Total IC","")</f>
        <v/>
      </c>
      <c r="BC92" s="3"/>
      <c r="BD92" s="25">
        <f>IF($D92&lt;$E92,1,0)</f>
        <v>0</v>
      </c>
      <c r="BE92" s="25">
        <f t="shared" ref="BE92:BE101" si="30">IF($D92&lt;$F92,1,0)</f>
        <v>0</v>
      </c>
      <c r="BF92" s="3"/>
    </row>
    <row r="93" spans="1:58" ht="15.75" customHeight="1" x14ac:dyDescent="0.15">
      <c r="A93" s="373"/>
      <c r="B93" s="312" t="s">
        <v>85</v>
      </c>
      <c r="C93" s="313"/>
      <c r="D93" s="165"/>
      <c r="E93" s="166"/>
      <c r="F93" s="165"/>
      <c r="G93" s="75" t="str">
        <f t="shared" si="28"/>
        <v/>
      </c>
      <c r="BA93" s="17" t="str">
        <f t="shared" si="29"/>
        <v/>
      </c>
      <c r="BB93" s="2"/>
      <c r="BC93" s="2"/>
      <c r="BD93" s="2"/>
      <c r="BE93" s="25">
        <f t="shared" si="30"/>
        <v>0</v>
      </c>
      <c r="BF93" s="3"/>
    </row>
    <row r="94" spans="1:58" ht="15.75" customHeight="1" x14ac:dyDescent="0.15">
      <c r="A94" s="311" t="s">
        <v>86</v>
      </c>
      <c r="B94" s="312"/>
      <c r="C94" s="313"/>
      <c r="D94" s="167"/>
      <c r="E94" s="166"/>
      <c r="F94" s="167"/>
      <c r="G94" s="75" t="str">
        <f t="shared" si="28"/>
        <v/>
      </c>
      <c r="BA94" s="17" t="str">
        <f t="shared" si="29"/>
        <v/>
      </c>
      <c r="BB94" s="2"/>
      <c r="BC94" s="2"/>
      <c r="BD94" s="2"/>
      <c r="BE94" s="25">
        <f t="shared" si="30"/>
        <v>0</v>
      </c>
      <c r="BF94" s="2"/>
    </row>
    <row r="95" spans="1:58" ht="15.75" customHeight="1" x14ac:dyDescent="0.15">
      <c r="A95" s="311" t="s">
        <v>87</v>
      </c>
      <c r="B95" s="312"/>
      <c r="C95" s="313"/>
      <c r="D95" s="167"/>
      <c r="E95" s="166"/>
      <c r="F95" s="167"/>
      <c r="G95" s="75" t="str">
        <f t="shared" si="28"/>
        <v/>
      </c>
      <c r="BA95" s="17" t="str">
        <f t="shared" si="29"/>
        <v/>
      </c>
      <c r="BB95" s="2"/>
      <c r="BC95" s="2"/>
      <c r="BD95" s="2"/>
      <c r="BE95" s="25">
        <f t="shared" si="30"/>
        <v>0</v>
      </c>
      <c r="BF95" s="3"/>
    </row>
    <row r="96" spans="1:58" ht="15.75" customHeight="1" x14ac:dyDescent="0.15">
      <c r="A96" s="311" t="s">
        <v>88</v>
      </c>
      <c r="B96" s="312"/>
      <c r="C96" s="313"/>
      <c r="D96" s="167"/>
      <c r="E96" s="166"/>
      <c r="F96" s="167"/>
      <c r="G96" s="75" t="str">
        <f t="shared" si="28"/>
        <v/>
      </c>
      <c r="BA96" s="17" t="str">
        <f t="shared" si="29"/>
        <v/>
      </c>
      <c r="BB96" s="2"/>
      <c r="BC96" s="2"/>
      <c r="BD96" s="2"/>
      <c r="BE96" s="25">
        <f t="shared" si="30"/>
        <v>0</v>
      </c>
      <c r="BF96" s="3"/>
    </row>
    <row r="97" spans="1:58" ht="17.25" customHeight="1" x14ac:dyDescent="0.15">
      <c r="A97" s="374" t="s">
        <v>89</v>
      </c>
      <c r="B97" s="375"/>
      <c r="C97" s="376"/>
      <c r="D97" s="168"/>
      <c r="E97" s="169"/>
      <c r="F97" s="168"/>
      <c r="G97" s="75" t="str">
        <f t="shared" si="28"/>
        <v/>
      </c>
      <c r="BA97" s="17" t="str">
        <f t="shared" si="29"/>
        <v/>
      </c>
      <c r="BE97" s="25">
        <f t="shared" si="30"/>
        <v>0</v>
      </c>
    </row>
    <row r="98" spans="1:58" ht="15.75" customHeight="1" x14ac:dyDescent="0.15">
      <c r="A98" s="311" t="s">
        <v>183</v>
      </c>
      <c r="B98" s="312"/>
      <c r="C98" s="313"/>
      <c r="D98" s="167"/>
      <c r="E98" s="166"/>
      <c r="F98" s="167"/>
      <c r="G98" s="75" t="str">
        <f t="shared" si="28"/>
        <v/>
      </c>
      <c r="BA98" s="17" t="str">
        <f t="shared" si="29"/>
        <v/>
      </c>
      <c r="BE98" s="25">
        <f t="shared" si="30"/>
        <v>0</v>
      </c>
    </row>
    <row r="99" spans="1:58" ht="15.75" customHeight="1" x14ac:dyDescent="0.15">
      <c r="A99" s="387" t="s">
        <v>184</v>
      </c>
      <c r="B99" s="388"/>
      <c r="C99" s="389"/>
      <c r="D99" s="168"/>
      <c r="E99" s="169"/>
      <c r="F99" s="168"/>
      <c r="G99" s="75" t="str">
        <f t="shared" si="28"/>
        <v/>
      </c>
      <c r="BA99" s="17" t="str">
        <f t="shared" si="29"/>
        <v/>
      </c>
      <c r="BE99" s="25">
        <f t="shared" si="30"/>
        <v>0</v>
      </c>
    </row>
    <row r="100" spans="1:58" ht="15.75" customHeight="1" x14ac:dyDescent="0.15">
      <c r="A100" s="387" t="s">
        <v>185</v>
      </c>
      <c r="B100" s="388"/>
      <c r="C100" s="389"/>
      <c r="D100" s="168"/>
      <c r="E100" s="169"/>
      <c r="F100" s="168"/>
      <c r="G100" s="75" t="str">
        <f t="shared" si="28"/>
        <v/>
      </c>
      <c r="BA100" s="17" t="str">
        <f t="shared" si="29"/>
        <v/>
      </c>
      <c r="BE100" s="25">
        <f t="shared" si="30"/>
        <v>0</v>
      </c>
    </row>
    <row r="101" spans="1:58" ht="15.75" customHeight="1" x14ac:dyDescent="0.15">
      <c r="A101" s="366" t="s">
        <v>186</v>
      </c>
      <c r="B101" s="367"/>
      <c r="C101" s="368"/>
      <c r="D101" s="170"/>
      <c r="E101" s="171"/>
      <c r="F101" s="170"/>
      <c r="G101" s="75" t="str">
        <f t="shared" si="28"/>
        <v/>
      </c>
      <c r="BA101" s="17" t="str">
        <f>IF($D101&lt;$F101," Las IC a Gestantes NO puede ser mayor que Total IC","")</f>
        <v/>
      </c>
      <c r="BE101" s="25">
        <f t="shared" si="30"/>
        <v>0</v>
      </c>
    </row>
    <row r="102" spans="1:58" ht="40.5" customHeight="1" x14ac:dyDescent="0.2">
      <c r="A102" s="7" t="s">
        <v>90</v>
      </c>
      <c r="B102" s="172"/>
      <c r="C102" s="173"/>
      <c r="D102" s="172"/>
      <c r="E102" s="174"/>
      <c r="F102" s="174"/>
    </row>
    <row r="103" spans="1:58" ht="15.75" customHeight="1" x14ac:dyDescent="0.15">
      <c r="A103" s="403" t="s">
        <v>91</v>
      </c>
      <c r="B103" s="404"/>
      <c r="C103" s="405"/>
      <c r="D103" s="363" t="s">
        <v>92</v>
      </c>
      <c r="E103" s="364"/>
      <c r="F103" s="365"/>
      <c r="G103" s="356" t="s">
        <v>93</v>
      </c>
    </row>
    <row r="104" spans="1:58" ht="15.75" customHeight="1" x14ac:dyDescent="0.15">
      <c r="A104" s="406"/>
      <c r="B104" s="407"/>
      <c r="C104" s="408"/>
      <c r="D104" s="175" t="s">
        <v>4</v>
      </c>
      <c r="E104" s="176" t="s">
        <v>1</v>
      </c>
      <c r="F104" s="177" t="s">
        <v>2</v>
      </c>
      <c r="G104" s="329"/>
    </row>
    <row r="105" spans="1:58" ht="15.75" customHeight="1" x14ac:dyDescent="0.15">
      <c r="A105" s="357" t="s">
        <v>94</v>
      </c>
      <c r="B105" s="359" t="s">
        <v>95</v>
      </c>
      <c r="C105" s="360"/>
      <c r="D105" s="178">
        <f>+SUM(E105:F105)</f>
        <v>0</v>
      </c>
      <c r="E105" s="114"/>
      <c r="F105" s="179"/>
      <c r="G105" s="83"/>
      <c r="H105" s="180" t="str">
        <f>+BA105&amp;BB105</f>
        <v/>
      </c>
      <c r="BA105" s="181" t="str">
        <f>IF($E105+$E106+$F105+$F106&lt;=$D15+$D16,"","Las Consultas de Urgencia realizadas en Extensión Horaria NO PUEDE ser mayor que el Total de Consultas de Urgencia de la Sección A. ")</f>
        <v/>
      </c>
      <c r="BB105" s="181" t="str">
        <f>IF($G105+$G106&lt;=$D68,"","Las Actividades Recuperativas realizadas en Extensión Horaria NO PUEDE ser mayor que el Total de Actividades de la Sección B. ")</f>
        <v/>
      </c>
      <c r="BC105" s="2"/>
      <c r="BD105" s="26">
        <f>IF($E105+$E106+$F105+$F106&lt;=$D15+$D16,0,1)</f>
        <v>0</v>
      </c>
      <c r="BE105" s="26">
        <f>IF($G105+$G106&lt;=$D68,0,1)</f>
        <v>0</v>
      </c>
      <c r="BF105" s="3"/>
    </row>
    <row r="106" spans="1:58" ht="15.75" customHeight="1" x14ac:dyDescent="0.15">
      <c r="A106" s="358"/>
      <c r="B106" s="361" t="s">
        <v>96</v>
      </c>
      <c r="C106" s="362"/>
      <c r="D106" s="52">
        <f>+SUM(E106:F106)</f>
        <v>0</v>
      </c>
      <c r="E106" s="53"/>
      <c r="F106" s="57"/>
      <c r="G106" s="58"/>
      <c r="H106" s="180"/>
      <c r="BA106" s="2"/>
      <c r="BB106" s="2"/>
      <c r="BC106" s="2"/>
      <c r="BD106" s="2"/>
      <c r="BE106" s="3"/>
      <c r="BF106" s="3"/>
    </row>
    <row r="107" spans="1:58" ht="21" customHeight="1" x14ac:dyDescent="0.2">
      <c r="A107" s="14" t="s">
        <v>97</v>
      </c>
      <c r="B107" s="59"/>
      <c r="C107" s="59"/>
      <c r="D107" s="59"/>
      <c r="E107" s="182"/>
      <c r="F107" s="182"/>
      <c r="G107" s="182"/>
      <c r="BA107" s="2"/>
      <c r="BB107" s="2"/>
      <c r="BC107" s="2"/>
      <c r="BD107" s="2"/>
      <c r="BE107" s="2"/>
      <c r="BF107" s="2"/>
    </row>
    <row r="108" spans="1:58" ht="31.5" customHeight="1" x14ac:dyDescent="0.15">
      <c r="A108" s="295" t="s">
        <v>98</v>
      </c>
      <c r="B108" s="296"/>
      <c r="C108" s="297"/>
      <c r="D108" s="301" t="s">
        <v>4</v>
      </c>
      <c r="E108" s="303" t="s">
        <v>7</v>
      </c>
      <c r="F108" s="304"/>
      <c r="G108" s="304"/>
      <c r="H108" s="304"/>
      <c r="I108" s="304"/>
      <c r="J108" s="304"/>
      <c r="K108" s="304"/>
      <c r="L108" s="304"/>
      <c r="M108" s="305"/>
      <c r="N108" s="301" t="s">
        <v>33</v>
      </c>
      <c r="O108" s="306" t="s">
        <v>9</v>
      </c>
      <c r="P108" s="306" t="s">
        <v>34</v>
      </c>
      <c r="BA108" s="2"/>
      <c r="BB108" s="2"/>
      <c r="BC108" s="2"/>
      <c r="BD108" s="2"/>
      <c r="BE108" s="3"/>
      <c r="BF108" s="3"/>
    </row>
    <row r="109" spans="1:58" ht="27" customHeight="1" x14ac:dyDescent="0.15">
      <c r="A109" s="298"/>
      <c r="B109" s="299"/>
      <c r="C109" s="300"/>
      <c r="D109" s="329"/>
      <c r="E109" s="40" t="s">
        <v>24</v>
      </c>
      <c r="F109" s="38" t="s">
        <v>25</v>
      </c>
      <c r="G109" s="38" t="s">
        <v>26</v>
      </c>
      <c r="H109" s="38" t="s">
        <v>15</v>
      </c>
      <c r="I109" s="38" t="s">
        <v>16</v>
      </c>
      <c r="J109" s="38" t="s">
        <v>17</v>
      </c>
      <c r="K109" s="38" t="s">
        <v>18</v>
      </c>
      <c r="L109" s="38" t="s">
        <v>19</v>
      </c>
      <c r="M109" s="39" t="s">
        <v>20</v>
      </c>
      <c r="N109" s="329"/>
      <c r="O109" s="307"/>
      <c r="P109" s="307"/>
      <c r="BA109" s="2"/>
      <c r="BB109" s="2"/>
      <c r="BC109" s="2"/>
      <c r="BD109" s="2"/>
      <c r="BE109" s="3"/>
      <c r="BF109" s="3"/>
    </row>
    <row r="110" spans="1:58" ht="15.75" customHeight="1" x14ac:dyDescent="0.15">
      <c r="A110" s="401" t="s">
        <v>99</v>
      </c>
      <c r="B110" s="402"/>
      <c r="C110" s="402"/>
      <c r="D110" s="44">
        <f>+SUM(E110:M110)</f>
        <v>109</v>
      </c>
      <c r="E110" s="62">
        <v>11</v>
      </c>
      <c r="F110" s="63">
        <v>5</v>
      </c>
      <c r="G110" s="63">
        <v>6</v>
      </c>
      <c r="H110" s="63">
        <v>4</v>
      </c>
      <c r="I110" s="63">
        <v>13</v>
      </c>
      <c r="J110" s="63">
        <v>14</v>
      </c>
      <c r="K110" s="63">
        <v>27</v>
      </c>
      <c r="L110" s="63">
        <v>6</v>
      </c>
      <c r="M110" s="64">
        <v>23</v>
      </c>
      <c r="N110" s="74">
        <v>109</v>
      </c>
      <c r="O110" s="74"/>
      <c r="P110" s="74"/>
      <c r="Q110" s="75" t="str">
        <f t="shared" ref="Q110:Q139" si="31">$BA110&amp;" "&amp;$BB110&amp;" "&amp;$BC110</f>
        <v xml:space="preserve">  </v>
      </c>
      <c r="BA110" s="11" t="str">
        <f t="shared" ref="BA110:BA139" si="32">IF($D110=0,"",IF($N110="",IF($D110="",""," No olvide escribir la columna Beneficiarios."),""))</f>
        <v/>
      </c>
      <c r="BB110" s="11" t="str">
        <f t="shared" ref="BB110:BB139" si="33">IF($D110&lt;$N110," El número de Beneficiarios NO puede ser mayor que el Total.","")</f>
        <v/>
      </c>
      <c r="BC110" s="17" t="str">
        <f t="shared" ref="BC110:BC139" si="34">IF($K110&lt;$O110," Las actividades de 60 años NO puede ser mayor que el de 20-64 años.","")</f>
        <v/>
      </c>
      <c r="BD110" s="26">
        <f t="shared" ref="BD110:BD139" si="35">IF($K110&lt;$O110,1,0)</f>
        <v>0</v>
      </c>
      <c r="BE110" s="26">
        <f t="shared" ref="BE110:BE139" si="36">IF($D110&lt;$N110,1,0)</f>
        <v>0</v>
      </c>
      <c r="BF110" s="26">
        <f t="shared" ref="BF110:BF139" si="37">IF($D110=0,"",IF($N110="",IF($D110="","",1),0))</f>
        <v>0</v>
      </c>
    </row>
    <row r="111" spans="1:58" ht="15.75" customHeight="1" x14ac:dyDescent="0.15">
      <c r="A111" s="352" t="s">
        <v>100</v>
      </c>
      <c r="B111" s="352"/>
      <c r="C111" s="352"/>
      <c r="D111" s="76">
        <f>+SUM(E111:M111)</f>
        <v>70</v>
      </c>
      <c r="E111" s="96">
        <v>9</v>
      </c>
      <c r="F111" s="80">
        <v>1</v>
      </c>
      <c r="G111" s="80">
        <v>4</v>
      </c>
      <c r="H111" s="80">
        <v>2</v>
      </c>
      <c r="I111" s="80">
        <v>16</v>
      </c>
      <c r="J111" s="80">
        <v>9</v>
      </c>
      <c r="K111" s="80">
        <v>22</v>
      </c>
      <c r="L111" s="80">
        <v>7</v>
      </c>
      <c r="M111" s="98"/>
      <c r="N111" s="83">
        <v>70</v>
      </c>
      <c r="O111" s="83"/>
      <c r="P111" s="83"/>
      <c r="Q111" s="75" t="str">
        <f t="shared" si="31"/>
        <v xml:space="preserve">  </v>
      </c>
      <c r="BA111" s="11" t="str">
        <f t="shared" si="32"/>
        <v/>
      </c>
      <c r="BB111" s="11" t="str">
        <f t="shared" si="33"/>
        <v/>
      </c>
      <c r="BC111" s="17" t="str">
        <f t="shared" si="34"/>
        <v/>
      </c>
      <c r="BD111" s="26">
        <f t="shared" si="35"/>
        <v>0</v>
      </c>
      <c r="BE111" s="26">
        <f t="shared" si="36"/>
        <v>0</v>
      </c>
      <c r="BF111" s="26">
        <f t="shared" si="37"/>
        <v>0</v>
      </c>
    </row>
    <row r="112" spans="1:58" ht="20.25" customHeight="1" x14ac:dyDescent="0.15">
      <c r="A112" s="311" t="s">
        <v>101</v>
      </c>
      <c r="B112" s="312"/>
      <c r="C112" s="313"/>
      <c r="D112" s="76">
        <f>+SUM(E112:M112)</f>
        <v>342</v>
      </c>
      <c r="E112" s="96">
        <v>67</v>
      </c>
      <c r="F112" s="115">
        <v>30</v>
      </c>
      <c r="G112" s="115">
        <v>20</v>
      </c>
      <c r="H112" s="115">
        <v>4</v>
      </c>
      <c r="I112" s="115">
        <v>67</v>
      </c>
      <c r="J112" s="115">
        <v>13</v>
      </c>
      <c r="K112" s="115">
        <v>120</v>
      </c>
      <c r="L112" s="115">
        <v>21</v>
      </c>
      <c r="M112" s="179"/>
      <c r="N112" s="117">
        <v>342</v>
      </c>
      <c r="O112" s="117"/>
      <c r="P112" s="117"/>
      <c r="Q112" s="75" t="str">
        <f t="shared" si="31"/>
        <v xml:space="preserve">  </v>
      </c>
      <c r="BA112" s="11" t="str">
        <f t="shared" si="32"/>
        <v/>
      </c>
      <c r="BB112" s="11" t="str">
        <f t="shared" si="33"/>
        <v/>
      </c>
      <c r="BC112" s="17" t="str">
        <f t="shared" si="34"/>
        <v/>
      </c>
      <c r="BD112" s="26">
        <f t="shared" si="35"/>
        <v>0</v>
      </c>
      <c r="BE112" s="26">
        <f t="shared" si="36"/>
        <v>0</v>
      </c>
      <c r="BF112" s="26">
        <f t="shared" si="37"/>
        <v>0</v>
      </c>
    </row>
    <row r="113" spans="1:58" ht="15" customHeight="1" x14ac:dyDescent="0.15">
      <c r="A113" s="352" t="s">
        <v>102</v>
      </c>
      <c r="B113" s="352"/>
      <c r="C113" s="352"/>
      <c r="D113" s="76">
        <f>+SUM(E113:M113)</f>
        <v>0</v>
      </c>
      <c r="E113" s="96"/>
      <c r="F113" s="80"/>
      <c r="G113" s="80"/>
      <c r="H113" s="80"/>
      <c r="I113" s="80"/>
      <c r="J113" s="80"/>
      <c r="K113" s="80"/>
      <c r="L113" s="80"/>
      <c r="M113" s="98"/>
      <c r="N113" s="83"/>
      <c r="O113" s="83"/>
      <c r="P113" s="83"/>
      <c r="Q113" s="75" t="str">
        <f t="shared" si="31"/>
        <v xml:space="preserve">  </v>
      </c>
      <c r="BA113" s="11" t="str">
        <f t="shared" si="32"/>
        <v/>
      </c>
      <c r="BB113" s="11" t="str">
        <f t="shared" si="33"/>
        <v/>
      </c>
      <c r="BC113" s="17" t="str">
        <f t="shared" si="34"/>
        <v/>
      </c>
      <c r="BD113" s="26">
        <f t="shared" si="35"/>
        <v>0</v>
      </c>
      <c r="BE113" s="26">
        <f t="shared" si="36"/>
        <v>0</v>
      </c>
      <c r="BF113" s="26" t="str">
        <f t="shared" si="37"/>
        <v/>
      </c>
    </row>
    <row r="114" spans="1:58" ht="15.75" customHeight="1" x14ac:dyDescent="0.15">
      <c r="A114" s="352" t="s">
        <v>187</v>
      </c>
      <c r="B114" s="352"/>
      <c r="C114" s="352"/>
      <c r="D114" s="76">
        <f t="shared" ref="D114:D119" si="38">+SUM(H114:M114)</f>
        <v>0</v>
      </c>
      <c r="E114" s="77"/>
      <c r="F114" s="79"/>
      <c r="G114" s="79"/>
      <c r="H114" s="80"/>
      <c r="I114" s="80"/>
      <c r="J114" s="80"/>
      <c r="K114" s="80"/>
      <c r="L114" s="80"/>
      <c r="M114" s="98"/>
      <c r="N114" s="83"/>
      <c r="O114" s="83"/>
      <c r="P114" s="83"/>
      <c r="Q114" s="75" t="str">
        <f t="shared" si="31"/>
        <v xml:space="preserve">  </v>
      </c>
      <c r="BA114" s="11" t="str">
        <f t="shared" si="32"/>
        <v/>
      </c>
      <c r="BB114" s="11" t="str">
        <f t="shared" si="33"/>
        <v/>
      </c>
      <c r="BC114" s="17" t="str">
        <f t="shared" si="34"/>
        <v/>
      </c>
      <c r="BD114" s="26">
        <f t="shared" si="35"/>
        <v>0</v>
      </c>
      <c r="BE114" s="26">
        <f t="shared" si="36"/>
        <v>0</v>
      </c>
      <c r="BF114" s="26" t="str">
        <f t="shared" si="37"/>
        <v/>
      </c>
    </row>
    <row r="115" spans="1:58" ht="15.75" customHeight="1" x14ac:dyDescent="0.15">
      <c r="A115" s="320" t="s">
        <v>188</v>
      </c>
      <c r="B115" s="320"/>
      <c r="C115" s="320"/>
      <c r="D115" s="76">
        <f t="shared" si="38"/>
        <v>29</v>
      </c>
      <c r="E115" s="77"/>
      <c r="F115" s="79"/>
      <c r="G115" s="79"/>
      <c r="H115" s="80"/>
      <c r="I115" s="80">
        <v>7</v>
      </c>
      <c r="J115" s="80">
        <v>3</v>
      </c>
      <c r="K115" s="80">
        <v>4</v>
      </c>
      <c r="L115" s="80">
        <v>1</v>
      </c>
      <c r="M115" s="98">
        <v>14</v>
      </c>
      <c r="N115" s="83">
        <v>29</v>
      </c>
      <c r="O115" s="83"/>
      <c r="P115" s="83"/>
      <c r="Q115" s="75" t="str">
        <f t="shared" si="31"/>
        <v xml:space="preserve">  </v>
      </c>
      <c r="BA115" s="11" t="str">
        <f t="shared" si="32"/>
        <v/>
      </c>
      <c r="BB115" s="11" t="str">
        <f t="shared" si="33"/>
        <v/>
      </c>
      <c r="BC115" s="17" t="str">
        <f t="shared" si="34"/>
        <v/>
      </c>
      <c r="BD115" s="26">
        <f t="shared" si="35"/>
        <v>0</v>
      </c>
      <c r="BE115" s="26">
        <f t="shared" si="36"/>
        <v>0</v>
      </c>
      <c r="BF115" s="26">
        <f t="shared" si="37"/>
        <v>0</v>
      </c>
    </row>
    <row r="116" spans="1:58" ht="15.75" customHeight="1" x14ac:dyDescent="0.15">
      <c r="A116" s="320" t="s">
        <v>189</v>
      </c>
      <c r="B116" s="320"/>
      <c r="C116" s="320"/>
      <c r="D116" s="76">
        <f t="shared" si="38"/>
        <v>15</v>
      </c>
      <c r="E116" s="77"/>
      <c r="F116" s="79"/>
      <c r="G116" s="79"/>
      <c r="H116" s="80"/>
      <c r="I116" s="80">
        <v>1</v>
      </c>
      <c r="J116" s="80">
        <v>2</v>
      </c>
      <c r="K116" s="80">
        <v>2</v>
      </c>
      <c r="L116" s="80"/>
      <c r="M116" s="98">
        <v>10</v>
      </c>
      <c r="N116" s="83">
        <v>15</v>
      </c>
      <c r="O116" s="83"/>
      <c r="P116" s="83"/>
      <c r="Q116" s="75" t="str">
        <f t="shared" si="31"/>
        <v xml:space="preserve">  </v>
      </c>
      <c r="BA116" s="11" t="str">
        <f t="shared" si="32"/>
        <v/>
      </c>
      <c r="BB116" s="11" t="str">
        <f t="shared" si="33"/>
        <v/>
      </c>
      <c r="BC116" s="17" t="str">
        <f t="shared" si="34"/>
        <v/>
      </c>
      <c r="BD116" s="26">
        <f t="shared" si="35"/>
        <v>0</v>
      </c>
      <c r="BE116" s="26">
        <f t="shared" si="36"/>
        <v>0</v>
      </c>
      <c r="BF116" s="26">
        <f t="shared" si="37"/>
        <v>0</v>
      </c>
    </row>
    <row r="117" spans="1:58" ht="15.75" customHeight="1" x14ac:dyDescent="0.15">
      <c r="A117" s="320" t="s">
        <v>190</v>
      </c>
      <c r="B117" s="320"/>
      <c r="C117" s="320"/>
      <c r="D117" s="76">
        <f t="shared" si="38"/>
        <v>11</v>
      </c>
      <c r="E117" s="77"/>
      <c r="F117" s="79"/>
      <c r="G117" s="79"/>
      <c r="H117" s="80"/>
      <c r="I117" s="80"/>
      <c r="J117" s="80">
        <v>2</v>
      </c>
      <c r="K117" s="80">
        <v>2</v>
      </c>
      <c r="L117" s="80"/>
      <c r="M117" s="98">
        <v>7</v>
      </c>
      <c r="N117" s="83">
        <v>11</v>
      </c>
      <c r="O117" s="83"/>
      <c r="P117" s="83"/>
      <c r="Q117" s="75" t="str">
        <f t="shared" si="31"/>
        <v xml:space="preserve">  </v>
      </c>
      <c r="BA117" s="11" t="str">
        <f t="shared" si="32"/>
        <v/>
      </c>
      <c r="BB117" s="11" t="str">
        <f t="shared" si="33"/>
        <v/>
      </c>
      <c r="BC117" s="17" t="str">
        <f t="shared" si="34"/>
        <v/>
      </c>
      <c r="BD117" s="26">
        <f t="shared" si="35"/>
        <v>0</v>
      </c>
      <c r="BE117" s="26">
        <f t="shared" si="36"/>
        <v>0</v>
      </c>
      <c r="BF117" s="26">
        <f t="shared" si="37"/>
        <v>0</v>
      </c>
    </row>
    <row r="118" spans="1:58" ht="15" customHeight="1" x14ac:dyDescent="0.15">
      <c r="A118" s="320" t="s">
        <v>170</v>
      </c>
      <c r="B118" s="320"/>
      <c r="C118" s="320"/>
      <c r="D118" s="76">
        <f t="shared" si="38"/>
        <v>230</v>
      </c>
      <c r="E118" s="77"/>
      <c r="F118" s="79"/>
      <c r="G118" s="79"/>
      <c r="H118" s="80"/>
      <c r="I118" s="80"/>
      <c r="J118" s="80">
        <v>3</v>
      </c>
      <c r="K118" s="80">
        <v>180</v>
      </c>
      <c r="L118" s="80">
        <v>22</v>
      </c>
      <c r="M118" s="98">
        <v>25</v>
      </c>
      <c r="N118" s="83">
        <v>230</v>
      </c>
      <c r="O118" s="83">
        <v>3</v>
      </c>
      <c r="P118" s="83"/>
      <c r="Q118" s="75" t="str">
        <f t="shared" si="31"/>
        <v xml:space="preserve">  </v>
      </c>
      <c r="BA118" s="11" t="str">
        <f t="shared" si="32"/>
        <v/>
      </c>
      <c r="BB118" s="11" t="str">
        <f t="shared" si="33"/>
        <v/>
      </c>
      <c r="BC118" s="17" t="str">
        <f t="shared" si="34"/>
        <v/>
      </c>
      <c r="BD118" s="26">
        <f t="shared" si="35"/>
        <v>0</v>
      </c>
      <c r="BE118" s="26">
        <f t="shared" si="36"/>
        <v>0</v>
      </c>
      <c r="BF118" s="26">
        <f t="shared" si="37"/>
        <v>0</v>
      </c>
    </row>
    <row r="119" spans="1:58" ht="15.75" customHeight="1" x14ac:dyDescent="0.15">
      <c r="A119" s="352" t="s">
        <v>103</v>
      </c>
      <c r="B119" s="352"/>
      <c r="C119" s="352"/>
      <c r="D119" s="76">
        <f t="shared" si="38"/>
        <v>0</v>
      </c>
      <c r="E119" s="77"/>
      <c r="F119" s="79"/>
      <c r="G119" s="79"/>
      <c r="H119" s="80"/>
      <c r="I119" s="80"/>
      <c r="J119" s="80"/>
      <c r="K119" s="80"/>
      <c r="L119" s="80"/>
      <c r="M119" s="98"/>
      <c r="N119" s="83"/>
      <c r="O119" s="83"/>
      <c r="P119" s="83"/>
      <c r="Q119" s="75" t="str">
        <f t="shared" si="31"/>
        <v xml:space="preserve">  </v>
      </c>
      <c r="BA119" s="11" t="str">
        <f t="shared" si="32"/>
        <v/>
      </c>
      <c r="BB119" s="11" t="str">
        <f t="shared" si="33"/>
        <v/>
      </c>
      <c r="BC119" s="17" t="str">
        <f t="shared" si="34"/>
        <v/>
      </c>
      <c r="BD119" s="26">
        <f t="shared" si="35"/>
        <v>0</v>
      </c>
      <c r="BE119" s="26">
        <f t="shared" si="36"/>
        <v>0</v>
      </c>
      <c r="BF119" s="26" t="str">
        <f t="shared" si="37"/>
        <v/>
      </c>
    </row>
    <row r="120" spans="1:58" ht="15.75" customHeight="1" x14ac:dyDescent="0.15">
      <c r="A120" s="352" t="s">
        <v>104</v>
      </c>
      <c r="B120" s="352"/>
      <c r="C120" s="352"/>
      <c r="D120" s="76">
        <f>+SUM(J120:M120)</f>
        <v>0</v>
      </c>
      <c r="E120" s="77"/>
      <c r="F120" s="79"/>
      <c r="G120" s="79"/>
      <c r="H120" s="79"/>
      <c r="I120" s="79"/>
      <c r="J120" s="80"/>
      <c r="K120" s="80"/>
      <c r="L120" s="80"/>
      <c r="M120" s="98"/>
      <c r="N120" s="83"/>
      <c r="O120" s="83"/>
      <c r="P120" s="83"/>
      <c r="Q120" s="75" t="str">
        <f t="shared" si="31"/>
        <v xml:space="preserve">  </v>
      </c>
      <c r="BA120" s="11" t="str">
        <f t="shared" si="32"/>
        <v/>
      </c>
      <c r="BB120" s="11" t="str">
        <f t="shared" si="33"/>
        <v/>
      </c>
      <c r="BC120" s="17" t="str">
        <f t="shared" si="34"/>
        <v/>
      </c>
      <c r="BD120" s="26">
        <f t="shared" si="35"/>
        <v>0</v>
      </c>
      <c r="BE120" s="26">
        <f t="shared" si="36"/>
        <v>0</v>
      </c>
      <c r="BF120" s="26" t="str">
        <f t="shared" si="37"/>
        <v/>
      </c>
    </row>
    <row r="121" spans="1:58" ht="15.75" customHeight="1" x14ac:dyDescent="0.15">
      <c r="A121" s="352" t="s">
        <v>105</v>
      </c>
      <c r="B121" s="352"/>
      <c r="C121" s="352"/>
      <c r="D121" s="76">
        <f>+SUM(G121:M121)</f>
        <v>16</v>
      </c>
      <c r="E121" s="77"/>
      <c r="F121" s="79"/>
      <c r="G121" s="80"/>
      <c r="H121" s="80"/>
      <c r="I121" s="80"/>
      <c r="J121" s="80">
        <v>2</v>
      </c>
      <c r="K121" s="80">
        <v>14</v>
      </c>
      <c r="L121" s="80"/>
      <c r="M121" s="98"/>
      <c r="N121" s="83">
        <v>16</v>
      </c>
      <c r="O121" s="83"/>
      <c r="P121" s="83"/>
      <c r="Q121" s="75" t="str">
        <f t="shared" si="31"/>
        <v xml:space="preserve">  </v>
      </c>
      <c r="BA121" s="11" t="str">
        <f t="shared" si="32"/>
        <v/>
      </c>
      <c r="BB121" s="11" t="str">
        <f t="shared" si="33"/>
        <v/>
      </c>
      <c r="BC121" s="17" t="str">
        <f t="shared" si="34"/>
        <v/>
      </c>
      <c r="BD121" s="26">
        <f t="shared" si="35"/>
        <v>0</v>
      </c>
      <c r="BE121" s="26">
        <f t="shared" si="36"/>
        <v>0</v>
      </c>
      <c r="BF121" s="26">
        <f t="shared" si="37"/>
        <v>0</v>
      </c>
    </row>
    <row r="122" spans="1:58" ht="15.75" customHeight="1" x14ac:dyDescent="0.15">
      <c r="A122" s="352" t="s">
        <v>106</v>
      </c>
      <c r="B122" s="352"/>
      <c r="C122" s="352"/>
      <c r="D122" s="76">
        <f>+SUM(E122,I122)</f>
        <v>0</v>
      </c>
      <c r="E122" s="96"/>
      <c r="F122" s="79"/>
      <c r="G122" s="79"/>
      <c r="H122" s="79"/>
      <c r="I122" s="80"/>
      <c r="J122" s="79"/>
      <c r="K122" s="79"/>
      <c r="L122" s="79"/>
      <c r="M122" s="99"/>
      <c r="N122" s="83"/>
      <c r="O122" s="82"/>
      <c r="P122" s="83"/>
      <c r="Q122" s="75" t="str">
        <f t="shared" si="31"/>
        <v xml:space="preserve">  </v>
      </c>
      <c r="BA122" s="11" t="str">
        <f t="shared" si="32"/>
        <v/>
      </c>
      <c r="BB122" s="11" t="str">
        <f t="shared" si="33"/>
        <v/>
      </c>
      <c r="BC122" s="17" t="str">
        <f t="shared" si="34"/>
        <v/>
      </c>
      <c r="BD122" s="26">
        <f t="shared" si="35"/>
        <v>0</v>
      </c>
      <c r="BE122" s="26">
        <f t="shared" si="36"/>
        <v>0</v>
      </c>
      <c r="BF122" s="26" t="str">
        <f t="shared" si="37"/>
        <v/>
      </c>
    </row>
    <row r="123" spans="1:58" ht="15.75" customHeight="1" x14ac:dyDescent="0.15">
      <c r="A123" s="352" t="s">
        <v>107</v>
      </c>
      <c r="B123" s="352"/>
      <c r="C123" s="352"/>
      <c r="D123" s="76">
        <f>+SUM(E123,I123)</f>
        <v>0</v>
      </c>
      <c r="E123" s="96"/>
      <c r="F123" s="79"/>
      <c r="G123" s="79"/>
      <c r="H123" s="79"/>
      <c r="I123" s="80"/>
      <c r="J123" s="79"/>
      <c r="K123" s="79"/>
      <c r="L123" s="79"/>
      <c r="M123" s="99"/>
      <c r="N123" s="83"/>
      <c r="O123" s="82"/>
      <c r="P123" s="83"/>
      <c r="Q123" s="75" t="str">
        <f t="shared" si="31"/>
        <v xml:space="preserve">  </v>
      </c>
      <c r="BA123" s="11" t="str">
        <f t="shared" si="32"/>
        <v/>
      </c>
      <c r="BB123" s="11" t="str">
        <f t="shared" si="33"/>
        <v/>
      </c>
      <c r="BC123" s="17" t="str">
        <f t="shared" si="34"/>
        <v/>
      </c>
      <c r="BD123" s="26">
        <f t="shared" si="35"/>
        <v>0</v>
      </c>
      <c r="BE123" s="26">
        <f t="shared" si="36"/>
        <v>0</v>
      </c>
      <c r="BF123" s="26" t="str">
        <f t="shared" si="37"/>
        <v/>
      </c>
    </row>
    <row r="124" spans="1:58" ht="15.75" customHeight="1" x14ac:dyDescent="0.15">
      <c r="A124" s="352" t="s">
        <v>108</v>
      </c>
      <c r="B124" s="352"/>
      <c r="C124" s="352"/>
      <c r="D124" s="76">
        <f>+SUM(E124:K124)</f>
        <v>236</v>
      </c>
      <c r="E124" s="96"/>
      <c r="F124" s="80"/>
      <c r="G124" s="80">
        <v>1</v>
      </c>
      <c r="H124" s="80">
        <v>13</v>
      </c>
      <c r="I124" s="80">
        <v>93</v>
      </c>
      <c r="J124" s="80">
        <v>129</v>
      </c>
      <c r="K124" s="80"/>
      <c r="L124" s="79"/>
      <c r="M124" s="99"/>
      <c r="N124" s="83">
        <v>236</v>
      </c>
      <c r="O124" s="83"/>
      <c r="P124" s="83"/>
      <c r="Q124" s="75" t="str">
        <f t="shared" si="31"/>
        <v xml:space="preserve">  </v>
      </c>
      <c r="BA124" s="11" t="str">
        <f t="shared" si="32"/>
        <v/>
      </c>
      <c r="BB124" s="11" t="str">
        <f t="shared" si="33"/>
        <v/>
      </c>
      <c r="BC124" s="17" t="str">
        <f t="shared" si="34"/>
        <v/>
      </c>
      <c r="BD124" s="26">
        <f t="shared" si="35"/>
        <v>0</v>
      </c>
      <c r="BE124" s="26">
        <f t="shared" si="36"/>
        <v>0</v>
      </c>
      <c r="BF124" s="26">
        <f t="shared" si="37"/>
        <v>0</v>
      </c>
    </row>
    <row r="125" spans="1:58" ht="15.75" customHeight="1" x14ac:dyDescent="0.15">
      <c r="A125" s="352" t="s">
        <v>191</v>
      </c>
      <c r="B125" s="352"/>
      <c r="C125" s="352"/>
      <c r="D125" s="76">
        <f>+SUM(E125:K125)</f>
        <v>0</v>
      </c>
      <c r="E125" s="96"/>
      <c r="F125" s="80"/>
      <c r="G125" s="80"/>
      <c r="H125" s="80"/>
      <c r="I125" s="80"/>
      <c r="J125" s="80"/>
      <c r="K125" s="80"/>
      <c r="L125" s="79"/>
      <c r="M125" s="99"/>
      <c r="N125" s="83"/>
      <c r="O125" s="83"/>
      <c r="P125" s="83"/>
      <c r="Q125" s="75" t="str">
        <f t="shared" si="31"/>
        <v xml:space="preserve">  </v>
      </c>
      <c r="BA125" s="11" t="str">
        <f t="shared" si="32"/>
        <v/>
      </c>
      <c r="BB125" s="11" t="str">
        <f t="shared" si="33"/>
        <v/>
      </c>
      <c r="BC125" s="17" t="str">
        <f t="shared" si="34"/>
        <v/>
      </c>
      <c r="BD125" s="26">
        <f t="shared" si="35"/>
        <v>0</v>
      </c>
      <c r="BE125" s="26">
        <f t="shared" si="36"/>
        <v>0</v>
      </c>
      <c r="BF125" s="26" t="str">
        <f t="shared" si="37"/>
        <v/>
      </c>
    </row>
    <row r="126" spans="1:58" ht="15.75" customHeight="1" x14ac:dyDescent="0.15">
      <c r="A126" s="353" t="s">
        <v>192</v>
      </c>
      <c r="B126" s="354"/>
      <c r="C126" s="355"/>
      <c r="D126" s="76">
        <f>+SUM(E126:K126)</f>
        <v>11</v>
      </c>
      <c r="E126" s="96"/>
      <c r="F126" s="80"/>
      <c r="G126" s="80"/>
      <c r="H126" s="80">
        <v>4</v>
      </c>
      <c r="I126" s="80">
        <v>6</v>
      </c>
      <c r="J126" s="80">
        <v>1</v>
      </c>
      <c r="K126" s="80"/>
      <c r="L126" s="79"/>
      <c r="M126" s="99"/>
      <c r="N126" s="83">
        <v>11</v>
      </c>
      <c r="O126" s="83"/>
      <c r="P126" s="83"/>
      <c r="Q126" s="75" t="str">
        <f t="shared" si="31"/>
        <v xml:space="preserve">  </v>
      </c>
      <c r="BA126" s="11" t="str">
        <f t="shared" si="32"/>
        <v/>
      </c>
      <c r="BB126" s="11" t="str">
        <f t="shared" si="33"/>
        <v/>
      </c>
      <c r="BC126" s="17" t="str">
        <f t="shared" si="34"/>
        <v/>
      </c>
      <c r="BD126" s="26">
        <f t="shared" si="35"/>
        <v>0</v>
      </c>
      <c r="BE126" s="26">
        <f t="shared" si="36"/>
        <v>0</v>
      </c>
      <c r="BF126" s="26">
        <f t="shared" si="37"/>
        <v>0</v>
      </c>
    </row>
    <row r="127" spans="1:58" ht="15.75" customHeight="1" x14ac:dyDescent="0.15">
      <c r="A127" s="349" t="s">
        <v>193</v>
      </c>
      <c r="B127" s="350"/>
      <c r="C127" s="351"/>
      <c r="D127" s="76">
        <f>+SUM(E127:K127)</f>
        <v>0</v>
      </c>
      <c r="E127" s="96"/>
      <c r="F127" s="80"/>
      <c r="G127" s="80"/>
      <c r="H127" s="80"/>
      <c r="I127" s="80"/>
      <c r="J127" s="80"/>
      <c r="K127" s="80"/>
      <c r="L127" s="79"/>
      <c r="M127" s="99"/>
      <c r="N127" s="83"/>
      <c r="O127" s="83"/>
      <c r="P127" s="83"/>
      <c r="Q127" s="75" t="str">
        <f t="shared" si="31"/>
        <v xml:space="preserve">  </v>
      </c>
      <c r="BA127" s="11" t="str">
        <f t="shared" si="32"/>
        <v/>
      </c>
      <c r="BB127" s="11" t="str">
        <f t="shared" si="33"/>
        <v/>
      </c>
      <c r="BC127" s="17" t="str">
        <f t="shared" si="34"/>
        <v/>
      </c>
      <c r="BD127" s="26">
        <f t="shared" si="35"/>
        <v>0</v>
      </c>
      <c r="BE127" s="26">
        <f t="shared" si="36"/>
        <v>0</v>
      </c>
      <c r="BF127" s="26" t="str">
        <f t="shared" si="37"/>
        <v/>
      </c>
    </row>
    <row r="128" spans="1:58" ht="15.75" customHeight="1" x14ac:dyDescent="0.15">
      <c r="A128" s="352" t="s">
        <v>109</v>
      </c>
      <c r="B128" s="352"/>
      <c r="C128" s="352"/>
      <c r="D128" s="76">
        <f>+SUM(H128:M128)</f>
        <v>43</v>
      </c>
      <c r="E128" s="77"/>
      <c r="F128" s="79"/>
      <c r="G128" s="79"/>
      <c r="H128" s="80"/>
      <c r="I128" s="80"/>
      <c r="J128" s="80">
        <v>1</v>
      </c>
      <c r="K128" s="80">
        <v>6</v>
      </c>
      <c r="L128" s="80">
        <v>30</v>
      </c>
      <c r="M128" s="98">
        <v>6</v>
      </c>
      <c r="N128" s="83">
        <v>43</v>
      </c>
      <c r="O128" s="83"/>
      <c r="P128" s="83"/>
      <c r="Q128" s="75" t="str">
        <f t="shared" si="31"/>
        <v xml:space="preserve">  </v>
      </c>
      <c r="BA128" s="11" t="str">
        <f t="shared" si="32"/>
        <v/>
      </c>
      <c r="BB128" s="11" t="str">
        <f t="shared" si="33"/>
        <v/>
      </c>
      <c r="BC128" s="17" t="str">
        <f t="shared" si="34"/>
        <v/>
      </c>
      <c r="BD128" s="26">
        <f t="shared" si="35"/>
        <v>0</v>
      </c>
      <c r="BE128" s="26">
        <f t="shared" si="36"/>
        <v>0</v>
      </c>
      <c r="BF128" s="26">
        <f t="shared" si="37"/>
        <v>0</v>
      </c>
    </row>
    <row r="129" spans="1:58" ht="15.75" customHeight="1" x14ac:dyDescent="0.15">
      <c r="A129" s="349" t="s">
        <v>194</v>
      </c>
      <c r="B129" s="350"/>
      <c r="C129" s="351"/>
      <c r="D129" s="76">
        <f>+SUM(H129:M129)</f>
        <v>0</v>
      </c>
      <c r="E129" s="77"/>
      <c r="F129" s="79"/>
      <c r="G129" s="79"/>
      <c r="H129" s="80"/>
      <c r="I129" s="80"/>
      <c r="J129" s="80"/>
      <c r="K129" s="80"/>
      <c r="L129" s="80"/>
      <c r="M129" s="98"/>
      <c r="N129" s="83"/>
      <c r="O129" s="83"/>
      <c r="P129" s="83"/>
      <c r="Q129" s="75" t="str">
        <f t="shared" si="31"/>
        <v xml:space="preserve">  </v>
      </c>
      <c r="BA129" s="11" t="str">
        <f t="shared" si="32"/>
        <v/>
      </c>
      <c r="BB129" s="11" t="str">
        <f t="shared" si="33"/>
        <v/>
      </c>
      <c r="BC129" s="17" t="str">
        <f t="shared" si="34"/>
        <v/>
      </c>
      <c r="BD129" s="26">
        <f t="shared" si="35"/>
        <v>0</v>
      </c>
      <c r="BE129" s="26">
        <f t="shared" si="36"/>
        <v>0</v>
      </c>
      <c r="BF129" s="26" t="str">
        <f t="shared" si="37"/>
        <v/>
      </c>
    </row>
    <row r="130" spans="1:58" ht="15.75" customHeight="1" x14ac:dyDescent="0.15">
      <c r="A130" s="349" t="s">
        <v>195</v>
      </c>
      <c r="B130" s="350"/>
      <c r="C130" s="351"/>
      <c r="D130" s="76">
        <f>+SUM(J130:M130)</f>
        <v>8</v>
      </c>
      <c r="E130" s="77"/>
      <c r="F130" s="79"/>
      <c r="G130" s="79"/>
      <c r="H130" s="79"/>
      <c r="I130" s="79"/>
      <c r="J130" s="80"/>
      <c r="K130" s="80">
        <v>5</v>
      </c>
      <c r="L130" s="80">
        <v>2</v>
      </c>
      <c r="M130" s="98">
        <v>1</v>
      </c>
      <c r="N130" s="83">
        <v>8</v>
      </c>
      <c r="O130" s="82"/>
      <c r="P130" s="83"/>
      <c r="Q130" s="75" t="str">
        <f t="shared" si="31"/>
        <v xml:space="preserve">  </v>
      </c>
      <c r="BA130" s="11" t="str">
        <f t="shared" si="32"/>
        <v/>
      </c>
      <c r="BB130" s="11" t="str">
        <f t="shared" si="33"/>
        <v/>
      </c>
      <c r="BC130" s="17" t="str">
        <f t="shared" si="34"/>
        <v/>
      </c>
      <c r="BD130" s="26">
        <f t="shared" si="35"/>
        <v>0</v>
      </c>
      <c r="BE130" s="26">
        <f t="shared" si="36"/>
        <v>0</v>
      </c>
      <c r="BF130" s="26">
        <f t="shared" si="37"/>
        <v>0</v>
      </c>
    </row>
    <row r="131" spans="1:58" ht="15.75" customHeight="1" x14ac:dyDescent="0.15">
      <c r="A131" s="349" t="s">
        <v>196</v>
      </c>
      <c r="B131" s="350"/>
      <c r="C131" s="351"/>
      <c r="D131" s="76">
        <f>+SUM(J131:M131)</f>
        <v>0</v>
      </c>
      <c r="E131" s="77"/>
      <c r="F131" s="79"/>
      <c r="G131" s="79"/>
      <c r="H131" s="79"/>
      <c r="I131" s="79"/>
      <c r="J131" s="80"/>
      <c r="K131" s="80"/>
      <c r="L131" s="80"/>
      <c r="M131" s="98"/>
      <c r="N131" s="83"/>
      <c r="O131" s="82"/>
      <c r="P131" s="83"/>
      <c r="Q131" s="75" t="str">
        <f t="shared" si="31"/>
        <v xml:space="preserve">  </v>
      </c>
      <c r="BA131" s="11" t="str">
        <f t="shared" si="32"/>
        <v/>
      </c>
      <c r="BB131" s="11" t="str">
        <f t="shared" si="33"/>
        <v/>
      </c>
      <c r="BC131" s="17" t="str">
        <f t="shared" si="34"/>
        <v/>
      </c>
      <c r="BD131" s="26">
        <f t="shared" si="35"/>
        <v>0</v>
      </c>
      <c r="BE131" s="26">
        <f t="shared" si="36"/>
        <v>0</v>
      </c>
      <c r="BF131" s="26" t="str">
        <f t="shared" si="37"/>
        <v/>
      </c>
    </row>
    <row r="132" spans="1:58" ht="15.75" customHeight="1" x14ac:dyDescent="0.15">
      <c r="A132" s="349" t="s">
        <v>197</v>
      </c>
      <c r="B132" s="350"/>
      <c r="C132" s="351"/>
      <c r="D132" s="76">
        <f>+SUM(J132:M132)</f>
        <v>0</v>
      </c>
      <c r="E132" s="77"/>
      <c r="F132" s="79"/>
      <c r="G132" s="79"/>
      <c r="H132" s="79"/>
      <c r="I132" s="79"/>
      <c r="J132" s="80"/>
      <c r="K132" s="80"/>
      <c r="L132" s="80"/>
      <c r="M132" s="98"/>
      <c r="N132" s="83"/>
      <c r="O132" s="82"/>
      <c r="P132" s="83"/>
      <c r="Q132" s="75" t="str">
        <f t="shared" si="31"/>
        <v xml:space="preserve">  </v>
      </c>
      <c r="BA132" s="11" t="str">
        <f t="shared" si="32"/>
        <v/>
      </c>
      <c r="BB132" s="11" t="str">
        <f t="shared" si="33"/>
        <v/>
      </c>
      <c r="BC132" s="17" t="str">
        <f t="shared" si="34"/>
        <v/>
      </c>
      <c r="BD132" s="26">
        <f t="shared" si="35"/>
        <v>0</v>
      </c>
      <c r="BE132" s="26">
        <f t="shared" si="36"/>
        <v>0</v>
      </c>
      <c r="BF132" s="26" t="str">
        <f t="shared" si="37"/>
        <v/>
      </c>
    </row>
    <row r="133" spans="1:58" ht="13.5" customHeight="1" x14ac:dyDescent="0.15">
      <c r="A133" s="352" t="s">
        <v>110</v>
      </c>
      <c r="B133" s="352"/>
      <c r="C133" s="352"/>
      <c r="D133" s="76">
        <f t="shared" ref="D133:D139" si="39">+SUM(E133:M133)</f>
        <v>18</v>
      </c>
      <c r="E133" s="96"/>
      <c r="F133" s="80"/>
      <c r="G133" s="80"/>
      <c r="H133" s="80"/>
      <c r="I133" s="80"/>
      <c r="J133" s="80">
        <v>1</v>
      </c>
      <c r="K133" s="80">
        <v>16</v>
      </c>
      <c r="L133" s="80">
        <v>1</v>
      </c>
      <c r="M133" s="98"/>
      <c r="N133" s="83">
        <v>18</v>
      </c>
      <c r="O133" s="83"/>
      <c r="P133" s="83"/>
      <c r="Q133" s="75" t="str">
        <f t="shared" si="31"/>
        <v xml:space="preserve">  </v>
      </c>
      <c r="BA133" s="11" t="str">
        <f t="shared" si="32"/>
        <v/>
      </c>
      <c r="BB133" s="11" t="str">
        <f t="shared" si="33"/>
        <v/>
      </c>
      <c r="BC133" s="17" t="str">
        <f t="shared" si="34"/>
        <v/>
      </c>
      <c r="BD133" s="26">
        <f t="shared" si="35"/>
        <v>0</v>
      </c>
      <c r="BE133" s="26">
        <f t="shared" si="36"/>
        <v>0</v>
      </c>
      <c r="BF133" s="26">
        <f t="shared" si="37"/>
        <v>0</v>
      </c>
    </row>
    <row r="134" spans="1:58" ht="15" customHeight="1" x14ac:dyDescent="0.15">
      <c r="A134" s="352" t="s">
        <v>111</v>
      </c>
      <c r="B134" s="352"/>
      <c r="C134" s="352"/>
      <c r="D134" s="76">
        <f t="shared" si="39"/>
        <v>84</v>
      </c>
      <c r="E134" s="96">
        <v>2</v>
      </c>
      <c r="F134" s="80"/>
      <c r="G134" s="80"/>
      <c r="H134" s="80">
        <v>3</v>
      </c>
      <c r="I134" s="80">
        <v>6</v>
      </c>
      <c r="J134" s="80">
        <v>38</v>
      </c>
      <c r="K134" s="80">
        <v>28</v>
      </c>
      <c r="L134" s="80">
        <v>7</v>
      </c>
      <c r="M134" s="98"/>
      <c r="N134" s="83">
        <v>84</v>
      </c>
      <c r="O134" s="83"/>
      <c r="P134" s="83"/>
      <c r="Q134" s="75" t="str">
        <f t="shared" si="31"/>
        <v xml:space="preserve">  </v>
      </c>
      <c r="BA134" s="11" t="str">
        <f t="shared" si="32"/>
        <v/>
      </c>
      <c r="BB134" s="11" t="str">
        <f t="shared" si="33"/>
        <v/>
      </c>
      <c r="BC134" s="17" t="str">
        <f t="shared" si="34"/>
        <v/>
      </c>
      <c r="BD134" s="26">
        <f t="shared" si="35"/>
        <v>0</v>
      </c>
      <c r="BE134" s="26">
        <f t="shared" si="36"/>
        <v>0</v>
      </c>
      <c r="BF134" s="26">
        <f t="shared" si="37"/>
        <v>0</v>
      </c>
    </row>
    <row r="135" spans="1:58" ht="12.75" customHeight="1" x14ac:dyDescent="0.15">
      <c r="A135" s="320" t="s">
        <v>198</v>
      </c>
      <c r="B135" s="320"/>
      <c r="C135" s="320"/>
      <c r="D135" s="76">
        <f t="shared" si="39"/>
        <v>46</v>
      </c>
      <c r="E135" s="96">
        <v>1</v>
      </c>
      <c r="F135" s="80">
        <v>1</v>
      </c>
      <c r="G135" s="80">
        <v>1</v>
      </c>
      <c r="H135" s="80"/>
      <c r="I135" s="80">
        <v>2</v>
      </c>
      <c r="J135" s="80">
        <v>14</v>
      </c>
      <c r="K135" s="80">
        <v>24</v>
      </c>
      <c r="L135" s="80">
        <v>3</v>
      </c>
      <c r="M135" s="98"/>
      <c r="N135" s="83">
        <v>46</v>
      </c>
      <c r="O135" s="83"/>
      <c r="P135" s="83"/>
      <c r="Q135" s="75" t="str">
        <f t="shared" si="31"/>
        <v xml:space="preserve">  </v>
      </c>
      <c r="BA135" s="11" t="str">
        <f t="shared" si="32"/>
        <v/>
      </c>
      <c r="BB135" s="11" t="str">
        <f t="shared" si="33"/>
        <v/>
      </c>
      <c r="BC135" s="17" t="str">
        <f t="shared" si="34"/>
        <v/>
      </c>
      <c r="BD135" s="26">
        <f t="shared" si="35"/>
        <v>0</v>
      </c>
      <c r="BE135" s="26">
        <f t="shared" si="36"/>
        <v>0</v>
      </c>
      <c r="BF135" s="26">
        <f t="shared" si="37"/>
        <v>0</v>
      </c>
    </row>
    <row r="136" spans="1:58" ht="15.75" customHeight="1" x14ac:dyDescent="0.15">
      <c r="A136" s="320" t="s">
        <v>112</v>
      </c>
      <c r="B136" s="320"/>
      <c r="C136" s="320"/>
      <c r="D136" s="76">
        <f t="shared" si="39"/>
        <v>5</v>
      </c>
      <c r="E136" s="96">
        <v>1</v>
      </c>
      <c r="F136" s="80"/>
      <c r="G136" s="80"/>
      <c r="H136" s="80"/>
      <c r="I136" s="80">
        <v>1</v>
      </c>
      <c r="J136" s="80">
        <v>1</v>
      </c>
      <c r="K136" s="80">
        <v>2</v>
      </c>
      <c r="L136" s="80"/>
      <c r="M136" s="98"/>
      <c r="N136" s="83">
        <v>5</v>
      </c>
      <c r="O136" s="83"/>
      <c r="P136" s="83"/>
      <c r="Q136" s="75" t="str">
        <f t="shared" si="31"/>
        <v xml:space="preserve">  </v>
      </c>
      <c r="BA136" s="11" t="str">
        <f t="shared" si="32"/>
        <v/>
      </c>
      <c r="BB136" s="11" t="str">
        <f t="shared" si="33"/>
        <v/>
      </c>
      <c r="BC136" s="17" t="str">
        <f t="shared" si="34"/>
        <v/>
      </c>
      <c r="BD136" s="26">
        <f t="shared" si="35"/>
        <v>0</v>
      </c>
      <c r="BE136" s="26">
        <f t="shared" si="36"/>
        <v>0</v>
      </c>
      <c r="BF136" s="26">
        <f t="shared" si="37"/>
        <v>0</v>
      </c>
    </row>
    <row r="137" spans="1:58" ht="15.75" customHeight="1" x14ac:dyDescent="0.15">
      <c r="A137" s="387" t="s">
        <v>199</v>
      </c>
      <c r="B137" s="388"/>
      <c r="C137" s="389"/>
      <c r="D137" s="76">
        <f t="shared" si="39"/>
        <v>0</v>
      </c>
      <c r="E137" s="143"/>
      <c r="F137" s="144"/>
      <c r="G137" s="144"/>
      <c r="H137" s="144"/>
      <c r="I137" s="144"/>
      <c r="J137" s="144"/>
      <c r="K137" s="144"/>
      <c r="L137" s="144"/>
      <c r="M137" s="145"/>
      <c r="N137" s="83"/>
      <c r="O137" s="83"/>
      <c r="P137" s="83"/>
      <c r="Q137" s="75" t="str">
        <f t="shared" si="31"/>
        <v xml:space="preserve">  </v>
      </c>
      <c r="BA137" s="11" t="str">
        <f t="shared" si="32"/>
        <v/>
      </c>
      <c r="BB137" s="11" t="str">
        <f t="shared" si="33"/>
        <v/>
      </c>
      <c r="BC137" s="17" t="str">
        <f t="shared" si="34"/>
        <v/>
      </c>
      <c r="BD137" s="26">
        <f t="shared" si="35"/>
        <v>0</v>
      </c>
      <c r="BE137" s="26">
        <f t="shared" si="36"/>
        <v>0</v>
      </c>
      <c r="BF137" s="26" t="str">
        <f t="shared" si="37"/>
        <v/>
      </c>
    </row>
    <row r="138" spans="1:58" ht="16.5" customHeight="1" x14ac:dyDescent="0.15">
      <c r="A138" s="398" t="s">
        <v>113</v>
      </c>
      <c r="B138" s="398"/>
      <c r="C138" s="398"/>
      <c r="D138" s="76">
        <f t="shared" si="39"/>
        <v>0</v>
      </c>
      <c r="E138" s="55"/>
      <c r="F138" s="55"/>
      <c r="G138" s="55"/>
      <c r="H138" s="55"/>
      <c r="I138" s="55"/>
      <c r="J138" s="55"/>
      <c r="K138" s="55"/>
      <c r="L138" s="55"/>
      <c r="M138" s="57"/>
      <c r="N138" s="83"/>
      <c r="O138" s="83"/>
      <c r="P138" s="83"/>
      <c r="Q138" s="75" t="str">
        <f t="shared" si="31"/>
        <v xml:space="preserve">  </v>
      </c>
      <c r="BA138" s="11" t="str">
        <f t="shared" si="32"/>
        <v/>
      </c>
      <c r="BB138" s="11" t="str">
        <f t="shared" si="33"/>
        <v/>
      </c>
      <c r="BC138" s="17" t="str">
        <f t="shared" si="34"/>
        <v/>
      </c>
      <c r="BD138" s="26">
        <f t="shared" si="35"/>
        <v>0</v>
      </c>
      <c r="BE138" s="26">
        <f t="shared" si="36"/>
        <v>0</v>
      </c>
      <c r="BF138" s="26" t="str">
        <f t="shared" si="37"/>
        <v/>
      </c>
    </row>
    <row r="139" spans="1:58" ht="15.75" customHeight="1" x14ac:dyDescent="0.15">
      <c r="A139" s="303" t="s">
        <v>114</v>
      </c>
      <c r="B139" s="304"/>
      <c r="C139" s="305"/>
      <c r="D139" s="88">
        <f t="shared" si="39"/>
        <v>1273</v>
      </c>
      <c r="E139" s="89">
        <f>+SUM(E110:E113,E122:E127,E133:E138)</f>
        <v>91</v>
      </c>
      <c r="F139" s="90">
        <f>+SUM(F110:F113,F124:F127,F133:F138)</f>
        <v>37</v>
      </c>
      <c r="G139" s="90">
        <f>+SUM(G110:G113,G121,G124:G127,G133:G138)</f>
        <v>32</v>
      </c>
      <c r="H139" s="90">
        <f>+SUM(H110:H119,H121,H124:H129,H133:H138)</f>
        <v>30</v>
      </c>
      <c r="I139" s="90">
        <f>+SUM(I110:I119,I121:I129,I133:I138)</f>
        <v>212</v>
      </c>
      <c r="J139" s="90">
        <f>+SUM(J110:J121,J124:J138)</f>
        <v>233</v>
      </c>
      <c r="K139" s="90">
        <f>+SUM(K110:K121,K124:K138)</f>
        <v>452</v>
      </c>
      <c r="L139" s="90">
        <f>+SUM(L110:L121,L128:L138)</f>
        <v>100</v>
      </c>
      <c r="M139" s="91">
        <f>+SUM(M110:M121,M128:M138)</f>
        <v>86</v>
      </c>
      <c r="N139" s="90">
        <f>+SUM(N110:N138)</f>
        <v>1273</v>
      </c>
      <c r="O139" s="108">
        <f>+SUM(O110:O121,O124:O129,O133:O138)</f>
        <v>3</v>
      </c>
      <c r="P139" s="90">
        <f>+SUM(P110:P138)</f>
        <v>0</v>
      </c>
      <c r="Q139" s="75" t="str">
        <f t="shared" si="31"/>
        <v xml:space="preserve">  </v>
      </c>
      <c r="BA139" s="11" t="str">
        <f t="shared" si="32"/>
        <v/>
      </c>
      <c r="BB139" s="11" t="str">
        <f t="shared" si="33"/>
        <v/>
      </c>
      <c r="BC139" s="17" t="str">
        <f t="shared" si="34"/>
        <v/>
      </c>
      <c r="BD139" s="26">
        <f t="shared" si="35"/>
        <v>0</v>
      </c>
      <c r="BE139" s="26">
        <f t="shared" si="36"/>
        <v>0</v>
      </c>
      <c r="BF139" s="26">
        <f t="shared" si="37"/>
        <v>0</v>
      </c>
    </row>
    <row r="140" spans="1:58" ht="15.75" customHeight="1" x14ac:dyDescent="0.15">
      <c r="A140" s="399" t="s">
        <v>115</v>
      </c>
      <c r="B140" s="399"/>
      <c r="C140" s="399"/>
      <c r="D140" s="95"/>
      <c r="E140" s="95"/>
      <c r="F140" s="183"/>
      <c r="G140" s="183"/>
      <c r="H140" s="183"/>
      <c r="I140" s="183"/>
      <c r="J140" s="183"/>
      <c r="K140" s="183"/>
      <c r="L140" s="183"/>
      <c r="M140" s="183"/>
      <c r="N140" s="183"/>
      <c r="O140" s="183"/>
      <c r="P140" s="184"/>
      <c r="BA140" s="9"/>
      <c r="BB140" s="9"/>
      <c r="BC140" s="9"/>
      <c r="BD140" s="9"/>
      <c r="BE140" s="9"/>
      <c r="BF140" s="9"/>
    </row>
    <row r="141" spans="1:58" ht="15.75" customHeight="1" x14ac:dyDescent="0.15">
      <c r="A141" s="308" t="s">
        <v>116</v>
      </c>
      <c r="B141" s="309"/>
      <c r="C141" s="310"/>
      <c r="D141" s="44">
        <f>+SUM(E141:M141)</f>
        <v>460</v>
      </c>
      <c r="E141" s="71">
        <v>25</v>
      </c>
      <c r="F141" s="63">
        <v>17</v>
      </c>
      <c r="G141" s="63">
        <v>8</v>
      </c>
      <c r="H141" s="63">
        <v>19</v>
      </c>
      <c r="I141" s="63">
        <v>44</v>
      </c>
      <c r="J141" s="63">
        <v>25</v>
      </c>
      <c r="K141" s="63">
        <v>249</v>
      </c>
      <c r="L141" s="63">
        <v>18</v>
      </c>
      <c r="M141" s="64">
        <v>55</v>
      </c>
      <c r="N141" s="112">
        <v>460</v>
      </c>
      <c r="O141" s="74">
        <v>23</v>
      </c>
      <c r="P141" s="74"/>
      <c r="Q141" s="75" t="str">
        <f>$BA141&amp;" "&amp;$BB141&amp;" "&amp;$BC141</f>
        <v xml:space="preserve">  </v>
      </c>
      <c r="BA141" s="11" t="str">
        <f t="shared" ref="BA141:BA147" si="40">IF($D141=0,"",IF($N141="",IF($D141="",""," No olvide escribir la columna Beneficiarios."),""))</f>
        <v/>
      </c>
      <c r="BB141" s="11" t="str">
        <f t="shared" ref="BB141:BB147" si="41">IF($D141&lt;$N141," El número de Beneficiarios NO puede ser mayor que el Total.","")</f>
        <v/>
      </c>
      <c r="BC141" s="17" t="str">
        <f t="shared" ref="BC141:BC147" si="42">IF($K141&lt;$O141," Las actividades de 60 años NO puede ser mayor que el de 20-64 años.","")</f>
        <v/>
      </c>
      <c r="BD141" s="26">
        <f t="shared" ref="BD141:BD147" si="43">IF($K141&lt;$O141,1,0)</f>
        <v>0</v>
      </c>
      <c r="BE141" s="26">
        <f t="shared" ref="BE141:BE147" si="44">IF($D141&lt;$N141,1,0)</f>
        <v>0</v>
      </c>
      <c r="BF141" s="26">
        <f t="shared" ref="BF141:BF147" si="45">IF($D141=0,"",IF($N141="",IF($D141="","",1),0))</f>
        <v>0</v>
      </c>
    </row>
    <row r="142" spans="1:58" ht="15.75" customHeight="1" x14ac:dyDescent="0.15">
      <c r="A142" s="311" t="s">
        <v>200</v>
      </c>
      <c r="B142" s="312"/>
      <c r="C142" s="313"/>
      <c r="D142" s="76">
        <f t="shared" ref="D142:D147" si="46">+SUM(E142:M142)</f>
        <v>0</v>
      </c>
      <c r="E142" s="185"/>
      <c r="F142" s="115"/>
      <c r="G142" s="115"/>
      <c r="H142" s="115"/>
      <c r="I142" s="115"/>
      <c r="J142" s="115"/>
      <c r="K142" s="115"/>
      <c r="L142" s="115"/>
      <c r="M142" s="179"/>
      <c r="N142" s="118"/>
      <c r="O142" s="117"/>
      <c r="P142" s="117"/>
      <c r="Q142" s="75" t="str">
        <f t="shared" ref="Q142:Q147" si="47">$BA142&amp;" "&amp;$BB142&amp;" "&amp;$BC142</f>
        <v xml:space="preserve">  </v>
      </c>
      <c r="BA142" s="11" t="str">
        <f t="shared" si="40"/>
        <v/>
      </c>
      <c r="BB142" s="11" t="str">
        <f t="shared" si="41"/>
        <v/>
      </c>
      <c r="BC142" s="17" t="str">
        <f t="shared" si="42"/>
        <v/>
      </c>
      <c r="BD142" s="26">
        <f t="shared" si="43"/>
        <v>0</v>
      </c>
      <c r="BE142" s="26">
        <f t="shared" si="44"/>
        <v>0</v>
      </c>
      <c r="BF142" s="26" t="str">
        <f t="shared" si="45"/>
        <v/>
      </c>
    </row>
    <row r="143" spans="1:58" ht="15" customHeight="1" x14ac:dyDescent="0.15">
      <c r="A143" s="387" t="s">
        <v>201</v>
      </c>
      <c r="B143" s="388"/>
      <c r="C143" s="389"/>
      <c r="D143" s="76">
        <f t="shared" si="46"/>
        <v>0</v>
      </c>
      <c r="E143" s="185"/>
      <c r="F143" s="115"/>
      <c r="G143" s="115"/>
      <c r="H143" s="115"/>
      <c r="I143" s="115"/>
      <c r="J143" s="115"/>
      <c r="K143" s="115"/>
      <c r="L143" s="115"/>
      <c r="M143" s="179"/>
      <c r="N143" s="118"/>
      <c r="O143" s="117"/>
      <c r="P143" s="117"/>
      <c r="Q143" s="75" t="str">
        <f t="shared" si="47"/>
        <v xml:space="preserve">  </v>
      </c>
      <c r="BA143" s="11" t="str">
        <f t="shared" si="40"/>
        <v/>
      </c>
      <c r="BB143" s="11" t="str">
        <f t="shared" si="41"/>
        <v/>
      </c>
      <c r="BC143" s="17" t="str">
        <f t="shared" si="42"/>
        <v/>
      </c>
      <c r="BD143" s="26">
        <f t="shared" si="43"/>
        <v>0</v>
      </c>
      <c r="BE143" s="26">
        <f t="shared" si="44"/>
        <v>0</v>
      </c>
      <c r="BF143" s="26" t="str">
        <f t="shared" si="45"/>
        <v/>
      </c>
    </row>
    <row r="144" spans="1:58" ht="18.75" customHeight="1" x14ac:dyDescent="0.15">
      <c r="A144" s="387" t="s">
        <v>202</v>
      </c>
      <c r="B144" s="388"/>
      <c r="C144" s="389"/>
      <c r="D144" s="76">
        <f t="shared" si="46"/>
        <v>0</v>
      </c>
      <c r="E144" s="185"/>
      <c r="F144" s="115"/>
      <c r="G144" s="115"/>
      <c r="H144" s="115"/>
      <c r="I144" s="115"/>
      <c r="J144" s="115"/>
      <c r="K144" s="115"/>
      <c r="L144" s="115"/>
      <c r="M144" s="179"/>
      <c r="N144" s="118"/>
      <c r="O144" s="117"/>
      <c r="P144" s="117"/>
      <c r="Q144" s="75" t="str">
        <f t="shared" si="47"/>
        <v xml:space="preserve">  </v>
      </c>
      <c r="BA144" s="11" t="str">
        <f t="shared" si="40"/>
        <v/>
      </c>
      <c r="BB144" s="11" t="str">
        <f t="shared" si="41"/>
        <v/>
      </c>
      <c r="BC144" s="17" t="str">
        <f t="shared" si="42"/>
        <v/>
      </c>
      <c r="BD144" s="26">
        <f t="shared" si="43"/>
        <v>0</v>
      </c>
      <c r="BE144" s="26">
        <f t="shared" si="44"/>
        <v>0</v>
      </c>
      <c r="BF144" s="26" t="str">
        <f t="shared" si="45"/>
        <v/>
      </c>
    </row>
    <row r="145" spans="1:76" ht="14.25" customHeight="1" x14ac:dyDescent="0.15">
      <c r="A145" s="387" t="s">
        <v>203</v>
      </c>
      <c r="B145" s="388"/>
      <c r="C145" s="389"/>
      <c r="D145" s="76">
        <f t="shared" si="46"/>
        <v>0</v>
      </c>
      <c r="E145" s="185"/>
      <c r="F145" s="115"/>
      <c r="G145" s="115"/>
      <c r="H145" s="115"/>
      <c r="I145" s="115"/>
      <c r="J145" s="115"/>
      <c r="K145" s="115"/>
      <c r="L145" s="115"/>
      <c r="M145" s="179"/>
      <c r="N145" s="118"/>
      <c r="O145" s="117"/>
      <c r="P145" s="117"/>
      <c r="Q145" s="75" t="str">
        <f t="shared" si="47"/>
        <v xml:space="preserve">  </v>
      </c>
      <c r="BA145" s="11" t="str">
        <f t="shared" si="40"/>
        <v/>
      </c>
      <c r="BB145" s="11" t="str">
        <f t="shared" si="41"/>
        <v/>
      </c>
      <c r="BC145" s="17" t="str">
        <f t="shared" si="42"/>
        <v/>
      </c>
      <c r="BD145" s="26">
        <f t="shared" si="43"/>
        <v>0</v>
      </c>
      <c r="BE145" s="26">
        <f t="shared" si="44"/>
        <v>0</v>
      </c>
      <c r="BF145" s="26" t="str">
        <f t="shared" si="45"/>
        <v/>
      </c>
    </row>
    <row r="146" spans="1:76" ht="15.75" customHeight="1" x14ac:dyDescent="0.15">
      <c r="A146" s="311" t="s">
        <v>117</v>
      </c>
      <c r="B146" s="312"/>
      <c r="C146" s="313"/>
      <c r="D146" s="76">
        <f t="shared" si="46"/>
        <v>0</v>
      </c>
      <c r="E146" s="97"/>
      <c r="F146" s="80"/>
      <c r="G146" s="80"/>
      <c r="H146" s="80"/>
      <c r="I146" s="80"/>
      <c r="J146" s="80"/>
      <c r="K146" s="80"/>
      <c r="L146" s="80"/>
      <c r="M146" s="98"/>
      <c r="N146" s="119"/>
      <c r="O146" s="83"/>
      <c r="P146" s="83"/>
      <c r="Q146" s="75" t="str">
        <f t="shared" si="47"/>
        <v xml:space="preserve">  </v>
      </c>
      <c r="BA146" s="11" t="str">
        <f t="shared" si="40"/>
        <v/>
      </c>
      <c r="BB146" s="11" t="str">
        <f t="shared" si="41"/>
        <v/>
      </c>
      <c r="BC146" s="17" t="str">
        <f t="shared" si="42"/>
        <v/>
      </c>
      <c r="BD146" s="26">
        <f t="shared" si="43"/>
        <v>0</v>
      </c>
      <c r="BE146" s="26">
        <f t="shared" si="44"/>
        <v>0</v>
      </c>
      <c r="BF146" s="26" t="str">
        <f t="shared" si="45"/>
        <v/>
      </c>
    </row>
    <row r="147" spans="1:76" ht="15.75" customHeight="1" x14ac:dyDescent="0.15">
      <c r="A147" s="303" t="s">
        <v>114</v>
      </c>
      <c r="B147" s="304"/>
      <c r="C147" s="305"/>
      <c r="D147" s="88">
        <f t="shared" si="46"/>
        <v>460</v>
      </c>
      <c r="E147" s="89">
        <f>+SUM(E141:E146)</f>
        <v>25</v>
      </c>
      <c r="F147" s="90">
        <f t="shared" ref="F147:P147" si="48">+SUM(F141:F146)</f>
        <v>17</v>
      </c>
      <c r="G147" s="90">
        <f t="shared" si="48"/>
        <v>8</v>
      </c>
      <c r="H147" s="90">
        <f t="shared" si="48"/>
        <v>19</v>
      </c>
      <c r="I147" s="90">
        <f t="shared" si="48"/>
        <v>44</v>
      </c>
      <c r="J147" s="90">
        <f t="shared" si="48"/>
        <v>25</v>
      </c>
      <c r="K147" s="90">
        <f t="shared" si="48"/>
        <v>249</v>
      </c>
      <c r="L147" s="90">
        <f t="shared" si="48"/>
        <v>18</v>
      </c>
      <c r="M147" s="91">
        <f t="shared" si="48"/>
        <v>55</v>
      </c>
      <c r="N147" s="88">
        <f t="shared" si="48"/>
        <v>460</v>
      </c>
      <c r="O147" s="108">
        <f t="shared" si="48"/>
        <v>23</v>
      </c>
      <c r="P147" s="186">
        <f t="shared" si="48"/>
        <v>0</v>
      </c>
      <c r="Q147" s="75" t="str">
        <f t="shared" si="47"/>
        <v xml:space="preserve">  </v>
      </c>
      <c r="BA147" s="11" t="str">
        <f t="shared" si="40"/>
        <v/>
      </c>
      <c r="BB147" s="11" t="str">
        <f t="shared" si="41"/>
        <v/>
      </c>
      <c r="BC147" s="17" t="str">
        <f t="shared" si="42"/>
        <v/>
      </c>
      <c r="BD147" s="26">
        <f t="shared" si="43"/>
        <v>0</v>
      </c>
      <c r="BE147" s="26">
        <f t="shared" si="44"/>
        <v>0</v>
      </c>
      <c r="BF147" s="26">
        <f t="shared" si="45"/>
        <v>0</v>
      </c>
    </row>
    <row r="148" spans="1:76" ht="15.75" customHeight="1" x14ac:dyDescent="0.15">
      <c r="A148" s="109" t="s">
        <v>118</v>
      </c>
      <c r="B148" s="59"/>
      <c r="C148" s="59"/>
      <c r="D148" s="187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182"/>
      <c r="BF148" s="3"/>
    </row>
    <row r="149" spans="1:76" ht="15.75" customHeight="1" x14ac:dyDescent="0.15">
      <c r="A149" s="295" t="s">
        <v>119</v>
      </c>
      <c r="B149" s="296"/>
      <c r="C149" s="297"/>
      <c r="D149" s="301" t="s">
        <v>4</v>
      </c>
      <c r="E149" s="303" t="s">
        <v>7</v>
      </c>
      <c r="F149" s="304"/>
      <c r="G149" s="304"/>
      <c r="H149" s="304"/>
      <c r="I149" s="304"/>
      <c r="J149" s="304"/>
      <c r="K149" s="304"/>
      <c r="L149" s="304"/>
      <c r="M149" s="305"/>
      <c r="N149" s="303" t="s">
        <v>8</v>
      </c>
      <c r="O149" s="305"/>
      <c r="P149" s="306" t="s">
        <v>9</v>
      </c>
      <c r="Q149" s="306" t="s">
        <v>34</v>
      </c>
      <c r="BF149" s="3"/>
    </row>
    <row r="150" spans="1:76" ht="33.75" customHeight="1" x14ac:dyDescent="0.15">
      <c r="A150" s="298"/>
      <c r="B150" s="299"/>
      <c r="C150" s="300"/>
      <c r="D150" s="329"/>
      <c r="E150" s="264" t="s">
        <v>24</v>
      </c>
      <c r="F150" s="38" t="s">
        <v>25</v>
      </c>
      <c r="G150" s="38" t="s">
        <v>26</v>
      </c>
      <c r="H150" s="38" t="s">
        <v>15</v>
      </c>
      <c r="I150" s="38" t="s">
        <v>16</v>
      </c>
      <c r="J150" s="38" t="s">
        <v>17</v>
      </c>
      <c r="K150" s="38" t="s">
        <v>18</v>
      </c>
      <c r="L150" s="38" t="s">
        <v>19</v>
      </c>
      <c r="M150" s="39" t="s">
        <v>20</v>
      </c>
      <c r="N150" s="40" t="s">
        <v>1</v>
      </c>
      <c r="O150" s="39" t="s">
        <v>2</v>
      </c>
      <c r="P150" s="307"/>
      <c r="Q150" s="307"/>
      <c r="BF150" s="3"/>
    </row>
    <row r="151" spans="1:76" ht="15.75" customHeight="1" x14ac:dyDescent="0.15">
      <c r="A151" s="344" t="s">
        <v>204</v>
      </c>
      <c r="B151" s="344" t="s">
        <v>120</v>
      </c>
      <c r="C151" s="188" t="s">
        <v>121</v>
      </c>
      <c r="D151" s="111">
        <f>+SUM(H151:M151)</f>
        <v>0</v>
      </c>
      <c r="E151" s="189"/>
      <c r="F151" s="189"/>
      <c r="G151" s="189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24" t="str">
        <f>$BA151&amp;" "&amp;$BB151</f>
        <v xml:space="preserve"> </v>
      </c>
      <c r="S151" s="2"/>
      <c r="T151" s="2"/>
      <c r="U151" s="2"/>
      <c r="V151" s="2"/>
      <c r="W151" s="5"/>
      <c r="X151" s="6"/>
      <c r="Y151" s="6"/>
      <c r="Z151" s="5"/>
      <c r="AA151" s="5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17" t="str">
        <f>IF($D151&lt;&gt;($N151+$O151)," El número altas de pacientes según sexo NO puede ser diferente al Total.","")</f>
        <v/>
      </c>
      <c r="BB151" s="17" t="str">
        <f>IF($K151&lt;$P151," El número altas de pacientes 60 años NO puede ser mayor que el de 20-64 años.","")</f>
        <v/>
      </c>
      <c r="BC151" s="3"/>
      <c r="BD151" s="25">
        <f>IF($D151&lt;&gt;($N151+$O151),1,0)</f>
        <v>0</v>
      </c>
      <c r="BE151" s="25">
        <f>IF($K151&lt;$P151,1,0)</f>
        <v>0</v>
      </c>
      <c r="BF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</row>
    <row r="152" spans="1:76" ht="15.75" customHeight="1" x14ac:dyDescent="0.15">
      <c r="A152" s="345"/>
      <c r="B152" s="345"/>
      <c r="C152" s="190" t="s">
        <v>122</v>
      </c>
      <c r="D152" s="191">
        <f>+SUM(H152:M152)</f>
        <v>0</v>
      </c>
      <c r="E152" s="85"/>
      <c r="F152" s="85"/>
      <c r="G152" s="85"/>
      <c r="H152" s="192"/>
      <c r="I152" s="192"/>
      <c r="J152" s="192"/>
      <c r="K152" s="192"/>
      <c r="L152" s="192"/>
      <c r="M152" s="192"/>
      <c r="N152" s="193"/>
      <c r="O152" s="193"/>
      <c r="P152" s="192"/>
      <c r="Q152" s="192"/>
      <c r="R152" s="24" t="str">
        <f t="shared" ref="R152:R174" si="49">$BA152&amp;" "&amp;$BB152</f>
        <v xml:space="preserve"> </v>
      </c>
      <c r="S152" s="2"/>
      <c r="T152" s="2"/>
      <c r="U152" s="2"/>
      <c r="V152" s="2"/>
      <c r="W152" s="5"/>
      <c r="X152" s="6"/>
      <c r="Y152" s="6"/>
      <c r="Z152" s="5"/>
      <c r="AA152" s="5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17"/>
      <c r="BB152" s="17" t="str">
        <f t="shared" ref="BB152:BB174" si="50">IF($K152&lt;$P152," El número altas de pacientes 60 años NO puede ser mayor que el de 20-64 años.","")</f>
        <v/>
      </c>
      <c r="BC152" s="3"/>
      <c r="BD152" s="25"/>
      <c r="BE152" s="25">
        <f t="shared" ref="BE152:BE174" si="51">IF($K152&lt;$P152,1,0)</f>
        <v>0</v>
      </c>
      <c r="BF152" s="3"/>
    </row>
    <row r="153" spans="1:76" ht="15.75" customHeight="1" x14ac:dyDescent="0.15">
      <c r="A153" s="345"/>
      <c r="B153" s="344" t="s">
        <v>123</v>
      </c>
      <c r="C153" s="188" t="s">
        <v>121</v>
      </c>
      <c r="D153" s="111">
        <f>+SUM(H153:M153)</f>
        <v>0</v>
      </c>
      <c r="E153" s="189"/>
      <c r="F153" s="189"/>
      <c r="G153" s="189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24" t="str">
        <f t="shared" si="49"/>
        <v xml:space="preserve"> </v>
      </c>
      <c r="S153" s="2"/>
      <c r="T153" s="2"/>
      <c r="U153" s="2"/>
      <c r="V153" s="2"/>
      <c r="W153" s="5"/>
      <c r="X153" s="6"/>
      <c r="Y153" s="6"/>
      <c r="Z153" s="5"/>
      <c r="AA153" s="5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17" t="str">
        <f t="shared" ref="BA153:BA173" si="52">IF($D153&lt;&gt;($N153+$O153)," El número altas de pacientes según sexo NO puede ser diferente al Total.","")</f>
        <v/>
      </c>
      <c r="BB153" s="17" t="str">
        <f t="shared" si="50"/>
        <v/>
      </c>
      <c r="BC153" s="3"/>
      <c r="BD153" s="25">
        <f t="shared" ref="BD153:BD173" si="53">IF($D153&lt;&gt;($N153+$O153),1,0)</f>
        <v>0</v>
      </c>
      <c r="BE153" s="25">
        <f t="shared" si="51"/>
        <v>0</v>
      </c>
      <c r="BF153" s="3"/>
    </row>
    <row r="154" spans="1:76" ht="15.75" customHeight="1" x14ac:dyDescent="0.15">
      <c r="A154" s="346"/>
      <c r="B154" s="346"/>
      <c r="C154" s="194" t="s">
        <v>122</v>
      </c>
      <c r="D154" s="195">
        <f>+SUM(H154:M154)</f>
        <v>0</v>
      </c>
      <c r="E154" s="85"/>
      <c r="F154" s="85"/>
      <c r="G154" s="85"/>
      <c r="H154" s="105"/>
      <c r="I154" s="105"/>
      <c r="J154" s="105"/>
      <c r="K154" s="105"/>
      <c r="L154" s="105"/>
      <c r="M154" s="105"/>
      <c r="N154" s="196"/>
      <c r="O154" s="196"/>
      <c r="P154" s="105"/>
      <c r="Q154" s="105"/>
      <c r="R154" s="24" t="str">
        <f t="shared" si="49"/>
        <v xml:space="preserve"> </v>
      </c>
      <c r="S154" s="2"/>
      <c r="T154" s="2"/>
      <c r="U154" s="2"/>
      <c r="V154" s="2"/>
      <c r="W154" s="5"/>
      <c r="X154" s="6"/>
      <c r="Y154" s="6"/>
      <c r="Z154" s="5"/>
      <c r="AA154" s="5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17"/>
      <c r="BB154" s="17" t="str">
        <f t="shared" si="50"/>
        <v/>
      </c>
      <c r="BC154" s="3"/>
      <c r="BD154" s="25"/>
      <c r="BE154" s="25">
        <f t="shared" si="51"/>
        <v>0</v>
      </c>
      <c r="BF154" s="3"/>
    </row>
    <row r="155" spans="1:76" ht="24.75" customHeight="1" x14ac:dyDescent="0.15">
      <c r="A155" s="347" t="s">
        <v>205</v>
      </c>
      <c r="B155" s="348" t="s">
        <v>206</v>
      </c>
      <c r="C155" s="318"/>
      <c r="D155" s="197">
        <f>+E155</f>
        <v>0</v>
      </c>
      <c r="E155" s="192"/>
      <c r="F155" s="198"/>
      <c r="G155" s="198"/>
      <c r="H155" s="198"/>
      <c r="I155" s="198"/>
      <c r="J155" s="198"/>
      <c r="K155" s="198"/>
      <c r="L155" s="198"/>
      <c r="M155" s="198"/>
      <c r="N155" s="199"/>
      <c r="O155" s="199"/>
      <c r="P155" s="198"/>
      <c r="Q155" s="192"/>
      <c r="R155" s="24" t="str">
        <f t="shared" si="49"/>
        <v xml:space="preserve"> </v>
      </c>
      <c r="S155" s="2"/>
      <c r="T155" s="2"/>
      <c r="U155" s="2"/>
      <c r="V155" s="2"/>
      <c r="W155" s="5"/>
      <c r="X155" s="6"/>
      <c r="Y155" s="6"/>
      <c r="Z155" s="5"/>
      <c r="AA155" s="5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17"/>
      <c r="BB155" s="17" t="str">
        <f t="shared" si="50"/>
        <v/>
      </c>
      <c r="BC155" s="3"/>
      <c r="BD155" s="25"/>
      <c r="BE155" s="25">
        <f t="shared" si="51"/>
        <v>0</v>
      </c>
      <c r="BF155" s="3"/>
    </row>
    <row r="156" spans="1:76" ht="15.75" customHeight="1" x14ac:dyDescent="0.15">
      <c r="A156" s="347"/>
      <c r="B156" s="347" t="s">
        <v>207</v>
      </c>
      <c r="C156" s="200" t="s">
        <v>208</v>
      </c>
      <c r="D156" s="201">
        <f>+E156</f>
        <v>0</v>
      </c>
      <c r="E156" s="74"/>
      <c r="F156" s="73"/>
      <c r="G156" s="73"/>
      <c r="H156" s="73"/>
      <c r="I156" s="73"/>
      <c r="J156" s="73"/>
      <c r="K156" s="73"/>
      <c r="L156" s="73"/>
      <c r="M156" s="73"/>
      <c r="N156" s="74"/>
      <c r="O156" s="74"/>
      <c r="P156" s="73"/>
      <c r="Q156" s="74"/>
      <c r="R156" s="24" t="str">
        <f t="shared" si="49"/>
        <v xml:space="preserve"> </v>
      </c>
      <c r="S156" s="2"/>
      <c r="T156" s="2"/>
      <c r="U156" s="2"/>
      <c r="V156" s="2"/>
      <c r="W156" s="5"/>
      <c r="X156" s="6"/>
      <c r="Y156" s="6"/>
      <c r="Z156" s="5"/>
      <c r="AA156" s="5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17" t="str">
        <f t="shared" si="52"/>
        <v/>
      </c>
      <c r="BB156" s="17" t="str">
        <f t="shared" si="50"/>
        <v/>
      </c>
      <c r="BC156" s="3"/>
      <c r="BD156" s="25">
        <f t="shared" si="53"/>
        <v>0</v>
      </c>
      <c r="BE156" s="25">
        <f t="shared" si="51"/>
        <v>0</v>
      </c>
      <c r="BF156" s="3"/>
    </row>
    <row r="157" spans="1:76" ht="26.25" customHeight="1" x14ac:dyDescent="0.15">
      <c r="A157" s="347"/>
      <c r="B157" s="347"/>
      <c r="C157" s="202" t="s">
        <v>209</v>
      </c>
      <c r="D157" s="203">
        <f>+E157</f>
        <v>0</v>
      </c>
      <c r="E157" s="58"/>
      <c r="F157" s="85"/>
      <c r="G157" s="85"/>
      <c r="H157" s="85"/>
      <c r="I157" s="85"/>
      <c r="J157" s="85"/>
      <c r="K157" s="85"/>
      <c r="L157" s="85"/>
      <c r="M157" s="85"/>
      <c r="N157" s="196"/>
      <c r="O157" s="196"/>
      <c r="P157" s="85"/>
      <c r="Q157" s="58"/>
      <c r="R157" s="24" t="str">
        <f t="shared" si="49"/>
        <v xml:space="preserve"> </v>
      </c>
      <c r="S157" s="2"/>
      <c r="T157" s="2"/>
      <c r="U157" s="2"/>
      <c r="V157" s="2"/>
      <c r="W157" s="5"/>
      <c r="X157" s="6"/>
      <c r="Y157" s="6"/>
      <c r="Z157" s="5"/>
      <c r="AA157" s="5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17"/>
      <c r="BB157" s="17" t="str">
        <f t="shared" si="50"/>
        <v/>
      </c>
      <c r="BC157" s="3"/>
      <c r="BD157" s="25"/>
      <c r="BE157" s="25">
        <f t="shared" si="51"/>
        <v>0</v>
      </c>
      <c r="BF157" s="3"/>
    </row>
    <row r="158" spans="1:76" ht="24.75" customHeight="1" x14ac:dyDescent="0.15">
      <c r="A158" s="347" t="s">
        <v>210</v>
      </c>
      <c r="B158" s="204" t="s">
        <v>211</v>
      </c>
      <c r="C158" s="205" t="s">
        <v>212</v>
      </c>
      <c r="D158" s="206">
        <f>+K158</f>
        <v>0</v>
      </c>
      <c r="E158" s="73"/>
      <c r="F158" s="73"/>
      <c r="G158" s="73"/>
      <c r="H158" s="73"/>
      <c r="I158" s="73"/>
      <c r="J158" s="73"/>
      <c r="K158" s="74"/>
      <c r="L158" s="73"/>
      <c r="M158" s="73"/>
      <c r="N158" s="74"/>
      <c r="O158" s="74"/>
      <c r="P158" s="74"/>
      <c r="Q158" s="74"/>
      <c r="R158" s="24" t="str">
        <f t="shared" si="49"/>
        <v xml:space="preserve"> </v>
      </c>
      <c r="S158" s="2"/>
      <c r="T158" s="2"/>
      <c r="U158" s="2"/>
      <c r="V158" s="2"/>
      <c r="W158" s="5"/>
      <c r="X158" s="6"/>
      <c r="Y158" s="6"/>
      <c r="Z158" s="5"/>
      <c r="AA158" s="5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17" t="str">
        <f t="shared" si="52"/>
        <v/>
      </c>
      <c r="BB158" s="17" t="str">
        <f t="shared" si="50"/>
        <v/>
      </c>
      <c r="BC158" s="3"/>
      <c r="BD158" s="25">
        <f t="shared" si="53"/>
        <v>0</v>
      </c>
      <c r="BE158" s="25">
        <f t="shared" si="51"/>
        <v>0</v>
      </c>
      <c r="BF158" s="3"/>
    </row>
    <row r="159" spans="1:76" ht="19.5" customHeight="1" x14ac:dyDescent="0.15">
      <c r="A159" s="347"/>
      <c r="B159" s="207" t="s">
        <v>125</v>
      </c>
      <c r="C159" s="207"/>
      <c r="D159" s="44">
        <f>+SUM(J159:K159)</f>
        <v>0</v>
      </c>
      <c r="E159" s="82"/>
      <c r="F159" s="82"/>
      <c r="G159" s="82"/>
      <c r="H159" s="82"/>
      <c r="I159" s="82"/>
      <c r="J159" s="83"/>
      <c r="K159" s="83"/>
      <c r="L159" s="82"/>
      <c r="M159" s="82"/>
      <c r="N159" s="208"/>
      <c r="O159" s="208"/>
      <c r="P159" s="83"/>
      <c r="Q159" s="83"/>
      <c r="R159" s="24" t="str">
        <f t="shared" si="49"/>
        <v xml:space="preserve"> </v>
      </c>
      <c r="S159" s="2"/>
      <c r="T159" s="2"/>
      <c r="U159" s="2"/>
      <c r="V159" s="2"/>
      <c r="W159" s="5"/>
      <c r="X159" s="6"/>
      <c r="Y159" s="6"/>
      <c r="Z159" s="5"/>
      <c r="AA159" s="5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17"/>
      <c r="BB159" s="17" t="str">
        <f t="shared" si="50"/>
        <v/>
      </c>
      <c r="BC159" s="3"/>
      <c r="BD159" s="25"/>
      <c r="BE159" s="25">
        <f t="shared" si="51"/>
        <v>0</v>
      </c>
      <c r="BF159" s="3"/>
    </row>
    <row r="160" spans="1:76" ht="18" customHeight="1" x14ac:dyDescent="0.15">
      <c r="A160" s="347"/>
      <c r="B160" s="209" t="s">
        <v>126</v>
      </c>
      <c r="C160" s="209"/>
      <c r="D160" s="84">
        <f t="shared" ref="D160:D169" si="54">+SUM(J160:K160)</f>
        <v>0</v>
      </c>
      <c r="E160" s="189"/>
      <c r="F160" s="189"/>
      <c r="G160" s="189"/>
      <c r="H160" s="189"/>
      <c r="I160" s="189"/>
      <c r="J160" s="87"/>
      <c r="K160" s="87"/>
      <c r="L160" s="189"/>
      <c r="M160" s="189"/>
      <c r="N160" s="193"/>
      <c r="O160" s="193"/>
      <c r="P160" s="87"/>
      <c r="Q160" s="87"/>
      <c r="R160" s="24" t="str">
        <f t="shared" si="49"/>
        <v xml:space="preserve"> </v>
      </c>
      <c r="S160" s="2"/>
      <c r="T160" s="2"/>
      <c r="U160" s="2"/>
      <c r="V160" s="2"/>
      <c r="W160" s="5"/>
      <c r="X160" s="6"/>
      <c r="Y160" s="6"/>
      <c r="Z160" s="5"/>
      <c r="AA160" s="5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17"/>
      <c r="BB160" s="17" t="str">
        <f t="shared" si="50"/>
        <v/>
      </c>
      <c r="BC160" s="3"/>
      <c r="BD160" s="25"/>
      <c r="BE160" s="25">
        <f t="shared" si="51"/>
        <v>0</v>
      </c>
      <c r="BF160" s="3"/>
    </row>
    <row r="161" spans="1:58" ht="15.75" customHeight="1" x14ac:dyDescent="0.15">
      <c r="A161" s="347"/>
      <c r="B161" s="356" t="s">
        <v>120</v>
      </c>
      <c r="C161" s="210" t="s">
        <v>4</v>
      </c>
      <c r="D161" s="88">
        <f>+SUM(J161:K161)</f>
        <v>0</v>
      </c>
      <c r="E161" s="92"/>
      <c r="F161" s="92"/>
      <c r="G161" s="92"/>
      <c r="H161" s="92"/>
      <c r="I161" s="92"/>
      <c r="J161" s="88">
        <f>+SUM(J162:J165)</f>
        <v>0</v>
      </c>
      <c r="K161" s="88">
        <f>+SUM(K162:K165)</f>
        <v>0</v>
      </c>
      <c r="L161" s="92"/>
      <c r="M161" s="92"/>
      <c r="N161" s="88">
        <f>+SUM(N162:N165)</f>
        <v>0</v>
      </c>
      <c r="O161" s="88">
        <f>+SUM(O162:O165)</f>
        <v>0</v>
      </c>
      <c r="P161" s="88">
        <f>+SUM(P162:P165)</f>
        <v>0</v>
      </c>
      <c r="Q161" s="88">
        <f>+SUM(Q162:Q165)</f>
        <v>0</v>
      </c>
      <c r="R161" s="24" t="str">
        <f t="shared" si="49"/>
        <v xml:space="preserve"> </v>
      </c>
      <c r="S161" s="2"/>
      <c r="T161" s="2"/>
      <c r="U161" s="2"/>
      <c r="V161" s="2"/>
      <c r="W161" s="5"/>
      <c r="X161" s="6"/>
      <c r="Y161" s="6"/>
      <c r="Z161" s="5"/>
      <c r="AA161" s="5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17" t="str">
        <f t="shared" si="52"/>
        <v/>
      </c>
      <c r="BB161" s="17" t="str">
        <f>IF($K161&lt;$P161," El número altas de pacientes 60 años NO puede ser mayor que el de 20-64 años.","")</f>
        <v/>
      </c>
      <c r="BC161" s="3"/>
      <c r="BD161" s="25">
        <f t="shared" si="53"/>
        <v>0</v>
      </c>
      <c r="BE161" s="25">
        <f>IF($K161&lt;$P161,1,0)</f>
        <v>0</v>
      </c>
      <c r="BF161" s="3"/>
    </row>
    <row r="162" spans="1:58" ht="15.75" customHeight="1" x14ac:dyDescent="0.15">
      <c r="A162" s="347"/>
      <c r="B162" s="400"/>
      <c r="C162" s="207" t="s">
        <v>127</v>
      </c>
      <c r="D162" s="211">
        <f t="shared" si="54"/>
        <v>0</v>
      </c>
      <c r="E162" s="212"/>
      <c r="F162" s="212"/>
      <c r="G162" s="212"/>
      <c r="H162" s="212"/>
      <c r="I162" s="212"/>
      <c r="J162" s="117"/>
      <c r="K162" s="117"/>
      <c r="L162" s="212"/>
      <c r="M162" s="212"/>
      <c r="N162" s="117"/>
      <c r="O162" s="117"/>
      <c r="P162" s="117"/>
      <c r="Q162" s="117"/>
      <c r="R162" s="24" t="str">
        <f t="shared" si="49"/>
        <v xml:space="preserve"> </v>
      </c>
      <c r="S162" s="2"/>
      <c r="T162" s="2"/>
      <c r="U162" s="2"/>
      <c r="V162" s="2"/>
      <c r="W162" s="5"/>
      <c r="X162" s="6"/>
      <c r="Y162" s="6"/>
      <c r="Z162" s="5"/>
      <c r="AA162" s="5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17" t="str">
        <f t="shared" si="52"/>
        <v/>
      </c>
      <c r="BB162" s="17" t="str">
        <f t="shared" si="50"/>
        <v/>
      </c>
      <c r="BC162" s="3"/>
      <c r="BD162" s="25">
        <f t="shared" si="53"/>
        <v>0</v>
      </c>
      <c r="BE162" s="25">
        <f t="shared" si="51"/>
        <v>0</v>
      </c>
      <c r="BF162" s="2"/>
    </row>
    <row r="163" spans="1:58" ht="15.75" customHeight="1" x14ac:dyDescent="0.15">
      <c r="A163" s="347"/>
      <c r="B163" s="400"/>
      <c r="C163" s="213" t="s">
        <v>128</v>
      </c>
      <c r="D163" s="76">
        <f t="shared" si="54"/>
        <v>0</v>
      </c>
      <c r="E163" s="82"/>
      <c r="F163" s="82"/>
      <c r="G163" s="82"/>
      <c r="H163" s="82"/>
      <c r="I163" s="82"/>
      <c r="J163" s="83"/>
      <c r="K163" s="83"/>
      <c r="L163" s="82"/>
      <c r="M163" s="82"/>
      <c r="N163" s="208"/>
      <c r="O163" s="83"/>
      <c r="P163" s="83"/>
      <c r="Q163" s="83"/>
      <c r="R163" s="24" t="str">
        <f t="shared" si="49"/>
        <v xml:space="preserve"> </v>
      </c>
      <c r="S163" s="2"/>
      <c r="T163" s="2"/>
      <c r="U163" s="2"/>
      <c r="V163" s="2"/>
      <c r="W163" s="5"/>
      <c r="X163" s="6"/>
      <c r="Y163" s="6"/>
      <c r="Z163" s="5"/>
      <c r="AA163" s="5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17" t="str">
        <f t="shared" si="52"/>
        <v/>
      </c>
      <c r="BB163" s="17" t="str">
        <f t="shared" si="50"/>
        <v/>
      </c>
      <c r="BC163" s="3"/>
      <c r="BD163" s="25">
        <f t="shared" si="53"/>
        <v>0</v>
      </c>
      <c r="BE163" s="25">
        <f t="shared" si="51"/>
        <v>0</v>
      </c>
      <c r="BF163" s="3"/>
    </row>
    <row r="164" spans="1:58" ht="15.75" customHeight="1" x14ac:dyDescent="0.15">
      <c r="A164" s="347"/>
      <c r="B164" s="400"/>
      <c r="C164" s="213" t="s">
        <v>129</v>
      </c>
      <c r="D164" s="76">
        <f t="shared" si="54"/>
        <v>0</v>
      </c>
      <c r="E164" s="82"/>
      <c r="F164" s="82"/>
      <c r="G164" s="82"/>
      <c r="H164" s="82"/>
      <c r="I164" s="82"/>
      <c r="J164" s="83"/>
      <c r="K164" s="83"/>
      <c r="L164" s="82"/>
      <c r="M164" s="82"/>
      <c r="N164" s="83"/>
      <c r="O164" s="83"/>
      <c r="P164" s="83"/>
      <c r="Q164" s="83"/>
      <c r="R164" s="24" t="str">
        <f t="shared" si="49"/>
        <v xml:space="preserve"> </v>
      </c>
      <c r="S164" s="2"/>
      <c r="T164" s="2"/>
      <c r="U164" s="2"/>
      <c r="V164" s="2"/>
      <c r="W164" s="5"/>
      <c r="X164" s="6"/>
      <c r="Y164" s="6"/>
      <c r="Z164" s="5"/>
      <c r="AA164" s="5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17" t="str">
        <f t="shared" si="52"/>
        <v/>
      </c>
      <c r="BB164" s="17" t="str">
        <f t="shared" si="50"/>
        <v/>
      </c>
      <c r="BC164" s="3"/>
      <c r="BD164" s="25">
        <f t="shared" si="53"/>
        <v>0</v>
      </c>
      <c r="BE164" s="25">
        <f t="shared" si="51"/>
        <v>0</v>
      </c>
      <c r="BF164" s="3"/>
    </row>
    <row r="165" spans="1:58" ht="15.75" customHeight="1" x14ac:dyDescent="0.15">
      <c r="A165" s="347"/>
      <c r="B165" s="329"/>
      <c r="C165" s="214" t="s">
        <v>130</v>
      </c>
      <c r="D165" s="52">
        <f t="shared" si="54"/>
        <v>0</v>
      </c>
      <c r="E165" s="85"/>
      <c r="F165" s="85"/>
      <c r="G165" s="85"/>
      <c r="H165" s="85"/>
      <c r="I165" s="85"/>
      <c r="J165" s="58"/>
      <c r="K165" s="58"/>
      <c r="L165" s="85"/>
      <c r="M165" s="85"/>
      <c r="N165" s="58"/>
      <c r="O165" s="58"/>
      <c r="P165" s="58"/>
      <c r="Q165" s="58"/>
      <c r="R165" s="24" t="str">
        <f t="shared" si="49"/>
        <v xml:space="preserve"> </v>
      </c>
      <c r="S165" s="2"/>
      <c r="T165" s="2"/>
      <c r="U165" s="2"/>
      <c r="V165" s="2"/>
      <c r="W165" s="5"/>
      <c r="X165" s="6"/>
      <c r="Y165" s="6"/>
      <c r="Z165" s="5"/>
      <c r="AA165" s="5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17" t="str">
        <f t="shared" si="52"/>
        <v/>
      </c>
      <c r="BB165" s="17" t="str">
        <f t="shared" si="50"/>
        <v/>
      </c>
      <c r="BC165" s="3"/>
      <c r="BD165" s="25">
        <f t="shared" si="53"/>
        <v>0</v>
      </c>
      <c r="BE165" s="25">
        <f t="shared" si="51"/>
        <v>0</v>
      </c>
      <c r="BF165" s="3"/>
    </row>
    <row r="166" spans="1:58" ht="15.75" customHeight="1" x14ac:dyDescent="0.15">
      <c r="A166" s="344" t="s">
        <v>213</v>
      </c>
      <c r="B166" s="306" t="s">
        <v>124</v>
      </c>
      <c r="C166" s="215" t="s">
        <v>121</v>
      </c>
      <c r="D166" s="44">
        <f t="shared" si="54"/>
        <v>0</v>
      </c>
      <c r="E166" s="73"/>
      <c r="F166" s="73"/>
      <c r="G166" s="73"/>
      <c r="H166" s="73"/>
      <c r="I166" s="73"/>
      <c r="J166" s="74"/>
      <c r="K166" s="74"/>
      <c r="L166" s="73"/>
      <c r="M166" s="73"/>
      <c r="N166" s="74"/>
      <c r="O166" s="74"/>
      <c r="P166" s="74"/>
      <c r="Q166" s="74"/>
      <c r="R166" s="24" t="str">
        <f t="shared" si="49"/>
        <v xml:space="preserve"> </v>
      </c>
      <c r="S166" s="2"/>
      <c r="T166" s="2"/>
      <c r="U166" s="2"/>
      <c r="V166" s="2"/>
      <c r="W166" s="5"/>
      <c r="X166" s="6"/>
      <c r="Y166" s="6"/>
      <c r="Z166" s="5"/>
      <c r="AA166" s="5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17" t="str">
        <f t="shared" si="52"/>
        <v/>
      </c>
      <c r="BB166" s="17" t="str">
        <f t="shared" si="50"/>
        <v/>
      </c>
      <c r="BC166" s="3"/>
      <c r="BD166" s="25">
        <f t="shared" si="53"/>
        <v>0</v>
      </c>
      <c r="BE166" s="25">
        <f t="shared" si="51"/>
        <v>0</v>
      </c>
      <c r="BF166" s="3"/>
    </row>
    <row r="167" spans="1:58" ht="16.5" customHeight="1" x14ac:dyDescent="0.15">
      <c r="A167" s="395"/>
      <c r="B167" s="327"/>
      <c r="C167" s="209" t="s">
        <v>214</v>
      </c>
      <c r="D167" s="84">
        <f t="shared" si="54"/>
        <v>0</v>
      </c>
      <c r="E167" s="189"/>
      <c r="F167" s="189"/>
      <c r="G167" s="189"/>
      <c r="H167" s="189"/>
      <c r="I167" s="189"/>
      <c r="J167" s="87"/>
      <c r="K167" s="87"/>
      <c r="L167" s="189"/>
      <c r="M167" s="189"/>
      <c r="N167" s="193"/>
      <c r="O167" s="193"/>
      <c r="P167" s="87"/>
      <c r="Q167" s="87"/>
      <c r="R167" s="24" t="str">
        <f t="shared" si="49"/>
        <v xml:space="preserve"> </v>
      </c>
      <c r="S167" s="2"/>
      <c r="T167" s="2"/>
      <c r="U167" s="2"/>
      <c r="V167" s="2"/>
      <c r="W167" s="5"/>
      <c r="X167" s="6"/>
      <c r="Y167" s="6"/>
      <c r="Z167" s="5"/>
      <c r="AA167" s="5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17"/>
      <c r="BB167" s="17" t="str">
        <f t="shared" si="50"/>
        <v/>
      </c>
      <c r="BC167" s="3"/>
      <c r="BD167" s="25"/>
      <c r="BE167" s="25">
        <f t="shared" si="51"/>
        <v>0</v>
      </c>
      <c r="BF167" s="2"/>
    </row>
    <row r="168" spans="1:58" ht="15" customHeight="1" x14ac:dyDescent="0.15">
      <c r="A168" s="395"/>
      <c r="B168" s="306" t="s">
        <v>125</v>
      </c>
      <c r="C168" s="215" t="s">
        <v>121</v>
      </c>
      <c r="D168" s="44">
        <f t="shared" si="54"/>
        <v>0</v>
      </c>
      <c r="E168" s="73"/>
      <c r="F168" s="73"/>
      <c r="G168" s="73"/>
      <c r="H168" s="73"/>
      <c r="I168" s="73"/>
      <c r="J168" s="74"/>
      <c r="K168" s="74"/>
      <c r="L168" s="73"/>
      <c r="M168" s="73"/>
      <c r="N168" s="74"/>
      <c r="O168" s="74"/>
      <c r="P168" s="74"/>
      <c r="Q168" s="74"/>
      <c r="R168" s="24" t="str">
        <f t="shared" si="49"/>
        <v xml:space="preserve"> </v>
      </c>
      <c r="S168" s="2"/>
      <c r="T168" s="2"/>
      <c r="U168" s="2"/>
      <c r="V168" s="2"/>
      <c r="W168" s="5"/>
      <c r="X168" s="6"/>
      <c r="Y168" s="6"/>
      <c r="Z168" s="5"/>
      <c r="AA168" s="5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17" t="str">
        <f t="shared" si="52"/>
        <v/>
      </c>
      <c r="BB168" s="17" t="str">
        <f t="shared" si="50"/>
        <v/>
      </c>
      <c r="BC168" s="3"/>
      <c r="BD168" s="25">
        <f t="shared" si="53"/>
        <v>0</v>
      </c>
      <c r="BE168" s="25">
        <f t="shared" si="51"/>
        <v>0</v>
      </c>
      <c r="BF168" s="3"/>
    </row>
    <row r="169" spans="1:58" ht="15" customHeight="1" x14ac:dyDescent="0.15">
      <c r="A169" s="395"/>
      <c r="B169" s="307"/>
      <c r="C169" s="214" t="s">
        <v>122</v>
      </c>
      <c r="D169" s="52">
        <f t="shared" si="54"/>
        <v>0</v>
      </c>
      <c r="E169" s="85"/>
      <c r="F169" s="85"/>
      <c r="G169" s="85"/>
      <c r="H169" s="85"/>
      <c r="I169" s="85"/>
      <c r="J169" s="58"/>
      <c r="K169" s="58"/>
      <c r="L169" s="85"/>
      <c r="M169" s="85"/>
      <c r="N169" s="196"/>
      <c r="O169" s="196"/>
      <c r="P169" s="58"/>
      <c r="Q169" s="58"/>
      <c r="R169" s="24" t="str">
        <f t="shared" si="49"/>
        <v xml:space="preserve"> </v>
      </c>
      <c r="S169" s="2"/>
      <c r="T169" s="2"/>
      <c r="U169" s="2"/>
      <c r="V169" s="2"/>
      <c r="W169" s="5"/>
      <c r="X169" s="6"/>
      <c r="Y169" s="6"/>
      <c r="Z169" s="5"/>
      <c r="AA169" s="5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17"/>
      <c r="BB169" s="17" t="str">
        <f t="shared" si="50"/>
        <v/>
      </c>
      <c r="BC169" s="3"/>
      <c r="BD169" s="25"/>
      <c r="BE169" s="25">
        <f t="shared" si="51"/>
        <v>0</v>
      </c>
      <c r="BF169" s="3"/>
    </row>
    <row r="170" spans="1:58" ht="17.25" customHeight="1" x14ac:dyDescent="0.15">
      <c r="A170" s="396" t="s">
        <v>215</v>
      </c>
      <c r="B170" s="393" t="s">
        <v>120</v>
      </c>
      <c r="C170" s="394"/>
      <c r="D170" s="129">
        <f>+K170</f>
        <v>0</v>
      </c>
      <c r="E170" s="216"/>
      <c r="F170" s="216"/>
      <c r="G170" s="216"/>
      <c r="H170" s="216"/>
      <c r="I170" s="216"/>
      <c r="J170" s="216"/>
      <c r="K170" s="50"/>
      <c r="L170" s="216"/>
      <c r="M170" s="216"/>
      <c r="N170" s="50"/>
      <c r="O170" s="50"/>
      <c r="P170" s="50"/>
      <c r="Q170" s="50"/>
      <c r="R170" s="24" t="str">
        <f t="shared" si="49"/>
        <v xml:space="preserve"> </v>
      </c>
      <c r="S170" s="2"/>
      <c r="T170" s="2"/>
      <c r="U170" s="2"/>
      <c r="V170" s="2"/>
      <c r="W170" s="5"/>
      <c r="X170" s="6"/>
      <c r="Y170" s="6"/>
      <c r="Z170" s="5"/>
      <c r="AA170" s="5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17" t="str">
        <f t="shared" si="52"/>
        <v/>
      </c>
      <c r="BB170" s="17" t="str">
        <f t="shared" si="50"/>
        <v/>
      </c>
      <c r="BC170" s="3"/>
      <c r="BD170" s="25">
        <f t="shared" si="53"/>
        <v>0</v>
      </c>
      <c r="BE170" s="25">
        <f t="shared" si="51"/>
        <v>0</v>
      </c>
      <c r="BF170" s="3"/>
    </row>
    <row r="171" spans="1:58" ht="18" customHeight="1" x14ac:dyDescent="0.15">
      <c r="A171" s="395"/>
      <c r="B171" s="306" t="s">
        <v>124</v>
      </c>
      <c r="C171" s="215" t="s">
        <v>121</v>
      </c>
      <c r="D171" s="44">
        <f>+K171</f>
        <v>0</v>
      </c>
      <c r="E171" s="73"/>
      <c r="F171" s="73"/>
      <c r="G171" s="73"/>
      <c r="H171" s="73"/>
      <c r="I171" s="73"/>
      <c r="J171" s="73"/>
      <c r="K171" s="74"/>
      <c r="L171" s="73"/>
      <c r="M171" s="73"/>
      <c r="N171" s="74">
        <v>0</v>
      </c>
      <c r="O171" s="74"/>
      <c r="P171" s="74"/>
      <c r="Q171" s="74"/>
      <c r="R171" s="24" t="str">
        <f t="shared" si="49"/>
        <v xml:space="preserve"> </v>
      </c>
      <c r="S171" s="2"/>
      <c r="T171" s="2"/>
      <c r="U171" s="2"/>
      <c r="V171" s="2"/>
      <c r="W171" s="5"/>
      <c r="X171" s="6"/>
      <c r="Y171" s="6"/>
      <c r="Z171" s="5"/>
      <c r="AA171" s="5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17" t="str">
        <f t="shared" si="52"/>
        <v/>
      </c>
      <c r="BB171" s="17" t="str">
        <f t="shared" si="50"/>
        <v/>
      </c>
      <c r="BC171" s="3"/>
      <c r="BD171" s="25">
        <f t="shared" si="53"/>
        <v>0</v>
      </c>
      <c r="BE171" s="25">
        <f t="shared" si="51"/>
        <v>0</v>
      </c>
      <c r="BF171" s="3"/>
    </row>
    <row r="172" spans="1:58" ht="15.75" customHeight="1" x14ac:dyDescent="0.15">
      <c r="A172" s="395"/>
      <c r="B172" s="307"/>
      <c r="C172" s="214" t="s">
        <v>214</v>
      </c>
      <c r="D172" s="52">
        <f>+K172</f>
        <v>0</v>
      </c>
      <c r="E172" s="85"/>
      <c r="F172" s="85"/>
      <c r="G172" s="85"/>
      <c r="H172" s="85"/>
      <c r="I172" s="85"/>
      <c r="J172" s="85"/>
      <c r="K172" s="58"/>
      <c r="L172" s="85"/>
      <c r="M172" s="85"/>
      <c r="N172" s="196"/>
      <c r="O172" s="196"/>
      <c r="P172" s="58"/>
      <c r="Q172" s="58"/>
      <c r="R172" s="24" t="str">
        <f t="shared" si="49"/>
        <v xml:space="preserve"> </v>
      </c>
      <c r="S172" s="2"/>
      <c r="T172" s="2"/>
      <c r="U172" s="2"/>
      <c r="V172" s="2"/>
      <c r="W172" s="5"/>
      <c r="X172" s="6"/>
      <c r="Y172" s="6"/>
      <c r="Z172" s="5"/>
      <c r="AA172" s="5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17"/>
      <c r="BB172" s="17" t="str">
        <f t="shared" si="50"/>
        <v/>
      </c>
      <c r="BC172" s="3"/>
      <c r="BD172" s="25"/>
      <c r="BE172" s="25">
        <f t="shared" si="51"/>
        <v>0</v>
      </c>
      <c r="BF172" s="3"/>
    </row>
    <row r="173" spans="1:58" ht="15" customHeight="1" x14ac:dyDescent="0.15">
      <c r="A173" s="395"/>
      <c r="B173" s="327" t="s">
        <v>125</v>
      </c>
      <c r="C173" s="207" t="s">
        <v>121</v>
      </c>
      <c r="D173" s="211">
        <f>+K173</f>
        <v>0</v>
      </c>
      <c r="E173" s="212"/>
      <c r="F173" s="212"/>
      <c r="G173" s="212"/>
      <c r="H173" s="212"/>
      <c r="I173" s="212"/>
      <c r="J173" s="212"/>
      <c r="K173" s="117"/>
      <c r="L173" s="212"/>
      <c r="M173" s="212"/>
      <c r="N173" s="117">
        <v>0</v>
      </c>
      <c r="O173" s="117"/>
      <c r="P173" s="117"/>
      <c r="Q173" s="117"/>
      <c r="R173" s="24" t="str">
        <f t="shared" si="49"/>
        <v xml:space="preserve"> </v>
      </c>
      <c r="S173" s="2"/>
      <c r="T173" s="2"/>
      <c r="U173" s="2"/>
      <c r="V173" s="2"/>
      <c r="W173" s="5"/>
      <c r="X173" s="6"/>
      <c r="Y173" s="6"/>
      <c r="Z173" s="5"/>
      <c r="AA173" s="5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17" t="str">
        <f t="shared" si="52"/>
        <v/>
      </c>
      <c r="BB173" s="17" t="str">
        <f t="shared" si="50"/>
        <v/>
      </c>
      <c r="BC173" s="3"/>
      <c r="BD173" s="25">
        <f t="shared" si="53"/>
        <v>0</v>
      </c>
      <c r="BE173" s="25">
        <f t="shared" si="51"/>
        <v>0</v>
      </c>
      <c r="BF173" s="3"/>
    </row>
    <row r="174" spans="1:58" ht="16.5" customHeight="1" x14ac:dyDescent="0.15">
      <c r="A174" s="397"/>
      <c r="B174" s="307"/>
      <c r="C174" s="214" t="s">
        <v>122</v>
      </c>
      <c r="D174" s="52">
        <f>+K174</f>
        <v>0</v>
      </c>
      <c r="E174" s="85"/>
      <c r="F174" s="85"/>
      <c r="G174" s="85"/>
      <c r="H174" s="85"/>
      <c r="I174" s="85"/>
      <c r="J174" s="85"/>
      <c r="K174" s="58"/>
      <c r="L174" s="85"/>
      <c r="M174" s="85"/>
      <c r="N174" s="196"/>
      <c r="O174" s="196"/>
      <c r="P174" s="58"/>
      <c r="Q174" s="58"/>
      <c r="R174" s="24" t="str">
        <f t="shared" si="49"/>
        <v xml:space="preserve"> </v>
      </c>
      <c r="S174" s="2"/>
      <c r="T174" s="2"/>
      <c r="U174" s="2"/>
      <c r="V174" s="2"/>
      <c r="W174" s="5"/>
      <c r="X174" s="6"/>
      <c r="Y174" s="6"/>
      <c r="Z174" s="5"/>
      <c r="AA174" s="5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17"/>
      <c r="BB174" s="17" t="str">
        <f t="shared" si="50"/>
        <v/>
      </c>
      <c r="BC174" s="3"/>
      <c r="BD174" s="25"/>
      <c r="BE174" s="25">
        <f t="shared" si="51"/>
        <v>0</v>
      </c>
      <c r="BF174" s="3"/>
    </row>
    <row r="175" spans="1:58" ht="15" customHeight="1" x14ac:dyDescent="0.15">
      <c r="A175" s="109" t="s">
        <v>131</v>
      </c>
      <c r="B175" s="42"/>
      <c r="C175" s="59"/>
      <c r="D175" s="60"/>
      <c r="E175" s="60"/>
      <c r="F175" s="217"/>
      <c r="G175" s="217"/>
      <c r="H175" s="217"/>
      <c r="BE175" s="3"/>
      <c r="BF175" s="3"/>
    </row>
    <row r="176" spans="1:58" ht="23.25" customHeight="1" x14ac:dyDescent="0.15">
      <c r="A176" s="295" t="s">
        <v>132</v>
      </c>
      <c r="B176" s="296"/>
      <c r="C176" s="297"/>
      <c r="D176" s="301" t="s">
        <v>4</v>
      </c>
      <c r="E176" s="303" t="s">
        <v>7</v>
      </c>
      <c r="F176" s="304"/>
      <c r="G176" s="304"/>
      <c r="H176" s="305"/>
      <c r="BE176" s="3"/>
      <c r="BF176" s="3"/>
    </row>
    <row r="177" spans="1:58" ht="27.75" customHeight="1" x14ac:dyDescent="0.15">
      <c r="A177" s="298"/>
      <c r="B177" s="299"/>
      <c r="C177" s="300"/>
      <c r="D177" s="329"/>
      <c r="E177" s="264" t="s">
        <v>133</v>
      </c>
      <c r="F177" s="38" t="s">
        <v>134</v>
      </c>
      <c r="G177" s="38" t="s">
        <v>68</v>
      </c>
      <c r="H177" s="39" t="s">
        <v>135</v>
      </c>
      <c r="BE177" s="2"/>
      <c r="BF177" s="3"/>
    </row>
    <row r="178" spans="1:58" ht="13.5" customHeight="1" x14ac:dyDescent="0.15">
      <c r="A178" s="330" t="s">
        <v>136</v>
      </c>
      <c r="B178" s="331"/>
      <c r="C178" s="332"/>
      <c r="D178" s="44">
        <f>+SUM(E178:H178)</f>
        <v>0</v>
      </c>
      <c r="E178" s="62"/>
      <c r="F178" s="63"/>
      <c r="G178" s="63"/>
      <c r="H178" s="64"/>
      <c r="BA178" s="17" t="str">
        <f>IF($D178&lt;&gt;SUM($E178:$H178)," NO ALTERE LAS FÓRMULAS, la suma de las edades no está alculando el total de la sección. ","")</f>
        <v/>
      </c>
      <c r="BB178" s="2"/>
      <c r="BC178" s="2"/>
      <c r="BD178" s="25">
        <f>IF($D178&lt;&gt;SUM($E178:$H178),1,0)</f>
        <v>0</v>
      </c>
      <c r="BE178" s="3"/>
      <c r="BF178" s="3"/>
    </row>
    <row r="179" spans="1:58" ht="15" customHeight="1" x14ac:dyDescent="0.15">
      <c r="A179" s="333" t="s">
        <v>137</v>
      </c>
      <c r="B179" s="334"/>
      <c r="C179" s="335"/>
      <c r="D179" s="52">
        <f>+SUM(E179:H179)</f>
        <v>0</v>
      </c>
      <c r="E179" s="53"/>
      <c r="F179" s="55"/>
      <c r="G179" s="55"/>
      <c r="H179" s="57"/>
      <c r="BA179" s="17" t="str">
        <f>IF($D179&lt;&gt;SUM($E179:$H179)," NO ALTERE LAS FÓRMULAS, la suma de las edades no está alculando el total de la sección. ","")</f>
        <v/>
      </c>
      <c r="BB179" s="2"/>
      <c r="BC179" s="2"/>
      <c r="BD179" s="25">
        <f>IF($D179&lt;&gt;SUM($E179:$H179),1,0)</f>
        <v>0</v>
      </c>
      <c r="BE179" s="3"/>
      <c r="BF179" s="3"/>
    </row>
    <row r="180" spans="1:58" ht="23.25" customHeight="1" x14ac:dyDescent="0.15">
      <c r="A180" s="16" t="s">
        <v>216</v>
      </c>
      <c r="B180" s="59"/>
      <c r="C180" s="59"/>
      <c r="D180" s="182"/>
      <c r="E180" s="182"/>
      <c r="F180" s="182"/>
      <c r="G180" s="182"/>
      <c r="H180" s="182"/>
      <c r="BF180" s="3"/>
    </row>
    <row r="181" spans="1:58" ht="36" customHeight="1" x14ac:dyDescent="0.15">
      <c r="A181" s="336" t="s">
        <v>217</v>
      </c>
      <c r="B181" s="337"/>
      <c r="C181" s="338"/>
      <c r="D181" s="301" t="s">
        <v>80</v>
      </c>
      <c r="E181" s="303" t="s">
        <v>7</v>
      </c>
      <c r="F181" s="304"/>
      <c r="G181" s="304"/>
      <c r="H181" s="304"/>
      <c r="I181" s="304"/>
      <c r="J181" s="304"/>
      <c r="K181" s="304"/>
      <c r="L181" s="304"/>
      <c r="M181" s="305"/>
      <c r="N181" s="304" t="s">
        <v>66</v>
      </c>
      <c r="O181" s="305"/>
      <c r="P181" s="306" t="s">
        <v>9</v>
      </c>
      <c r="BF181" s="3"/>
    </row>
    <row r="182" spans="1:58" ht="36.75" customHeight="1" x14ac:dyDescent="0.15">
      <c r="A182" s="339"/>
      <c r="B182" s="340"/>
      <c r="C182" s="341"/>
      <c r="D182" s="342"/>
      <c r="E182" s="218" t="s">
        <v>133</v>
      </c>
      <c r="F182" s="219" t="s">
        <v>14</v>
      </c>
      <c r="G182" s="219" t="s">
        <v>138</v>
      </c>
      <c r="H182" s="219" t="s">
        <v>67</v>
      </c>
      <c r="I182" s="219" t="s">
        <v>139</v>
      </c>
      <c r="J182" s="219" t="s">
        <v>68</v>
      </c>
      <c r="K182" s="219" t="s">
        <v>18</v>
      </c>
      <c r="L182" s="219" t="s">
        <v>19</v>
      </c>
      <c r="M182" s="220" t="s">
        <v>20</v>
      </c>
      <c r="N182" s="266" t="s">
        <v>1</v>
      </c>
      <c r="O182" s="222" t="s">
        <v>2</v>
      </c>
      <c r="P182" s="343"/>
      <c r="BF182" s="3"/>
    </row>
    <row r="183" spans="1:58" ht="14.25" customHeight="1" x14ac:dyDescent="0.15">
      <c r="A183" s="306" t="s">
        <v>140</v>
      </c>
      <c r="B183" s="328" t="s">
        <v>218</v>
      </c>
      <c r="C183" s="328"/>
      <c r="D183" s="111">
        <f>+SUM(E183:M183)</f>
        <v>39</v>
      </c>
      <c r="E183" s="62">
        <v>1</v>
      </c>
      <c r="F183" s="63">
        <v>1</v>
      </c>
      <c r="G183" s="63"/>
      <c r="H183" s="63"/>
      <c r="I183" s="63">
        <v>1</v>
      </c>
      <c r="J183" s="63">
        <v>12</v>
      </c>
      <c r="K183" s="63">
        <v>24</v>
      </c>
      <c r="L183" s="63"/>
      <c r="M183" s="64"/>
      <c r="N183" s="74">
        <v>7</v>
      </c>
      <c r="O183" s="74">
        <v>32</v>
      </c>
      <c r="P183" s="112"/>
      <c r="Q183" s="75" t="str">
        <f t="shared" ref="Q183:Q238" si="55">$BA183&amp;" "&amp;$BB183</f>
        <v xml:space="preserve"> </v>
      </c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  <c r="AC183" s="75"/>
      <c r="AD183" s="75"/>
      <c r="AE183" s="75"/>
      <c r="AF183" s="75"/>
      <c r="AG183" s="75"/>
      <c r="AH183" s="75"/>
      <c r="AI183" s="75"/>
      <c r="AJ183" s="75"/>
      <c r="AK183" s="75"/>
      <c r="AL183" s="75"/>
      <c r="AM183" s="75"/>
      <c r="AN183" s="75"/>
      <c r="AO183" s="75"/>
      <c r="AP183" s="75"/>
      <c r="AQ183" s="75"/>
      <c r="AR183" s="75"/>
      <c r="AS183" s="75"/>
      <c r="AT183" s="75"/>
      <c r="AU183" s="75"/>
      <c r="AV183" s="75"/>
      <c r="AW183" s="75"/>
      <c r="AX183" s="75"/>
      <c r="AY183" s="75"/>
      <c r="AZ183" s="75"/>
      <c r="BA183" s="1" t="s">
        <v>3</v>
      </c>
      <c r="BB183" s="17" t="str">
        <f t="shared" ref="BB183:BB238" si="56">IF($K183&lt;$P183," El número altas de pacientes 60 años NO puede ser mayor que el de 20-64 años.","")</f>
        <v/>
      </c>
      <c r="BC183" s="2"/>
      <c r="BD183" s="29">
        <f t="shared" ref="BD183:BD238" si="57">IF($D183&lt;&gt;($N183+$O183),1,0)</f>
        <v>0</v>
      </c>
      <c r="BE183" s="25">
        <f t="shared" ref="BE183:BE238" si="58">IF($K183&lt;$P183,1,0)</f>
        <v>0</v>
      </c>
      <c r="BF183" s="3"/>
    </row>
    <row r="184" spans="1:58" ht="13.5" customHeight="1" x14ac:dyDescent="0.15">
      <c r="A184" s="327"/>
      <c r="B184" s="320" t="s">
        <v>219</v>
      </c>
      <c r="C184" s="320"/>
      <c r="D184" s="113">
        <f t="shared" ref="D184:D238" si="59">+SUM(E184:M184)</f>
        <v>34</v>
      </c>
      <c r="E184" s="96"/>
      <c r="F184" s="80"/>
      <c r="G184" s="80"/>
      <c r="H184" s="80">
        <v>2</v>
      </c>
      <c r="I184" s="80">
        <v>1</v>
      </c>
      <c r="J184" s="80">
        <v>16</v>
      </c>
      <c r="K184" s="80">
        <v>14</v>
      </c>
      <c r="L184" s="80">
        <v>1</v>
      </c>
      <c r="M184" s="98"/>
      <c r="N184" s="83">
        <v>14</v>
      </c>
      <c r="O184" s="83">
        <v>20</v>
      </c>
      <c r="P184" s="119"/>
      <c r="Q184" s="75" t="str">
        <f t="shared" si="55"/>
        <v xml:space="preserve"> </v>
      </c>
      <c r="R184" s="75"/>
      <c r="S184" s="75"/>
      <c r="T184" s="75"/>
      <c r="U184" s="75"/>
      <c r="V184" s="75"/>
      <c r="W184" s="75"/>
      <c r="X184" s="75"/>
      <c r="Y184" s="75"/>
      <c r="Z184" s="75"/>
      <c r="AA184" s="75"/>
      <c r="AB184" s="75"/>
      <c r="AC184" s="75"/>
      <c r="AD184" s="75"/>
      <c r="AE184" s="75"/>
      <c r="AF184" s="75"/>
      <c r="AG184" s="75"/>
      <c r="AH184" s="75"/>
      <c r="AI184" s="75"/>
      <c r="AJ184" s="75"/>
      <c r="AK184" s="75"/>
      <c r="AL184" s="75"/>
      <c r="AM184" s="75"/>
      <c r="AN184" s="75"/>
      <c r="AO184" s="75"/>
      <c r="AP184" s="75"/>
      <c r="AQ184" s="75"/>
      <c r="AR184" s="75"/>
      <c r="AS184" s="75"/>
      <c r="AT184" s="75"/>
      <c r="AU184" s="75"/>
      <c r="AV184" s="75"/>
      <c r="AW184" s="75"/>
      <c r="AX184" s="75"/>
      <c r="AY184" s="75"/>
      <c r="AZ184" s="75"/>
      <c r="BA184" s="17" t="str">
        <f t="shared" ref="BA184:BA238" si="60">IF($D184&lt;&gt;($N184+$O184)," El número altas de pacientes según sexo NO puede ser diferente al Total.","")</f>
        <v/>
      </c>
      <c r="BB184" s="17" t="str">
        <f t="shared" si="56"/>
        <v/>
      </c>
      <c r="BC184" s="3"/>
      <c r="BD184" s="25">
        <f t="shared" si="57"/>
        <v>0</v>
      </c>
      <c r="BE184" s="25">
        <f t="shared" si="58"/>
        <v>0</v>
      </c>
      <c r="BF184" s="3"/>
    </row>
    <row r="185" spans="1:58" ht="11.25" customHeight="1" x14ac:dyDescent="0.15">
      <c r="A185" s="327"/>
      <c r="B185" s="320" t="s">
        <v>141</v>
      </c>
      <c r="C185" s="320"/>
      <c r="D185" s="113">
        <f t="shared" si="59"/>
        <v>34</v>
      </c>
      <c r="E185" s="96"/>
      <c r="F185" s="80">
        <v>1</v>
      </c>
      <c r="G185" s="80"/>
      <c r="H185" s="80"/>
      <c r="I185" s="80">
        <v>1</v>
      </c>
      <c r="J185" s="80">
        <v>11</v>
      </c>
      <c r="K185" s="80">
        <v>21</v>
      </c>
      <c r="L185" s="80"/>
      <c r="M185" s="98"/>
      <c r="N185" s="83">
        <v>7</v>
      </c>
      <c r="O185" s="83">
        <v>27</v>
      </c>
      <c r="P185" s="119"/>
      <c r="Q185" s="75" t="str">
        <f t="shared" si="55"/>
        <v xml:space="preserve"> </v>
      </c>
      <c r="R185" s="75"/>
      <c r="S185" s="75"/>
      <c r="T185" s="75"/>
      <c r="U185" s="75"/>
      <c r="V185" s="75"/>
      <c r="W185" s="75"/>
      <c r="X185" s="75"/>
      <c r="Y185" s="75"/>
      <c r="Z185" s="75"/>
      <c r="AA185" s="75"/>
      <c r="AB185" s="75"/>
      <c r="AC185" s="75"/>
      <c r="AD185" s="75"/>
      <c r="AE185" s="75"/>
      <c r="AF185" s="75"/>
      <c r="AG185" s="75"/>
      <c r="AH185" s="75"/>
      <c r="AI185" s="75"/>
      <c r="AJ185" s="75"/>
      <c r="AK185" s="75"/>
      <c r="AL185" s="75"/>
      <c r="AM185" s="75"/>
      <c r="AN185" s="75"/>
      <c r="AO185" s="75"/>
      <c r="AP185" s="75"/>
      <c r="AQ185" s="75"/>
      <c r="AR185" s="75"/>
      <c r="AS185" s="75"/>
      <c r="AT185" s="75"/>
      <c r="AU185" s="75"/>
      <c r="AV185" s="75"/>
      <c r="AW185" s="75"/>
      <c r="AX185" s="75"/>
      <c r="AY185" s="75"/>
      <c r="AZ185" s="75"/>
      <c r="BA185" s="17" t="str">
        <f t="shared" si="60"/>
        <v/>
      </c>
      <c r="BB185" s="17" t="str">
        <f t="shared" si="56"/>
        <v/>
      </c>
      <c r="BC185" s="3"/>
      <c r="BD185" s="25">
        <f t="shared" si="57"/>
        <v>0</v>
      </c>
      <c r="BE185" s="25">
        <f t="shared" si="58"/>
        <v>0</v>
      </c>
      <c r="BF185" s="3"/>
    </row>
    <row r="186" spans="1:58" x14ac:dyDescent="0.15">
      <c r="A186" s="307"/>
      <c r="B186" s="326" t="s">
        <v>142</v>
      </c>
      <c r="C186" s="326"/>
      <c r="D186" s="195">
        <f t="shared" si="59"/>
        <v>5</v>
      </c>
      <c r="E186" s="53"/>
      <c r="F186" s="55"/>
      <c r="G186" s="55"/>
      <c r="H186" s="55"/>
      <c r="I186" s="55"/>
      <c r="J186" s="55">
        <v>2</v>
      </c>
      <c r="K186" s="55">
        <v>3</v>
      </c>
      <c r="L186" s="55"/>
      <c r="M186" s="57"/>
      <c r="N186" s="58">
        <v>3</v>
      </c>
      <c r="O186" s="58">
        <v>2</v>
      </c>
      <c r="P186" s="148"/>
      <c r="Q186" s="75" t="str">
        <f t="shared" si="55"/>
        <v xml:space="preserve"> </v>
      </c>
      <c r="R186" s="75"/>
      <c r="S186" s="75"/>
      <c r="T186" s="75"/>
      <c r="U186" s="75"/>
      <c r="V186" s="75"/>
      <c r="W186" s="75"/>
      <c r="X186" s="75"/>
      <c r="Y186" s="75"/>
      <c r="Z186" s="75"/>
      <c r="AA186" s="75"/>
      <c r="AB186" s="75"/>
      <c r="AC186" s="75"/>
      <c r="AD186" s="75"/>
      <c r="AE186" s="75"/>
      <c r="AF186" s="75"/>
      <c r="AG186" s="75"/>
      <c r="AH186" s="75"/>
      <c r="AI186" s="75"/>
      <c r="AJ186" s="75"/>
      <c r="AK186" s="75"/>
      <c r="AL186" s="75"/>
      <c r="AM186" s="75"/>
      <c r="AN186" s="75"/>
      <c r="AO186" s="75"/>
      <c r="AP186" s="75"/>
      <c r="AQ186" s="75"/>
      <c r="AR186" s="75"/>
      <c r="AS186" s="75"/>
      <c r="AT186" s="75"/>
      <c r="AU186" s="75"/>
      <c r="AV186" s="75"/>
      <c r="AW186" s="75"/>
      <c r="AX186" s="75"/>
      <c r="AY186" s="75"/>
      <c r="AZ186" s="75"/>
      <c r="BA186" s="17" t="str">
        <f t="shared" si="60"/>
        <v/>
      </c>
      <c r="BB186" s="17" t="str">
        <f t="shared" si="56"/>
        <v/>
      </c>
      <c r="BC186" s="3"/>
      <c r="BD186" s="25">
        <f t="shared" si="57"/>
        <v>0</v>
      </c>
      <c r="BE186" s="25">
        <f t="shared" si="58"/>
        <v>0</v>
      </c>
      <c r="BF186" s="3"/>
    </row>
    <row r="187" spans="1:58" ht="11.25" customHeight="1" x14ac:dyDescent="0.15">
      <c r="A187" s="306" t="s">
        <v>143</v>
      </c>
      <c r="B187" s="328" t="s">
        <v>218</v>
      </c>
      <c r="C187" s="328"/>
      <c r="D187" s="111">
        <f t="shared" si="59"/>
        <v>73</v>
      </c>
      <c r="E187" s="62">
        <v>6</v>
      </c>
      <c r="F187" s="63"/>
      <c r="G187" s="63">
        <v>2</v>
      </c>
      <c r="H187" s="63">
        <v>2</v>
      </c>
      <c r="I187" s="63">
        <v>8</v>
      </c>
      <c r="J187" s="63">
        <v>22</v>
      </c>
      <c r="K187" s="63">
        <v>24</v>
      </c>
      <c r="L187" s="63">
        <v>9</v>
      </c>
      <c r="M187" s="64"/>
      <c r="N187" s="74">
        <v>32</v>
      </c>
      <c r="O187" s="74">
        <v>41</v>
      </c>
      <c r="P187" s="112"/>
      <c r="Q187" s="75" t="str">
        <f t="shared" si="55"/>
        <v xml:space="preserve"> </v>
      </c>
      <c r="R187" s="75"/>
      <c r="S187" s="75"/>
      <c r="T187" s="75"/>
      <c r="U187" s="75"/>
      <c r="V187" s="75"/>
      <c r="W187" s="75"/>
      <c r="X187" s="75"/>
      <c r="Y187" s="75"/>
      <c r="Z187" s="75"/>
      <c r="AA187" s="75"/>
      <c r="AB187" s="75"/>
      <c r="AC187" s="75"/>
      <c r="AD187" s="75"/>
      <c r="AE187" s="75"/>
      <c r="AF187" s="75"/>
      <c r="AG187" s="75"/>
      <c r="AH187" s="75"/>
      <c r="AI187" s="75"/>
      <c r="AJ187" s="75"/>
      <c r="AK187" s="75"/>
      <c r="AL187" s="75"/>
      <c r="AM187" s="75"/>
      <c r="AN187" s="75"/>
      <c r="AO187" s="75"/>
      <c r="AP187" s="75"/>
      <c r="AQ187" s="75"/>
      <c r="AR187" s="75"/>
      <c r="AS187" s="75"/>
      <c r="AT187" s="75"/>
      <c r="AU187" s="75"/>
      <c r="AV187" s="75"/>
      <c r="AW187" s="75"/>
      <c r="AX187" s="75"/>
      <c r="AY187" s="75"/>
      <c r="AZ187" s="75"/>
      <c r="BA187" s="17" t="str">
        <f t="shared" si="60"/>
        <v/>
      </c>
      <c r="BB187" s="17" t="str">
        <f t="shared" si="56"/>
        <v/>
      </c>
      <c r="BC187" s="3"/>
      <c r="BD187" s="25">
        <f t="shared" si="57"/>
        <v>0</v>
      </c>
      <c r="BE187" s="25">
        <f t="shared" si="58"/>
        <v>0</v>
      </c>
      <c r="BF187" s="3"/>
    </row>
    <row r="188" spans="1:58" ht="11.25" customHeight="1" x14ac:dyDescent="0.15">
      <c r="A188" s="327"/>
      <c r="B188" s="320" t="s">
        <v>219</v>
      </c>
      <c r="C188" s="320"/>
      <c r="D188" s="113">
        <f t="shared" si="59"/>
        <v>115</v>
      </c>
      <c r="E188" s="96">
        <v>6</v>
      </c>
      <c r="F188" s="80"/>
      <c r="G188" s="80">
        <v>2</v>
      </c>
      <c r="H188" s="80">
        <v>4</v>
      </c>
      <c r="I188" s="80">
        <v>7</v>
      </c>
      <c r="J188" s="80">
        <v>41</v>
      </c>
      <c r="K188" s="80">
        <v>46</v>
      </c>
      <c r="L188" s="80">
        <v>9</v>
      </c>
      <c r="M188" s="98"/>
      <c r="N188" s="83">
        <v>52</v>
      </c>
      <c r="O188" s="83">
        <v>63</v>
      </c>
      <c r="P188" s="119"/>
      <c r="Q188" s="75" t="str">
        <f t="shared" si="55"/>
        <v xml:space="preserve"> </v>
      </c>
      <c r="R188" s="75"/>
      <c r="S188" s="75"/>
      <c r="T188" s="75"/>
      <c r="U188" s="75"/>
      <c r="V188" s="75"/>
      <c r="W188" s="75"/>
      <c r="X188" s="75"/>
      <c r="Y188" s="75"/>
      <c r="Z188" s="75"/>
      <c r="AA188" s="75"/>
      <c r="AB188" s="75"/>
      <c r="AC188" s="75"/>
      <c r="AD188" s="75"/>
      <c r="AE188" s="75"/>
      <c r="AF188" s="75"/>
      <c r="AG188" s="75"/>
      <c r="AH188" s="75"/>
      <c r="AI188" s="75"/>
      <c r="AJ188" s="75"/>
      <c r="AK188" s="75"/>
      <c r="AL188" s="75"/>
      <c r="AM188" s="75"/>
      <c r="AN188" s="75"/>
      <c r="AO188" s="75"/>
      <c r="AP188" s="75"/>
      <c r="AQ188" s="75"/>
      <c r="AR188" s="75"/>
      <c r="AS188" s="75"/>
      <c r="AT188" s="75"/>
      <c r="AU188" s="75"/>
      <c r="AV188" s="75"/>
      <c r="AW188" s="75"/>
      <c r="AX188" s="75"/>
      <c r="AY188" s="75"/>
      <c r="AZ188" s="75"/>
      <c r="BA188" s="17" t="str">
        <f t="shared" si="60"/>
        <v/>
      </c>
      <c r="BB188" s="17" t="str">
        <f t="shared" si="56"/>
        <v/>
      </c>
      <c r="BC188" s="3"/>
      <c r="BD188" s="25">
        <f t="shared" si="57"/>
        <v>0</v>
      </c>
      <c r="BE188" s="25">
        <f t="shared" si="58"/>
        <v>0</v>
      </c>
      <c r="BF188" s="3"/>
    </row>
    <row r="189" spans="1:58" ht="11.25" customHeight="1" x14ac:dyDescent="0.15">
      <c r="A189" s="327"/>
      <c r="B189" s="320" t="s">
        <v>141</v>
      </c>
      <c r="C189" s="320"/>
      <c r="D189" s="113">
        <f t="shared" si="59"/>
        <v>66</v>
      </c>
      <c r="E189" s="96">
        <v>6</v>
      </c>
      <c r="F189" s="80"/>
      <c r="G189" s="80">
        <v>2</v>
      </c>
      <c r="H189" s="80">
        <v>2</v>
      </c>
      <c r="I189" s="80">
        <v>7</v>
      </c>
      <c r="J189" s="80">
        <v>16</v>
      </c>
      <c r="K189" s="80">
        <v>25</v>
      </c>
      <c r="L189" s="80">
        <v>8</v>
      </c>
      <c r="M189" s="98"/>
      <c r="N189" s="83">
        <v>30</v>
      </c>
      <c r="O189" s="83">
        <v>36</v>
      </c>
      <c r="P189" s="119"/>
      <c r="Q189" s="75" t="str">
        <f t="shared" si="55"/>
        <v xml:space="preserve"> </v>
      </c>
      <c r="R189" s="75"/>
      <c r="S189" s="75"/>
      <c r="T189" s="75"/>
      <c r="U189" s="75"/>
      <c r="V189" s="75"/>
      <c r="W189" s="75"/>
      <c r="X189" s="75"/>
      <c r="Y189" s="75"/>
      <c r="Z189" s="75"/>
      <c r="AA189" s="75"/>
      <c r="AB189" s="75"/>
      <c r="AC189" s="75"/>
      <c r="AD189" s="75"/>
      <c r="AE189" s="75"/>
      <c r="AF189" s="75"/>
      <c r="AG189" s="75"/>
      <c r="AH189" s="75"/>
      <c r="AI189" s="75"/>
      <c r="AJ189" s="75"/>
      <c r="AK189" s="75"/>
      <c r="AL189" s="75"/>
      <c r="AM189" s="75"/>
      <c r="AN189" s="75"/>
      <c r="AO189" s="75"/>
      <c r="AP189" s="75"/>
      <c r="AQ189" s="75"/>
      <c r="AR189" s="75"/>
      <c r="AS189" s="75"/>
      <c r="AT189" s="75"/>
      <c r="AU189" s="75"/>
      <c r="AV189" s="75"/>
      <c r="AW189" s="75"/>
      <c r="AX189" s="75"/>
      <c r="AY189" s="75"/>
      <c r="AZ189" s="75"/>
      <c r="BA189" s="17" t="str">
        <f t="shared" si="60"/>
        <v/>
      </c>
      <c r="BB189" s="17" t="str">
        <f t="shared" si="56"/>
        <v/>
      </c>
      <c r="BC189" s="3"/>
      <c r="BD189" s="25">
        <f t="shared" si="57"/>
        <v>0</v>
      </c>
      <c r="BE189" s="25">
        <f t="shared" si="58"/>
        <v>0</v>
      </c>
      <c r="BF189" s="3"/>
    </row>
    <row r="190" spans="1:58" ht="11.25" customHeight="1" x14ac:dyDescent="0.15">
      <c r="A190" s="307"/>
      <c r="B190" s="326" t="s">
        <v>142</v>
      </c>
      <c r="C190" s="326"/>
      <c r="D190" s="195">
        <f t="shared" si="59"/>
        <v>39</v>
      </c>
      <c r="E190" s="53">
        <v>2</v>
      </c>
      <c r="F190" s="55"/>
      <c r="G190" s="55"/>
      <c r="H190" s="55">
        <v>1</v>
      </c>
      <c r="I190" s="55">
        <v>4</v>
      </c>
      <c r="J190" s="55">
        <v>10</v>
      </c>
      <c r="K190" s="55">
        <v>17</v>
      </c>
      <c r="L190" s="55">
        <v>5</v>
      </c>
      <c r="M190" s="57"/>
      <c r="N190" s="58">
        <v>15</v>
      </c>
      <c r="O190" s="58">
        <v>24</v>
      </c>
      <c r="P190" s="148"/>
      <c r="Q190" s="75" t="str">
        <f t="shared" si="55"/>
        <v xml:space="preserve"> </v>
      </c>
      <c r="R190" s="75"/>
      <c r="S190" s="75"/>
      <c r="T190" s="75"/>
      <c r="U190" s="75"/>
      <c r="V190" s="75"/>
      <c r="W190" s="75"/>
      <c r="X190" s="75"/>
      <c r="Y190" s="75"/>
      <c r="Z190" s="75"/>
      <c r="AA190" s="75"/>
      <c r="AB190" s="75"/>
      <c r="AC190" s="75"/>
      <c r="AD190" s="75"/>
      <c r="AE190" s="75"/>
      <c r="AF190" s="75"/>
      <c r="AG190" s="75"/>
      <c r="AH190" s="75"/>
      <c r="AI190" s="75"/>
      <c r="AJ190" s="75"/>
      <c r="AK190" s="75"/>
      <c r="AL190" s="75"/>
      <c r="AM190" s="75"/>
      <c r="AN190" s="75"/>
      <c r="AO190" s="75"/>
      <c r="AP190" s="75"/>
      <c r="AQ190" s="75"/>
      <c r="AR190" s="75"/>
      <c r="AS190" s="75"/>
      <c r="AT190" s="75"/>
      <c r="AU190" s="75"/>
      <c r="AV190" s="75"/>
      <c r="AW190" s="75"/>
      <c r="AX190" s="75"/>
      <c r="AY190" s="75"/>
      <c r="AZ190" s="75"/>
      <c r="BA190" s="17" t="str">
        <f t="shared" si="60"/>
        <v/>
      </c>
      <c r="BB190" s="17" t="str">
        <f t="shared" si="56"/>
        <v/>
      </c>
      <c r="BC190" s="3"/>
      <c r="BD190" s="25">
        <f t="shared" si="57"/>
        <v>0</v>
      </c>
      <c r="BE190" s="25">
        <f t="shared" si="58"/>
        <v>0</v>
      </c>
      <c r="BF190" s="2"/>
    </row>
    <row r="191" spans="1:58" ht="11.25" customHeight="1" x14ac:dyDescent="0.15">
      <c r="A191" s="306" t="s">
        <v>82</v>
      </c>
      <c r="B191" s="328" t="s">
        <v>218</v>
      </c>
      <c r="C191" s="328"/>
      <c r="D191" s="111">
        <f t="shared" si="59"/>
        <v>37</v>
      </c>
      <c r="E191" s="62"/>
      <c r="F191" s="63"/>
      <c r="G191" s="63"/>
      <c r="H191" s="63">
        <v>4</v>
      </c>
      <c r="I191" s="63">
        <v>3</v>
      </c>
      <c r="J191" s="63">
        <v>4</v>
      </c>
      <c r="K191" s="63">
        <v>12</v>
      </c>
      <c r="L191" s="63"/>
      <c r="M191" s="64">
        <v>14</v>
      </c>
      <c r="N191" s="74">
        <v>5</v>
      </c>
      <c r="O191" s="74">
        <v>32</v>
      </c>
      <c r="P191" s="112"/>
      <c r="Q191" s="75" t="str">
        <f t="shared" si="55"/>
        <v xml:space="preserve"> </v>
      </c>
      <c r="R191" s="75"/>
      <c r="S191" s="75"/>
      <c r="T191" s="75"/>
      <c r="U191" s="75"/>
      <c r="V191" s="75"/>
      <c r="W191" s="75"/>
      <c r="X191" s="75"/>
      <c r="Y191" s="75"/>
      <c r="Z191" s="75"/>
      <c r="AA191" s="75"/>
      <c r="AB191" s="75"/>
      <c r="AC191" s="75"/>
      <c r="AD191" s="75"/>
      <c r="AE191" s="75"/>
      <c r="AF191" s="75"/>
      <c r="AG191" s="75"/>
      <c r="AH191" s="75"/>
      <c r="AI191" s="75"/>
      <c r="AJ191" s="75"/>
      <c r="AK191" s="75"/>
      <c r="AL191" s="75"/>
      <c r="AM191" s="75"/>
      <c r="AN191" s="75"/>
      <c r="AO191" s="75"/>
      <c r="AP191" s="75"/>
      <c r="AQ191" s="75"/>
      <c r="AR191" s="75"/>
      <c r="AS191" s="75"/>
      <c r="AT191" s="75"/>
      <c r="AU191" s="75"/>
      <c r="AV191" s="75"/>
      <c r="AW191" s="75"/>
      <c r="AX191" s="75"/>
      <c r="AY191" s="75"/>
      <c r="AZ191" s="75"/>
      <c r="BA191" s="17" t="str">
        <f t="shared" si="60"/>
        <v/>
      </c>
      <c r="BB191" s="17" t="str">
        <f t="shared" si="56"/>
        <v/>
      </c>
      <c r="BC191" s="3"/>
      <c r="BD191" s="25">
        <f t="shared" si="57"/>
        <v>0</v>
      </c>
      <c r="BE191" s="25">
        <f t="shared" si="58"/>
        <v>0</v>
      </c>
      <c r="BF191" s="3"/>
    </row>
    <row r="192" spans="1:58" ht="11.25" customHeight="1" x14ac:dyDescent="0.15">
      <c r="A192" s="327"/>
      <c r="B192" s="320" t="s">
        <v>219</v>
      </c>
      <c r="C192" s="320"/>
      <c r="D192" s="113">
        <f t="shared" si="59"/>
        <v>114</v>
      </c>
      <c r="E192" s="96"/>
      <c r="F192" s="80"/>
      <c r="G192" s="80"/>
      <c r="H192" s="80">
        <v>2</v>
      </c>
      <c r="I192" s="80">
        <v>4</v>
      </c>
      <c r="J192" s="80">
        <v>15</v>
      </c>
      <c r="K192" s="80">
        <v>25</v>
      </c>
      <c r="L192" s="80">
        <v>1</v>
      </c>
      <c r="M192" s="98">
        <v>67</v>
      </c>
      <c r="N192" s="83">
        <v>11</v>
      </c>
      <c r="O192" s="83">
        <v>103</v>
      </c>
      <c r="P192" s="119"/>
      <c r="Q192" s="75" t="str">
        <f t="shared" si="55"/>
        <v xml:space="preserve"> </v>
      </c>
      <c r="R192" s="75"/>
      <c r="S192" s="75"/>
      <c r="T192" s="75"/>
      <c r="U192" s="75"/>
      <c r="V192" s="75"/>
      <c r="W192" s="75"/>
      <c r="X192" s="75"/>
      <c r="Y192" s="75"/>
      <c r="Z192" s="75"/>
      <c r="AA192" s="75"/>
      <c r="AB192" s="75"/>
      <c r="AC192" s="75"/>
      <c r="AD192" s="75"/>
      <c r="AE192" s="75"/>
      <c r="AF192" s="75"/>
      <c r="AG192" s="75"/>
      <c r="AH192" s="75"/>
      <c r="AI192" s="75"/>
      <c r="AJ192" s="75"/>
      <c r="AK192" s="75"/>
      <c r="AL192" s="75"/>
      <c r="AM192" s="75"/>
      <c r="AN192" s="75"/>
      <c r="AO192" s="75"/>
      <c r="AP192" s="75"/>
      <c r="AQ192" s="75"/>
      <c r="AR192" s="75"/>
      <c r="AS192" s="75"/>
      <c r="AT192" s="75"/>
      <c r="AU192" s="75"/>
      <c r="AV192" s="75"/>
      <c r="AW192" s="75"/>
      <c r="AX192" s="75"/>
      <c r="AY192" s="75"/>
      <c r="AZ192" s="75"/>
      <c r="BA192" s="17" t="str">
        <f t="shared" si="60"/>
        <v/>
      </c>
      <c r="BB192" s="17" t="str">
        <f t="shared" si="56"/>
        <v/>
      </c>
      <c r="BC192" s="3"/>
      <c r="BD192" s="25">
        <f t="shared" si="57"/>
        <v>0</v>
      </c>
      <c r="BE192" s="25">
        <f t="shared" si="58"/>
        <v>0</v>
      </c>
      <c r="BF192" s="3"/>
    </row>
    <row r="193" spans="1:58" ht="11.25" customHeight="1" x14ac:dyDescent="0.15">
      <c r="A193" s="327"/>
      <c r="B193" s="320" t="s">
        <v>141</v>
      </c>
      <c r="C193" s="320"/>
      <c r="D193" s="113">
        <f t="shared" si="59"/>
        <v>44</v>
      </c>
      <c r="E193" s="96"/>
      <c r="F193" s="80"/>
      <c r="G193" s="80"/>
      <c r="H193" s="80">
        <v>4</v>
      </c>
      <c r="I193" s="80">
        <v>2</v>
      </c>
      <c r="J193" s="80">
        <v>4</v>
      </c>
      <c r="K193" s="80">
        <v>14</v>
      </c>
      <c r="L193" s="80"/>
      <c r="M193" s="98">
        <v>20</v>
      </c>
      <c r="N193" s="83">
        <v>5</v>
      </c>
      <c r="O193" s="83">
        <v>39</v>
      </c>
      <c r="P193" s="119"/>
      <c r="Q193" s="75" t="str">
        <f t="shared" si="55"/>
        <v xml:space="preserve"> </v>
      </c>
      <c r="R193" s="75"/>
      <c r="S193" s="75"/>
      <c r="T193" s="75"/>
      <c r="U193" s="75"/>
      <c r="V193" s="75"/>
      <c r="W193" s="75"/>
      <c r="X193" s="75"/>
      <c r="Y193" s="75"/>
      <c r="Z193" s="75"/>
      <c r="AA193" s="75"/>
      <c r="AB193" s="75"/>
      <c r="AC193" s="75"/>
      <c r="AD193" s="75"/>
      <c r="AE193" s="75"/>
      <c r="AF193" s="75"/>
      <c r="AG193" s="75"/>
      <c r="AH193" s="75"/>
      <c r="AI193" s="75"/>
      <c r="AJ193" s="75"/>
      <c r="AK193" s="75"/>
      <c r="AL193" s="75"/>
      <c r="AM193" s="75"/>
      <c r="AN193" s="75"/>
      <c r="AO193" s="75"/>
      <c r="AP193" s="75"/>
      <c r="AQ193" s="75"/>
      <c r="AR193" s="75"/>
      <c r="AS193" s="75"/>
      <c r="AT193" s="75"/>
      <c r="AU193" s="75"/>
      <c r="AV193" s="75"/>
      <c r="AW193" s="75"/>
      <c r="AX193" s="75"/>
      <c r="AY193" s="75"/>
      <c r="AZ193" s="75"/>
      <c r="BA193" s="17" t="str">
        <f t="shared" si="60"/>
        <v/>
      </c>
      <c r="BB193" s="17" t="str">
        <f t="shared" si="56"/>
        <v/>
      </c>
      <c r="BC193" s="3"/>
      <c r="BD193" s="25">
        <f t="shared" si="57"/>
        <v>0</v>
      </c>
      <c r="BE193" s="25">
        <f t="shared" si="58"/>
        <v>0</v>
      </c>
      <c r="BF193" s="3"/>
    </row>
    <row r="194" spans="1:58" ht="11.25" customHeight="1" x14ac:dyDescent="0.15">
      <c r="A194" s="307"/>
      <c r="B194" s="326" t="s">
        <v>142</v>
      </c>
      <c r="C194" s="326"/>
      <c r="D194" s="195">
        <f t="shared" si="59"/>
        <v>38</v>
      </c>
      <c r="E194" s="53"/>
      <c r="F194" s="55"/>
      <c r="G194" s="55"/>
      <c r="H194" s="55"/>
      <c r="I194" s="55">
        <v>2</v>
      </c>
      <c r="J194" s="55">
        <v>4</v>
      </c>
      <c r="K194" s="55">
        <v>8</v>
      </c>
      <c r="L194" s="55"/>
      <c r="M194" s="57">
        <v>24</v>
      </c>
      <c r="N194" s="58">
        <v>3</v>
      </c>
      <c r="O194" s="58">
        <v>35</v>
      </c>
      <c r="P194" s="148"/>
      <c r="Q194" s="75" t="str">
        <f t="shared" si="55"/>
        <v xml:space="preserve"> </v>
      </c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  <c r="AC194" s="75"/>
      <c r="AD194" s="75"/>
      <c r="AE194" s="75"/>
      <c r="AF194" s="75"/>
      <c r="AG194" s="75"/>
      <c r="AH194" s="75"/>
      <c r="AI194" s="75"/>
      <c r="AJ194" s="75"/>
      <c r="AK194" s="75"/>
      <c r="AL194" s="75"/>
      <c r="AM194" s="75"/>
      <c r="AN194" s="75"/>
      <c r="AO194" s="75"/>
      <c r="AP194" s="75"/>
      <c r="AQ194" s="75"/>
      <c r="AR194" s="75"/>
      <c r="AS194" s="75"/>
      <c r="AT194" s="75"/>
      <c r="AU194" s="75"/>
      <c r="AV194" s="75"/>
      <c r="AW194" s="75"/>
      <c r="AX194" s="75"/>
      <c r="AY194" s="75"/>
      <c r="AZ194" s="75"/>
      <c r="BA194" s="17" t="str">
        <f t="shared" si="60"/>
        <v/>
      </c>
      <c r="BB194" s="17" t="str">
        <f t="shared" si="56"/>
        <v/>
      </c>
      <c r="BC194" s="3"/>
      <c r="BD194" s="25">
        <f t="shared" si="57"/>
        <v>0</v>
      </c>
      <c r="BE194" s="25">
        <f t="shared" si="58"/>
        <v>0</v>
      </c>
      <c r="BF194" s="3"/>
    </row>
    <row r="195" spans="1:58" ht="11.25" customHeight="1" x14ac:dyDescent="0.15">
      <c r="A195" s="306" t="s">
        <v>87</v>
      </c>
      <c r="B195" s="328" t="s">
        <v>218</v>
      </c>
      <c r="C195" s="328"/>
      <c r="D195" s="111">
        <f>+SUM(E195:J195)</f>
        <v>22</v>
      </c>
      <c r="E195" s="62">
        <v>7</v>
      </c>
      <c r="F195" s="63">
        <v>5</v>
      </c>
      <c r="G195" s="63">
        <v>2</v>
      </c>
      <c r="H195" s="63"/>
      <c r="I195" s="63">
        <v>5</v>
      </c>
      <c r="J195" s="63">
        <v>3</v>
      </c>
      <c r="K195" s="223"/>
      <c r="L195" s="223"/>
      <c r="M195" s="224"/>
      <c r="N195" s="74">
        <v>11</v>
      </c>
      <c r="O195" s="74">
        <v>11</v>
      </c>
      <c r="P195" s="225"/>
      <c r="Q195" s="75" t="str">
        <f t="shared" si="55"/>
        <v xml:space="preserve"> </v>
      </c>
      <c r="R195" s="75"/>
      <c r="S195" s="75"/>
      <c r="T195" s="75"/>
      <c r="U195" s="75"/>
      <c r="V195" s="75"/>
      <c r="W195" s="75"/>
      <c r="X195" s="75"/>
      <c r="Y195" s="75"/>
      <c r="Z195" s="75"/>
      <c r="AA195" s="75"/>
      <c r="AB195" s="75"/>
      <c r="AC195" s="75"/>
      <c r="AD195" s="75"/>
      <c r="AE195" s="75"/>
      <c r="AF195" s="75"/>
      <c r="AG195" s="75"/>
      <c r="AH195" s="75"/>
      <c r="AI195" s="75"/>
      <c r="AJ195" s="75"/>
      <c r="AK195" s="75"/>
      <c r="AL195" s="75"/>
      <c r="AM195" s="75"/>
      <c r="AN195" s="75"/>
      <c r="AO195" s="75"/>
      <c r="AP195" s="75"/>
      <c r="AQ195" s="75"/>
      <c r="AR195" s="75"/>
      <c r="AS195" s="75"/>
      <c r="AT195" s="75"/>
      <c r="AU195" s="75"/>
      <c r="AV195" s="75"/>
      <c r="AW195" s="75"/>
      <c r="AX195" s="75"/>
      <c r="AY195" s="75"/>
      <c r="AZ195" s="75"/>
      <c r="BA195" s="17" t="str">
        <f t="shared" si="60"/>
        <v/>
      </c>
      <c r="BB195" s="8" t="str">
        <f t="shared" si="56"/>
        <v/>
      </c>
      <c r="BC195" s="3"/>
      <c r="BD195" s="25">
        <f t="shared" si="57"/>
        <v>0</v>
      </c>
      <c r="BE195" s="29">
        <f t="shared" si="58"/>
        <v>0</v>
      </c>
      <c r="BF195" s="3"/>
    </row>
    <row r="196" spans="1:58" ht="11.25" customHeight="1" x14ac:dyDescent="0.15">
      <c r="A196" s="327"/>
      <c r="B196" s="320" t="s">
        <v>219</v>
      </c>
      <c r="C196" s="320"/>
      <c r="D196" s="113">
        <f>+SUM(E196:J196)</f>
        <v>146</v>
      </c>
      <c r="E196" s="96">
        <v>51</v>
      </c>
      <c r="F196" s="80">
        <v>21</v>
      </c>
      <c r="G196" s="80">
        <v>24</v>
      </c>
      <c r="H196" s="80">
        <v>4</v>
      </c>
      <c r="I196" s="80">
        <v>39</v>
      </c>
      <c r="J196" s="80">
        <v>7</v>
      </c>
      <c r="K196" s="79"/>
      <c r="L196" s="79"/>
      <c r="M196" s="99"/>
      <c r="N196" s="83">
        <v>82</v>
      </c>
      <c r="O196" s="83">
        <v>64</v>
      </c>
      <c r="P196" s="121"/>
      <c r="Q196" s="75" t="str">
        <f t="shared" si="55"/>
        <v xml:space="preserve"> </v>
      </c>
      <c r="R196" s="75"/>
      <c r="S196" s="75"/>
      <c r="T196" s="75"/>
      <c r="U196" s="75"/>
      <c r="V196" s="75"/>
      <c r="W196" s="75"/>
      <c r="X196" s="75"/>
      <c r="Y196" s="75"/>
      <c r="Z196" s="75"/>
      <c r="AA196" s="75"/>
      <c r="AB196" s="75"/>
      <c r="AC196" s="75"/>
      <c r="AD196" s="75"/>
      <c r="AE196" s="75"/>
      <c r="AF196" s="75"/>
      <c r="AG196" s="75"/>
      <c r="AH196" s="75"/>
      <c r="AI196" s="75"/>
      <c r="AJ196" s="75"/>
      <c r="AK196" s="75"/>
      <c r="AL196" s="75"/>
      <c r="AM196" s="75"/>
      <c r="AN196" s="75"/>
      <c r="AO196" s="75"/>
      <c r="AP196" s="75"/>
      <c r="AQ196" s="75"/>
      <c r="AR196" s="75"/>
      <c r="AS196" s="75"/>
      <c r="AT196" s="75"/>
      <c r="AU196" s="75"/>
      <c r="AV196" s="75"/>
      <c r="AW196" s="75"/>
      <c r="AX196" s="75"/>
      <c r="AY196" s="75"/>
      <c r="AZ196" s="75"/>
      <c r="BA196" s="17" t="str">
        <f t="shared" si="60"/>
        <v/>
      </c>
      <c r="BB196" s="8" t="str">
        <f t="shared" si="56"/>
        <v/>
      </c>
      <c r="BC196" s="3"/>
      <c r="BD196" s="25">
        <f t="shared" si="57"/>
        <v>0</v>
      </c>
      <c r="BE196" s="29">
        <f t="shared" si="58"/>
        <v>0</v>
      </c>
      <c r="BF196" s="3"/>
    </row>
    <row r="197" spans="1:58" ht="11.25" customHeight="1" x14ac:dyDescent="0.15">
      <c r="A197" s="327"/>
      <c r="B197" s="320" t="s">
        <v>141</v>
      </c>
      <c r="C197" s="320"/>
      <c r="D197" s="113">
        <f>+SUM(E197:J197)</f>
        <v>36</v>
      </c>
      <c r="E197" s="96">
        <v>11</v>
      </c>
      <c r="F197" s="80">
        <v>5</v>
      </c>
      <c r="G197" s="80">
        <v>5</v>
      </c>
      <c r="H197" s="80"/>
      <c r="I197" s="80">
        <v>10</v>
      </c>
      <c r="J197" s="80">
        <v>5</v>
      </c>
      <c r="K197" s="79"/>
      <c r="L197" s="79"/>
      <c r="M197" s="99"/>
      <c r="N197" s="83">
        <v>21</v>
      </c>
      <c r="O197" s="83">
        <v>15</v>
      </c>
      <c r="P197" s="121"/>
      <c r="Q197" s="75" t="str">
        <f t="shared" si="55"/>
        <v xml:space="preserve"> </v>
      </c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75"/>
      <c r="AK197" s="75"/>
      <c r="AL197" s="75"/>
      <c r="AM197" s="75"/>
      <c r="AN197" s="75"/>
      <c r="AO197" s="75"/>
      <c r="AP197" s="75"/>
      <c r="AQ197" s="75"/>
      <c r="AR197" s="75"/>
      <c r="AS197" s="75"/>
      <c r="AT197" s="75"/>
      <c r="AU197" s="75"/>
      <c r="AV197" s="75"/>
      <c r="AW197" s="75"/>
      <c r="AX197" s="75"/>
      <c r="AY197" s="75"/>
      <c r="AZ197" s="75"/>
      <c r="BA197" s="17" t="str">
        <f t="shared" si="60"/>
        <v/>
      </c>
      <c r="BB197" s="8" t="str">
        <f t="shared" si="56"/>
        <v/>
      </c>
      <c r="BC197" s="3"/>
      <c r="BD197" s="25">
        <f t="shared" si="57"/>
        <v>0</v>
      </c>
      <c r="BE197" s="29">
        <f t="shared" si="58"/>
        <v>0</v>
      </c>
      <c r="BF197" s="3"/>
    </row>
    <row r="198" spans="1:58" ht="11.25" customHeight="1" x14ac:dyDescent="0.15">
      <c r="A198" s="307"/>
      <c r="B198" s="326" t="s">
        <v>142</v>
      </c>
      <c r="C198" s="326"/>
      <c r="D198" s="195">
        <f>+SUM(E198:J198)</f>
        <v>15</v>
      </c>
      <c r="E198" s="53">
        <v>6</v>
      </c>
      <c r="F198" s="55">
        <v>1</v>
      </c>
      <c r="G198" s="55">
        <v>6</v>
      </c>
      <c r="H198" s="55"/>
      <c r="I198" s="55">
        <v>1</v>
      </c>
      <c r="J198" s="55">
        <v>1</v>
      </c>
      <c r="K198" s="226"/>
      <c r="L198" s="226"/>
      <c r="M198" s="227"/>
      <c r="N198" s="58">
        <v>11</v>
      </c>
      <c r="O198" s="58">
        <v>4</v>
      </c>
      <c r="P198" s="228"/>
      <c r="Q198" s="75" t="str">
        <f t="shared" si="55"/>
        <v xml:space="preserve"> </v>
      </c>
      <c r="R198" s="75"/>
      <c r="S198" s="75"/>
      <c r="T198" s="75"/>
      <c r="U198" s="75"/>
      <c r="V198" s="75"/>
      <c r="W198" s="75"/>
      <c r="X198" s="75"/>
      <c r="Y198" s="75"/>
      <c r="Z198" s="75"/>
      <c r="AA198" s="75"/>
      <c r="AB198" s="75"/>
      <c r="AC198" s="75"/>
      <c r="AD198" s="75"/>
      <c r="AE198" s="75"/>
      <c r="AF198" s="75"/>
      <c r="AG198" s="75"/>
      <c r="AH198" s="75"/>
      <c r="AI198" s="75"/>
      <c r="AJ198" s="75"/>
      <c r="AK198" s="75"/>
      <c r="AL198" s="75"/>
      <c r="AM198" s="75"/>
      <c r="AN198" s="75"/>
      <c r="AO198" s="75"/>
      <c r="AP198" s="75"/>
      <c r="AQ198" s="75"/>
      <c r="AR198" s="75"/>
      <c r="AS198" s="75"/>
      <c r="AT198" s="75"/>
      <c r="AU198" s="75"/>
      <c r="AV198" s="75"/>
      <c r="AW198" s="75"/>
      <c r="AX198" s="75"/>
      <c r="AY198" s="75"/>
      <c r="AZ198" s="75"/>
      <c r="BA198" s="17" t="str">
        <f t="shared" si="60"/>
        <v/>
      </c>
      <c r="BB198" s="8" t="str">
        <f t="shared" si="56"/>
        <v/>
      </c>
      <c r="BC198" s="3"/>
      <c r="BD198" s="25">
        <f t="shared" si="57"/>
        <v>0</v>
      </c>
      <c r="BE198" s="29">
        <f t="shared" si="58"/>
        <v>0</v>
      </c>
      <c r="BF198" s="27"/>
    </row>
    <row r="199" spans="1:58" ht="11.25" customHeight="1" x14ac:dyDescent="0.15">
      <c r="A199" s="306" t="s">
        <v>144</v>
      </c>
      <c r="B199" s="319" t="s">
        <v>218</v>
      </c>
      <c r="C199" s="319"/>
      <c r="D199" s="229">
        <f t="shared" si="59"/>
        <v>19</v>
      </c>
      <c r="E199" s="114"/>
      <c r="F199" s="115"/>
      <c r="G199" s="115"/>
      <c r="H199" s="115"/>
      <c r="I199" s="115">
        <v>1</v>
      </c>
      <c r="J199" s="115">
        <v>1</v>
      </c>
      <c r="K199" s="115">
        <v>15</v>
      </c>
      <c r="L199" s="115">
        <v>2</v>
      </c>
      <c r="M199" s="179"/>
      <c r="N199" s="117">
        <v>8</v>
      </c>
      <c r="O199" s="117">
        <v>11</v>
      </c>
      <c r="P199" s="118"/>
      <c r="Q199" s="75" t="str">
        <f t="shared" si="55"/>
        <v xml:space="preserve"> </v>
      </c>
      <c r="R199" s="75"/>
      <c r="S199" s="75"/>
      <c r="T199" s="75"/>
      <c r="U199" s="75"/>
      <c r="V199" s="75"/>
      <c r="W199" s="75"/>
      <c r="X199" s="75"/>
      <c r="Y199" s="75"/>
      <c r="Z199" s="75"/>
      <c r="AA199" s="75"/>
      <c r="AB199" s="75"/>
      <c r="AC199" s="75"/>
      <c r="AD199" s="75"/>
      <c r="AE199" s="75"/>
      <c r="AF199" s="75"/>
      <c r="AG199" s="75"/>
      <c r="AH199" s="75"/>
      <c r="AI199" s="75"/>
      <c r="AJ199" s="75"/>
      <c r="AK199" s="75"/>
      <c r="AL199" s="75"/>
      <c r="AM199" s="75"/>
      <c r="AN199" s="75"/>
      <c r="AO199" s="75"/>
      <c r="AP199" s="75"/>
      <c r="AQ199" s="75"/>
      <c r="AR199" s="75"/>
      <c r="AS199" s="75"/>
      <c r="AT199" s="75"/>
      <c r="AU199" s="75"/>
      <c r="AV199" s="75"/>
      <c r="AW199" s="75"/>
      <c r="AX199" s="75"/>
      <c r="AY199" s="75"/>
      <c r="AZ199" s="75"/>
      <c r="BA199" s="17" t="str">
        <f t="shared" si="60"/>
        <v/>
      </c>
      <c r="BB199" s="17" t="str">
        <f t="shared" si="56"/>
        <v/>
      </c>
      <c r="BC199" s="3"/>
      <c r="BD199" s="25">
        <f t="shared" si="57"/>
        <v>0</v>
      </c>
      <c r="BE199" s="25">
        <f t="shared" si="58"/>
        <v>0</v>
      </c>
      <c r="BF199" s="2"/>
    </row>
    <row r="200" spans="1:58" ht="11.25" customHeight="1" x14ac:dyDescent="0.15">
      <c r="A200" s="327"/>
      <c r="B200" s="320" t="s">
        <v>219</v>
      </c>
      <c r="C200" s="320"/>
      <c r="D200" s="113">
        <f t="shared" si="59"/>
        <v>116</v>
      </c>
      <c r="E200" s="96"/>
      <c r="F200" s="80"/>
      <c r="G200" s="80"/>
      <c r="H200" s="80"/>
      <c r="I200" s="80"/>
      <c r="J200" s="80">
        <v>2</v>
      </c>
      <c r="K200" s="80">
        <v>101</v>
      </c>
      <c r="L200" s="80">
        <v>13</v>
      </c>
      <c r="M200" s="98"/>
      <c r="N200" s="83">
        <v>25</v>
      </c>
      <c r="O200" s="83">
        <v>91</v>
      </c>
      <c r="P200" s="119">
        <v>2</v>
      </c>
      <c r="Q200" s="75" t="str">
        <f t="shared" si="55"/>
        <v xml:space="preserve"> </v>
      </c>
      <c r="R200" s="75"/>
      <c r="S200" s="75"/>
      <c r="T200" s="75"/>
      <c r="U200" s="75"/>
      <c r="V200" s="75"/>
      <c r="W200" s="75"/>
      <c r="X200" s="75"/>
      <c r="Y200" s="75"/>
      <c r="Z200" s="75"/>
      <c r="AA200" s="75"/>
      <c r="AB200" s="75"/>
      <c r="AC200" s="75"/>
      <c r="AD200" s="75"/>
      <c r="AE200" s="75"/>
      <c r="AF200" s="75"/>
      <c r="AG200" s="75"/>
      <c r="AH200" s="75"/>
      <c r="AI200" s="75"/>
      <c r="AJ200" s="75"/>
      <c r="AK200" s="75"/>
      <c r="AL200" s="75"/>
      <c r="AM200" s="75"/>
      <c r="AN200" s="75"/>
      <c r="AO200" s="75"/>
      <c r="AP200" s="75"/>
      <c r="AQ200" s="75"/>
      <c r="AR200" s="75"/>
      <c r="AS200" s="75"/>
      <c r="AT200" s="75"/>
      <c r="AU200" s="75"/>
      <c r="AV200" s="75"/>
      <c r="AW200" s="75"/>
      <c r="AX200" s="75"/>
      <c r="AY200" s="75"/>
      <c r="AZ200" s="75"/>
      <c r="BA200" s="17" t="str">
        <f t="shared" si="60"/>
        <v/>
      </c>
      <c r="BB200" s="17" t="str">
        <f t="shared" si="56"/>
        <v/>
      </c>
      <c r="BC200" s="3"/>
      <c r="BD200" s="25">
        <f t="shared" si="57"/>
        <v>0</v>
      </c>
      <c r="BE200" s="25">
        <f t="shared" si="58"/>
        <v>0</v>
      </c>
      <c r="BF200" s="2"/>
    </row>
    <row r="201" spans="1:58" ht="11.25" customHeight="1" x14ac:dyDescent="0.15">
      <c r="A201" s="327"/>
      <c r="B201" s="320" t="s">
        <v>141</v>
      </c>
      <c r="C201" s="320"/>
      <c r="D201" s="113">
        <f t="shared" si="59"/>
        <v>13</v>
      </c>
      <c r="E201" s="96"/>
      <c r="F201" s="80"/>
      <c r="G201" s="80"/>
      <c r="H201" s="80"/>
      <c r="I201" s="80">
        <v>1</v>
      </c>
      <c r="J201" s="80"/>
      <c r="K201" s="80">
        <v>10</v>
      </c>
      <c r="L201" s="80">
        <v>2</v>
      </c>
      <c r="M201" s="98"/>
      <c r="N201" s="83">
        <v>6</v>
      </c>
      <c r="O201" s="83">
        <v>7</v>
      </c>
      <c r="P201" s="119"/>
      <c r="Q201" s="75" t="str">
        <f t="shared" si="55"/>
        <v xml:space="preserve"> </v>
      </c>
      <c r="R201" s="75"/>
      <c r="S201" s="75"/>
      <c r="T201" s="75"/>
      <c r="U201" s="75"/>
      <c r="V201" s="75"/>
      <c r="W201" s="75"/>
      <c r="X201" s="75"/>
      <c r="Y201" s="75"/>
      <c r="Z201" s="75"/>
      <c r="AA201" s="75"/>
      <c r="AB201" s="75"/>
      <c r="AC201" s="75"/>
      <c r="AD201" s="75"/>
      <c r="AE201" s="75"/>
      <c r="AF201" s="75"/>
      <c r="AG201" s="75"/>
      <c r="AH201" s="75"/>
      <c r="AI201" s="75"/>
      <c r="AJ201" s="75"/>
      <c r="AK201" s="75"/>
      <c r="AL201" s="75"/>
      <c r="AM201" s="75"/>
      <c r="AN201" s="75"/>
      <c r="AO201" s="75"/>
      <c r="AP201" s="75"/>
      <c r="AQ201" s="75"/>
      <c r="AR201" s="75"/>
      <c r="AS201" s="75"/>
      <c r="AT201" s="75"/>
      <c r="AU201" s="75"/>
      <c r="AV201" s="75"/>
      <c r="AW201" s="75"/>
      <c r="AX201" s="75"/>
      <c r="AY201" s="75"/>
      <c r="AZ201" s="75"/>
      <c r="BA201" s="17" t="str">
        <f t="shared" si="60"/>
        <v/>
      </c>
      <c r="BB201" s="17" t="str">
        <f t="shared" si="56"/>
        <v/>
      </c>
      <c r="BC201" s="3"/>
      <c r="BD201" s="25">
        <f t="shared" si="57"/>
        <v>0</v>
      </c>
      <c r="BE201" s="25">
        <f t="shared" si="58"/>
        <v>0</v>
      </c>
      <c r="BF201" s="2"/>
    </row>
    <row r="202" spans="1:58" ht="11.25" customHeight="1" x14ac:dyDescent="0.15">
      <c r="A202" s="307"/>
      <c r="B202" s="321" t="s">
        <v>142</v>
      </c>
      <c r="C202" s="321"/>
      <c r="D202" s="191">
        <f t="shared" si="59"/>
        <v>13</v>
      </c>
      <c r="E202" s="142"/>
      <c r="F202" s="144"/>
      <c r="G202" s="144"/>
      <c r="H202" s="144"/>
      <c r="I202" s="144">
        <v>1</v>
      </c>
      <c r="J202" s="144"/>
      <c r="K202" s="144">
        <v>12</v>
      </c>
      <c r="L202" s="144"/>
      <c r="M202" s="145"/>
      <c r="N202" s="87">
        <v>3</v>
      </c>
      <c r="O202" s="87">
        <v>10</v>
      </c>
      <c r="P202" s="157"/>
      <c r="Q202" s="75" t="str">
        <f t="shared" si="55"/>
        <v xml:space="preserve"> </v>
      </c>
      <c r="R202" s="75"/>
      <c r="S202" s="75"/>
      <c r="T202" s="75"/>
      <c r="U202" s="75"/>
      <c r="V202" s="75"/>
      <c r="W202" s="75"/>
      <c r="X202" s="75"/>
      <c r="Y202" s="75"/>
      <c r="Z202" s="75"/>
      <c r="AA202" s="75"/>
      <c r="AB202" s="75"/>
      <c r="AC202" s="75"/>
      <c r="AD202" s="75"/>
      <c r="AE202" s="75"/>
      <c r="AF202" s="75"/>
      <c r="AG202" s="75"/>
      <c r="AH202" s="75"/>
      <c r="AI202" s="75"/>
      <c r="AJ202" s="75"/>
      <c r="AK202" s="75"/>
      <c r="AL202" s="75"/>
      <c r="AM202" s="75"/>
      <c r="AN202" s="75"/>
      <c r="AO202" s="75"/>
      <c r="AP202" s="75"/>
      <c r="AQ202" s="75"/>
      <c r="AR202" s="75"/>
      <c r="AS202" s="75"/>
      <c r="AT202" s="75"/>
      <c r="AU202" s="75"/>
      <c r="AV202" s="75"/>
      <c r="AW202" s="75"/>
      <c r="AX202" s="75"/>
      <c r="AY202" s="75"/>
      <c r="AZ202" s="75"/>
      <c r="BA202" s="17" t="str">
        <f t="shared" si="60"/>
        <v/>
      </c>
      <c r="BB202" s="17" t="str">
        <f t="shared" si="56"/>
        <v/>
      </c>
      <c r="BC202" s="3"/>
      <c r="BD202" s="25">
        <f t="shared" si="57"/>
        <v>0</v>
      </c>
      <c r="BE202" s="25">
        <f t="shared" si="58"/>
        <v>0</v>
      </c>
      <c r="BF202" s="2"/>
    </row>
    <row r="203" spans="1:58" ht="11.25" customHeight="1" x14ac:dyDescent="0.15">
      <c r="A203" s="306" t="s">
        <v>220</v>
      </c>
      <c r="B203" s="328" t="s">
        <v>218</v>
      </c>
      <c r="C203" s="328"/>
      <c r="D203" s="111">
        <f>+SUM(E203:K203)</f>
        <v>5</v>
      </c>
      <c r="E203" s="62"/>
      <c r="F203" s="63"/>
      <c r="G203" s="63"/>
      <c r="H203" s="63">
        <v>2</v>
      </c>
      <c r="I203" s="63"/>
      <c r="J203" s="63">
        <v>3</v>
      </c>
      <c r="K203" s="63"/>
      <c r="L203" s="223"/>
      <c r="M203" s="224"/>
      <c r="N203" s="74">
        <v>2</v>
      </c>
      <c r="O203" s="74">
        <v>3</v>
      </c>
      <c r="P203" s="225"/>
      <c r="Q203" s="75" t="str">
        <f t="shared" si="55"/>
        <v xml:space="preserve"> </v>
      </c>
      <c r="R203" s="75"/>
      <c r="S203" s="75"/>
      <c r="T203" s="75"/>
      <c r="U203" s="75"/>
      <c r="V203" s="75"/>
      <c r="W203" s="75"/>
      <c r="X203" s="75"/>
      <c r="Y203" s="75"/>
      <c r="Z203" s="75"/>
      <c r="AA203" s="75"/>
      <c r="AB203" s="75"/>
      <c r="AC203" s="75"/>
      <c r="AD203" s="75"/>
      <c r="AE203" s="75"/>
      <c r="AF203" s="75"/>
      <c r="AG203" s="75"/>
      <c r="AH203" s="75"/>
      <c r="AI203" s="75"/>
      <c r="AJ203" s="75"/>
      <c r="AK203" s="75"/>
      <c r="AL203" s="75"/>
      <c r="AM203" s="75"/>
      <c r="AN203" s="75"/>
      <c r="AO203" s="75"/>
      <c r="AP203" s="75"/>
      <c r="AQ203" s="75"/>
      <c r="AR203" s="75"/>
      <c r="AS203" s="75"/>
      <c r="AT203" s="75"/>
      <c r="AU203" s="75"/>
      <c r="AV203" s="75"/>
      <c r="AW203" s="75"/>
      <c r="AX203" s="75"/>
      <c r="AY203" s="75"/>
      <c r="AZ203" s="75"/>
      <c r="BA203" s="17" t="str">
        <f t="shared" si="60"/>
        <v/>
      </c>
      <c r="BB203" s="8" t="str">
        <f t="shared" si="56"/>
        <v/>
      </c>
      <c r="BC203" s="2"/>
      <c r="BD203" s="25">
        <f t="shared" si="57"/>
        <v>0</v>
      </c>
      <c r="BE203" s="29">
        <f t="shared" si="58"/>
        <v>0</v>
      </c>
      <c r="BF203" s="2"/>
    </row>
    <row r="204" spans="1:58" ht="11.25" customHeight="1" x14ac:dyDescent="0.15">
      <c r="A204" s="327"/>
      <c r="B204" s="320" t="s">
        <v>219</v>
      </c>
      <c r="C204" s="320"/>
      <c r="D204" s="113">
        <f>+SUM(E204:K204)</f>
        <v>127</v>
      </c>
      <c r="E204" s="96"/>
      <c r="F204" s="80"/>
      <c r="G204" s="80">
        <v>1</v>
      </c>
      <c r="H204" s="80">
        <v>11</v>
      </c>
      <c r="I204" s="80">
        <v>54</v>
      </c>
      <c r="J204" s="80">
        <v>61</v>
      </c>
      <c r="K204" s="80"/>
      <c r="L204" s="79"/>
      <c r="M204" s="99"/>
      <c r="N204" s="83">
        <v>52</v>
      </c>
      <c r="O204" s="83">
        <v>75</v>
      </c>
      <c r="P204" s="121"/>
      <c r="Q204" s="75" t="str">
        <f t="shared" si="55"/>
        <v xml:space="preserve"> </v>
      </c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  <c r="AC204" s="75"/>
      <c r="AD204" s="75"/>
      <c r="AE204" s="75"/>
      <c r="AF204" s="75"/>
      <c r="AG204" s="75"/>
      <c r="AH204" s="75"/>
      <c r="AI204" s="75"/>
      <c r="AJ204" s="75"/>
      <c r="AK204" s="75"/>
      <c r="AL204" s="75"/>
      <c r="AM204" s="75"/>
      <c r="AN204" s="75"/>
      <c r="AO204" s="75"/>
      <c r="AP204" s="75"/>
      <c r="AQ204" s="75"/>
      <c r="AR204" s="75"/>
      <c r="AS204" s="75"/>
      <c r="AT204" s="75"/>
      <c r="AU204" s="75"/>
      <c r="AV204" s="75"/>
      <c r="AW204" s="75"/>
      <c r="AX204" s="75"/>
      <c r="AY204" s="75"/>
      <c r="AZ204" s="75"/>
      <c r="BA204" s="17" t="str">
        <f t="shared" si="60"/>
        <v/>
      </c>
      <c r="BB204" s="8" t="str">
        <f t="shared" si="56"/>
        <v/>
      </c>
      <c r="BC204" s="2"/>
      <c r="BD204" s="25">
        <f t="shared" si="57"/>
        <v>0</v>
      </c>
      <c r="BE204" s="29">
        <f t="shared" si="58"/>
        <v>0</v>
      </c>
      <c r="BF204" s="2"/>
    </row>
    <row r="205" spans="1:58" ht="11.25" customHeight="1" x14ac:dyDescent="0.15">
      <c r="A205" s="327"/>
      <c r="B205" s="320" t="s">
        <v>141</v>
      </c>
      <c r="C205" s="320"/>
      <c r="D205" s="113">
        <f>+SUM(E205:K205)</f>
        <v>2</v>
      </c>
      <c r="E205" s="96"/>
      <c r="F205" s="80"/>
      <c r="G205" s="80"/>
      <c r="H205" s="80">
        <v>1</v>
      </c>
      <c r="I205" s="80"/>
      <c r="J205" s="80">
        <v>1</v>
      </c>
      <c r="K205" s="80"/>
      <c r="L205" s="79"/>
      <c r="M205" s="99"/>
      <c r="N205" s="83">
        <v>1</v>
      </c>
      <c r="O205" s="83">
        <v>1</v>
      </c>
      <c r="P205" s="121"/>
      <c r="Q205" s="75" t="str">
        <f t="shared" si="55"/>
        <v xml:space="preserve"> </v>
      </c>
      <c r="R205" s="75"/>
      <c r="S205" s="75"/>
      <c r="T205" s="75"/>
      <c r="U205" s="75"/>
      <c r="V205" s="75"/>
      <c r="W205" s="75"/>
      <c r="X205" s="75"/>
      <c r="Y205" s="75"/>
      <c r="Z205" s="75"/>
      <c r="AA205" s="75"/>
      <c r="AB205" s="75"/>
      <c r="AC205" s="75"/>
      <c r="AD205" s="75"/>
      <c r="AE205" s="75"/>
      <c r="AF205" s="75"/>
      <c r="AG205" s="75"/>
      <c r="AH205" s="75"/>
      <c r="AI205" s="75"/>
      <c r="AJ205" s="75"/>
      <c r="AK205" s="75"/>
      <c r="AL205" s="75"/>
      <c r="AM205" s="75"/>
      <c r="AN205" s="75"/>
      <c r="AO205" s="75"/>
      <c r="AP205" s="75"/>
      <c r="AQ205" s="75"/>
      <c r="AR205" s="75"/>
      <c r="AS205" s="75"/>
      <c r="AT205" s="75"/>
      <c r="AU205" s="75"/>
      <c r="AV205" s="75"/>
      <c r="AW205" s="75"/>
      <c r="AX205" s="75"/>
      <c r="AY205" s="75"/>
      <c r="AZ205" s="75"/>
      <c r="BA205" s="17" t="str">
        <f t="shared" si="60"/>
        <v/>
      </c>
      <c r="BB205" s="8" t="str">
        <f t="shared" si="56"/>
        <v/>
      </c>
      <c r="BC205" s="2"/>
      <c r="BD205" s="25">
        <f t="shared" si="57"/>
        <v>0</v>
      </c>
      <c r="BE205" s="29">
        <f t="shared" si="58"/>
        <v>0</v>
      </c>
      <c r="BF205" s="2"/>
    </row>
    <row r="206" spans="1:58" ht="11.25" customHeight="1" x14ac:dyDescent="0.15">
      <c r="A206" s="307"/>
      <c r="B206" s="326" t="s">
        <v>142</v>
      </c>
      <c r="C206" s="326"/>
      <c r="D206" s="195">
        <f>+SUM(E206:K206)</f>
        <v>6</v>
      </c>
      <c r="E206" s="53"/>
      <c r="F206" s="55"/>
      <c r="G206" s="55"/>
      <c r="H206" s="55">
        <v>1</v>
      </c>
      <c r="I206" s="55">
        <v>1</v>
      </c>
      <c r="J206" s="55">
        <v>4</v>
      </c>
      <c r="K206" s="55"/>
      <c r="L206" s="226"/>
      <c r="M206" s="227"/>
      <c r="N206" s="58">
        <v>4</v>
      </c>
      <c r="O206" s="58">
        <v>2</v>
      </c>
      <c r="P206" s="228"/>
      <c r="Q206" s="75" t="str">
        <f t="shared" si="55"/>
        <v xml:space="preserve"> </v>
      </c>
      <c r="R206" s="75"/>
      <c r="S206" s="75"/>
      <c r="T206" s="75"/>
      <c r="U206" s="75"/>
      <c r="V206" s="75"/>
      <c r="W206" s="75"/>
      <c r="X206" s="75"/>
      <c r="Y206" s="75"/>
      <c r="Z206" s="75"/>
      <c r="AA206" s="75"/>
      <c r="AB206" s="75"/>
      <c r="AC206" s="75"/>
      <c r="AD206" s="75"/>
      <c r="AE206" s="75"/>
      <c r="AF206" s="75"/>
      <c r="AG206" s="75"/>
      <c r="AH206" s="75"/>
      <c r="AI206" s="75"/>
      <c r="AJ206" s="75"/>
      <c r="AK206" s="75"/>
      <c r="AL206" s="75"/>
      <c r="AM206" s="75"/>
      <c r="AN206" s="75"/>
      <c r="AO206" s="75"/>
      <c r="AP206" s="75"/>
      <c r="AQ206" s="75"/>
      <c r="AR206" s="75"/>
      <c r="AS206" s="75"/>
      <c r="AT206" s="75"/>
      <c r="AU206" s="75"/>
      <c r="AV206" s="75"/>
      <c r="AW206" s="75"/>
      <c r="AX206" s="75"/>
      <c r="AY206" s="75"/>
      <c r="AZ206" s="75"/>
      <c r="BA206" s="17" t="str">
        <f t="shared" si="60"/>
        <v/>
      </c>
      <c r="BB206" s="8" t="str">
        <f t="shared" si="56"/>
        <v/>
      </c>
      <c r="BC206" s="2"/>
      <c r="BD206" s="25">
        <f t="shared" si="57"/>
        <v>0</v>
      </c>
      <c r="BE206" s="29">
        <f t="shared" si="58"/>
        <v>0</v>
      </c>
      <c r="BF206" s="3"/>
    </row>
    <row r="207" spans="1:58" ht="11.25" customHeight="1" x14ac:dyDescent="0.15">
      <c r="A207" s="306" t="s">
        <v>89</v>
      </c>
      <c r="B207" s="319" t="s">
        <v>218</v>
      </c>
      <c r="C207" s="319"/>
      <c r="D207" s="229">
        <f t="shared" si="59"/>
        <v>11</v>
      </c>
      <c r="E207" s="114"/>
      <c r="F207" s="115"/>
      <c r="G207" s="115"/>
      <c r="H207" s="115"/>
      <c r="I207" s="115"/>
      <c r="J207" s="115"/>
      <c r="K207" s="115">
        <v>9</v>
      </c>
      <c r="L207" s="115">
        <v>1</v>
      </c>
      <c r="M207" s="179">
        <v>1</v>
      </c>
      <c r="N207" s="117">
        <v>1</v>
      </c>
      <c r="O207" s="117">
        <v>10</v>
      </c>
      <c r="P207" s="118"/>
      <c r="Q207" s="75" t="str">
        <f t="shared" si="55"/>
        <v xml:space="preserve"> </v>
      </c>
      <c r="R207" s="75"/>
      <c r="S207" s="75"/>
      <c r="T207" s="75"/>
      <c r="U207" s="75"/>
      <c r="V207" s="75"/>
      <c r="W207" s="75"/>
      <c r="X207" s="75"/>
      <c r="Y207" s="75"/>
      <c r="Z207" s="75"/>
      <c r="AA207" s="75"/>
      <c r="AB207" s="75"/>
      <c r="AC207" s="75"/>
      <c r="AD207" s="75"/>
      <c r="AE207" s="75"/>
      <c r="AF207" s="75"/>
      <c r="AG207" s="75"/>
      <c r="AH207" s="75"/>
      <c r="AI207" s="75"/>
      <c r="AJ207" s="75"/>
      <c r="AK207" s="75"/>
      <c r="AL207" s="75"/>
      <c r="AM207" s="75"/>
      <c r="AN207" s="75"/>
      <c r="AO207" s="75"/>
      <c r="AP207" s="75"/>
      <c r="AQ207" s="75"/>
      <c r="AR207" s="75"/>
      <c r="AS207" s="75"/>
      <c r="AT207" s="75"/>
      <c r="AU207" s="75"/>
      <c r="AV207" s="75"/>
      <c r="AW207" s="75"/>
      <c r="AX207" s="75"/>
      <c r="AY207" s="75"/>
      <c r="AZ207" s="75"/>
      <c r="BA207" s="17" t="str">
        <f t="shared" si="60"/>
        <v/>
      </c>
      <c r="BB207" s="17" t="str">
        <f t="shared" si="56"/>
        <v/>
      </c>
      <c r="BC207" s="2"/>
      <c r="BD207" s="25">
        <f t="shared" si="57"/>
        <v>0</v>
      </c>
      <c r="BE207" s="25">
        <f t="shared" si="58"/>
        <v>0</v>
      </c>
      <c r="BF207" s="3"/>
    </row>
    <row r="208" spans="1:58" ht="11.25" customHeight="1" x14ac:dyDescent="0.15">
      <c r="A208" s="327"/>
      <c r="B208" s="320" t="s">
        <v>219</v>
      </c>
      <c r="C208" s="320"/>
      <c r="D208" s="113">
        <f t="shared" si="59"/>
        <v>49</v>
      </c>
      <c r="E208" s="96"/>
      <c r="F208" s="80"/>
      <c r="G208" s="80"/>
      <c r="H208" s="80"/>
      <c r="I208" s="80"/>
      <c r="J208" s="80">
        <v>2</v>
      </c>
      <c r="K208" s="80">
        <v>28</v>
      </c>
      <c r="L208" s="80">
        <v>8</v>
      </c>
      <c r="M208" s="98">
        <v>11</v>
      </c>
      <c r="N208" s="83">
        <v>11</v>
      </c>
      <c r="O208" s="83">
        <v>38</v>
      </c>
      <c r="P208" s="119"/>
      <c r="Q208" s="75" t="str">
        <f t="shared" si="55"/>
        <v xml:space="preserve"> </v>
      </c>
      <c r="R208" s="75"/>
      <c r="S208" s="75"/>
      <c r="T208" s="75"/>
      <c r="U208" s="75"/>
      <c r="V208" s="75"/>
      <c r="W208" s="75"/>
      <c r="X208" s="75"/>
      <c r="Y208" s="75"/>
      <c r="Z208" s="75"/>
      <c r="AA208" s="75"/>
      <c r="AB208" s="75"/>
      <c r="AC208" s="75"/>
      <c r="AD208" s="75"/>
      <c r="AE208" s="75"/>
      <c r="AF208" s="75"/>
      <c r="AG208" s="75"/>
      <c r="AH208" s="75"/>
      <c r="AI208" s="75"/>
      <c r="AJ208" s="75"/>
      <c r="AK208" s="75"/>
      <c r="AL208" s="75"/>
      <c r="AM208" s="75"/>
      <c r="AN208" s="75"/>
      <c r="AO208" s="75"/>
      <c r="AP208" s="75"/>
      <c r="AQ208" s="75"/>
      <c r="AR208" s="75"/>
      <c r="AS208" s="75"/>
      <c r="AT208" s="75"/>
      <c r="AU208" s="75"/>
      <c r="AV208" s="75"/>
      <c r="AW208" s="75"/>
      <c r="AX208" s="75"/>
      <c r="AY208" s="75"/>
      <c r="AZ208" s="75"/>
      <c r="BA208" s="17" t="str">
        <f t="shared" si="60"/>
        <v/>
      </c>
      <c r="BB208" s="17" t="str">
        <f t="shared" si="56"/>
        <v/>
      </c>
      <c r="BC208" s="27"/>
      <c r="BD208" s="25">
        <f t="shared" si="57"/>
        <v>0</v>
      </c>
      <c r="BE208" s="25">
        <f t="shared" si="58"/>
        <v>0</v>
      </c>
      <c r="BF208" s="3"/>
    </row>
    <row r="209" spans="1:58" ht="11.25" customHeight="1" x14ac:dyDescent="0.15">
      <c r="A209" s="327"/>
      <c r="B209" s="320" t="s">
        <v>141</v>
      </c>
      <c r="C209" s="320"/>
      <c r="D209" s="113">
        <f t="shared" si="59"/>
        <v>14</v>
      </c>
      <c r="E209" s="96"/>
      <c r="F209" s="80"/>
      <c r="G209" s="80"/>
      <c r="H209" s="80"/>
      <c r="I209" s="80"/>
      <c r="J209" s="80"/>
      <c r="K209" s="80">
        <v>11</v>
      </c>
      <c r="L209" s="80">
        <v>2</v>
      </c>
      <c r="M209" s="98">
        <v>1</v>
      </c>
      <c r="N209" s="83">
        <v>2</v>
      </c>
      <c r="O209" s="83">
        <v>12</v>
      </c>
      <c r="P209" s="119"/>
      <c r="Q209" s="75" t="str">
        <f t="shared" si="55"/>
        <v xml:space="preserve"> </v>
      </c>
      <c r="R209" s="75"/>
      <c r="S209" s="75"/>
      <c r="T209" s="75"/>
      <c r="U209" s="75"/>
      <c r="V209" s="75"/>
      <c r="W209" s="75"/>
      <c r="X209" s="75"/>
      <c r="Y209" s="75"/>
      <c r="Z209" s="75"/>
      <c r="AA209" s="75"/>
      <c r="AB209" s="75"/>
      <c r="AC209" s="75"/>
      <c r="AD209" s="75"/>
      <c r="AE209" s="75"/>
      <c r="AF209" s="75"/>
      <c r="AG209" s="75"/>
      <c r="AH209" s="75"/>
      <c r="AI209" s="75"/>
      <c r="AJ209" s="75"/>
      <c r="AK209" s="75"/>
      <c r="AL209" s="75"/>
      <c r="AM209" s="75"/>
      <c r="AN209" s="75"/>
      <c r="AO209" s="75"/>
      <c r="AP209" s="75"/>
      <c r="AQ209" s="75"/>
      <c r="AR209" s="75"/>
      <c r="AS209" s="75"/>
      <c r="AT209" s="75"/>
      <c r="AU209" s="75"/>
      <c r="AV209" s="75"/>
      <c r="AW209" s="75"/>
      <c r="AX209" s="75"/>
      <c r="AY209" s="75"/>
      <c r="AZ209" s="75"/>
      <c r="BA209" s="17" t="str">
        <f t="shared" si="60"/>
        <v/>
      </c>
      <c r="BB209" s="17" t="str">
        <f t="shared" si="56"/>
        <v/>
      </c>
      <c r="BC209" s="10"/>
      <c r="BD209" s="25">
        <f t="shared" si="57"/>
        <v>0</v>
      </c>
      <c r="BE209" s="25">
        <f t="shared" si="58"/>
        <v>0</v>
      </c>
      <c r="BF209" s="10"/>
    </row>
    <row r="210" spans="1:58" ht="11.25" customHeight="1" x14ac:dyDescent="0.15">
      <c r="A210" s="307"/>
      <c r="B210" s="321" t="s">
        <v>142</v>
      </c>
      <c r="C210" s="321"/>
      <c r="D210" s="191">
        <f t="shared" si="59"/>
        <v>11</v>
      </c>
      <c r="E210" s="142"/>
      <c r="F210" s="144"/>
      <c r="G210" s="144"/>
      <c r="H210" s="144"/>
      <c r="I210" s="144"/>
      <c r="J210" s="144"/>
      <c r="K210" s="144">
        <v>7</v>
      </c>
      <c r="L210" s="144">
        <v>2</v>
      </c>
      <c r="M210" s="145">
        <v>2</v>
      </c>
      <c r="N210" s="87">
        <v>2</v>
      </c>
      <c r="O210" s="87">
        <v>9</v>
      </c>
      <c r="P210" s="157"/>
      <c r="Q210" s="75" t="str">
        <f t="shared" si="55"/>
        <v xml:space="preserve"> </v>
      </c>
      <c r="R210" s="75"/>
      <c r="S210" s="75"/>
      <c r="T210" s="75"/>
      <c r="U210" s="75"/>
      <c r="V210" s="75"/>
      <c r="W210" s="75"/>
      <c r="X210" s="75"/>
      <c r="Y210" s="75"/>
      <c r="Z210" s="75"/>
      <c r="AA210" s="75"/>
      <c r="AB210" s="75"/>
      <c r="AC210" s="75"/>
      <c r="AD210" s="75"/>
      <c r="AE210" s="75"/>
      <c r="AF210" s="75"/>
      <c r="AG210" s="75"/>
      <c r="AH210" s="75"/>
      <c r="AI210" s="75"/>
      <c r="AJ210" s="75"/>
      <c r="AK210" s="75"/>
      <c r="AL210" s="75"/>
      <c r="AM210" s="75"/>
      <c r="AN210" s="75"/>
      <c r="AO210" s="75"/>
      <c r="AP210" s="75"/>
      <c r="AQ210" s="75"/>
      <c r="AR210" s="75"/>
      <c r="AS210" s="75"/>
      <c r="AT210" s="75"/>
      <c r="AU210" s="75"/>
      <c r="AV210" s="75"/>
      <c r="AW210" s="75"/>
      <c r="AX210" s="75"/>
      <c r="AY210" s="75"/>
      <c r="AZ210" s="75"/>
      <c r="BA210" s="17" t="str">
        <f t="shared" si="60"/>
        <v/>
      </c>
      <c r="BB210" s="17" t="str">
        <f t="shared" si="56"/>
        <v/>
      </c>
      <c r="BC210" s="10"/>
      <c r="BD210" s="25">
        <f t="shared" si="57"/>
        <v>0</v>
      </c>
      <c r="BE210" s="25">
        <f t="shared" si="58"/>
        <v>0</v>
      </c>
      <c r="BF210" s="10"/>
    </row>
    <row r="211" spans="1:58" ht="11.25" customHeight="1" x14ac:dyDescent="0.15">
      <c r="A211" s="306" t="s">
        <v>145</v>
      </c>
      <c r="B211" s="328" t="s">
        <v>218</v>
      </c>
      <c r="C211" s="328"/>
      <c r="D211" s="111">
        <f>+SUM(H211:M211)</f>
        <v>0</v>
      </c>
      <c r="E211" s="230"/>
      <c r="F211" s="223"/>
      <c r="G211" s="223"/>
      <c r="H211" s="63"/>
      <c r="I211" s="63"/>
      <c r="J211" s="63"/>
      <c r="K211" s="63"/>
      <c r="L211" s="63"/>
      <c r="M211" s="64"/>
      <c r="N211" s="74"/>
      <c r="O211" s="74"/>
      <c r="P211" s="112"/>
      <c r="Q211" s="75" t="str">
        <f t="shared" si="55"/>
        <v xml:space="preserve"> </v>
      </c>
      <c r="R211" s="75"/>
      <c r="S211" s="75"/>
      <c r="T211" s="75"/>
      <c r="U211" s="75"/>
      <c r="V211" s="75"/>
      <c r="W211" s="75"/>
      <c r="X211" s="75"/>
      <c r="Y211" s="75"/>
      <c r="Z211" s="75"/>
      <c r="AA211" s="75"/>
      <c r="AB211" s="75"/>
      <c r="AC211" s="75"/>
      <c r="AD211" s="75"/>
      <c r="AE211" s="75"/>
      <c r="AF211" s="75"/>
      <c r="AG211" s="75"/>
      <c r="AH211" s="75"/>
      <c r="AI211" s="75"/>
      <c r="AJ211" s="75"/>
      <c r="AK211" s="75"/>
      <c r="AL211" s="75"/>
      <c r="AM211" s="75"/>
      <c r="AN211" s="75"/>
      <c r="AO211" s="75"/>
      <c r="AP211" s="75"/>
      <c r="AQ211" s="75"/>
      <c r="AR211" s="75"/>
      <c r="AS211" s="75"/>
      <c r="AT211" s="75"/>
      <c r="AU211" s="75"/>
      <c r="AV211" s="75"/>
      <c r="AW211" s="75"/>
      <c r="AX211" s="75"/>
      <c r="AY211" s="75"/>
      <c r="AZ211" s="75"/>
      <c r="BA211" s="17" t="str">
        <f t="shared" si="60"/>
        <v/>
      </c>
      <c r="BB211" s="17" t="str">
        <f t="shared" si="56"/>
        <v/>
      </c>
      <c r="BC211" s="10"/>
      <c r="BD211" s="25">
        <f t="shared" si="57"/>
        <v>0</v>
      </c>
      <c r="BE211" s="25">
        <f t="shared" si="58"/>
        <v>0</v>
      </c>
      <c r="BF211" s="10"/>
    </row>
    <row r="212" spans="1:58" ht="11.25" customHeight="1" x14ac:dyDescent="0.15">
      <c r="A212" s="327"/>
      <c r="B212" s="320" t="s">
        <v>219</v>
      </c>
      <c r="C212" s="320"/>
      <c r="D212" s="113">
        <f t="shared" ref="D212:D218" si="61">+SUM(H212:M212)</f>
        <v>0</v>
      </c>
      <c r="E212" s="77"/>
      <c r="F212" s="79"/>
      <c r="G212" s="79"/>
      <c r="H212" s="80"/>
      <c r="I212" s="80"/>
      <c r="J212" s="80"/>
      <c r="K212" s="80"/>
      <c r="L212" s="80"/>
      <c r="M212" s="98"/>
      <c r="N212" s="83"/>
      <c r="O212" s="83"/>
      <c r="P212" s="119"/>
      <c r="Q212" s="75" t="str">
        <f t="shared" si="55"/>
        <v xml:space="preserve"> </v>
      </c>
      <c r="R212" s="75"/>
      <c r="S212" s="75"/>
      <c r="T212" s="75"/>
      <c r="U212" s="75"/>
      <c r="V212" s="75"/>
      <c r="W212" s="75"/>
      <c r="X212" s="75"/>
      <c r="Y212" s="75"/>
      <c r="Z212" s="75"/>
      <c r="AA212" s="75"/>
      <c r="AB212" s="75"/>
      <c r="AC212" s="75"/>
      <c r="AD212" s="75"/>
      <c r="AE212" s="75"/>
      <c r="AF212" s="75"/>
      <c r="AG212" s="75"/>
      <c r="AH212" s="75"/>
      <c r="AI212" s="75"/>
      <c r="AJ212" s="75"/>
      <c r="AK212" s="75"/>
      <c r="AL212" s="75"/>
      <c r="AM212" s="75"/>
      <c r="AN212" s="75"/>
      <c r="AO212" s="75"/>
      <c r="AP212" s="75"/>
      <c r="AQ212" s="75"/>
      <c r="AR212" s="75"/>
      <c r="AS212" s="75"/>
      <c r="AT212" s="75"/>
      <c r="AU212" s="75"/>
      <c r="AV212" s="75"/>
      <c r="AW212" s="75"/>
      <c r="AX212" s="75"/>
      <c r="AY212" s="75"/>
      <c r="AZ212" s="75"/>
      <c r="BA212" s="17" t="str">
        <f t="shared" si="60"/>
        <v/>
      </c>
      <c r="BB212" s="17" t="str">
        <f t="shared" si="56"/>
        <v/>
      </c>
      <c r="BC212" s="10"/>
      <c r="BD212" s="25">
        <f t="shared" si="57"/>
        <v>0</v>
      </c>
      <c r="BE212" s="25">
        <f t="shared" si="58"/>
        <v>0</v>
      </c>
      <c r="BF212" s="10"/>
    </row>
    <row r="213" spans="1:58" ht="11.25" customHeight="1" x14ac:dyDescent="0.15">
      <c r="A213" s="327"/>
      <c r="B213" s="320" t="s">
        <v>141</v>
      </c>
      <c r="C213" s="320"/>
      <c r="D213" s="113">
        <f t="shared" si="61"/>
        <v>0</v>
      </c>
      <c r="E213" s="77"/>
      <c r="F213" s="79"/>
      <c r="G213" s="79"/>
      <c r="H213" s="80"/>
      <c r="I213" s="80"/>
      <c r="J213" s="80"/>
      <c r="K213" s="80"/>
      <c r="L213" s="80"/>
      <c r="M213" s="98"/>
      <c r="N213" s="83"/>
      <c r="O213" s="83"/>
      <c r="P213" s="119"/>
      <c r="Q213" s="75" t="str">
        <f t="shared" si="55"/>
        <v xml:space="preserve"> </v>
      </c>
      <c r="R213" s="75"/>
      <c r="S213" s="75"/>
      <c r="T213" s="75"/>
      <c r="U213" s="75"/>
      <c r="V213" s="75"/>
      <c r="W213" s="75"/>
      <c r="X213" s="75"/>
      <c r="Y213" s="75"/>
      <c r="Z213" s="75"/>
      <c r="AA213" s="75"/>
      <c r="AB213" s="75"/>
      <c r="AC213" s="75"/>
      <c r="AD213" s="75"/>
      <c r="AE213" s="75"/>
      <c r="AF213" s="75"/>
      <c r="AG213" s="75"/>
      <c r="AH213" s="75"/>
      <c r="AI213" s="75"/>
      <c r="AJ213" s="75"/>
      <c r="AK213" s="75"/>
      <c r="AL213" s="75"/>
      <c r="AM213" s="75"/>
      <c r="AN213" s="75"/>
      <c r="AO213" s="75"/>
      <c r="AP213" s="75"/>
      <c r="AQ213" s="75"/>
      <c r="AR213" s="75"/>
      <c r="AS213" s="75"/>
      <c r="AT213" s="75"/>
      <c r="AU213" s="75"/>
      <c r="AV213" s="75"/>
      <c r="AW213" s="75"/>
      <c r="AX213" s="75"/>
      <c r="AY213" s="75"/>
      <c r="AZ213" s="75"/>
      <c r="BA213" s="17" t="str">
        <f t="shared" si="60"/>
        <v/>
      </c>
      <c r="BB213" s="17" t="str">
        <f t="shared" si="56"/>
        <v/>
      </c>
      <c r="BC213" s="10"/>
      <c r="BD213" s="25">
        <f t="shared" si="57"/>
        <v>0</v>
      </c>
      <c r="BE213" s="25">
        <f t="shared" si="58"/>
        <v>0</v>
      </c>
      <c r="BF213" s="10"/>
    </row>
    <row r="214" spans="1:58" ht="11.25" customHeight="1" x14ac:dyDescent="0.15">
      <c r="A214" s="307"/>
      <c r="B214" s="326" t="s">
        <v>142</v>
      </c>
      <c r="C214" s="326"/>
      <c r="D214" s="195">
        <f t="shared" si="61"/>
        <v>0</v>
      </c>
      <c r="E214" s="231"/>
      <c r="F214" s="226"/>
      <c r="G214" s="226"/>
      <c r="H214" s="55"/>
      <c r="I214" s="55"/>
      <c r="J214" s="55"/>
      <c r="K214" s="55"/>
      <c r="L214" s="55"/>
      <c r="M214" s="57"/>
      <c r="N214" s="58"/>
      <c r="O214" s="58"/>
      <c r="P214" s="148"/>
      <c r="Q214" s="75" t="str">
        <f t="shared" si="55"/>
        <v xml:space="preserve"> </v>
      </c>
      <c r="R214" s="75"/>
      <c r="S214" s="75"/>
      <c r="T214" s="75"/>
      <c r="U214" s="75"/>
      <c r="V214" s="75"/>
      <c r="W214" s="75"/>
      <c r="X214" s="75"/>
      <c r="Y214" s="75"/>
      <c r="Z214" s="75"/>
      <c r="AA214" s="75"/>
      <c r="AB214" s="75"/>
      <c r="AC214" s="75"/>
      <c r="AD214" s="75"/>
      <c r="AE214" s="75"/>
      <c r="AF214" s="75"/>
      <c r="AG214" s="75"/>
      <c r="AH214" s="75"/>
      <c r="AI214" s="75"/>
      <c r="AJ214" s="75"/>
      <c r="AK214" s="75"/>
      <c r="AL214" s="75"/>
      <c r="AM214" s="75"/>
      <c r="AN214" s="75"/>
      <c r="AO214" s="75"/>
      <c r="AP214" s="75"/>
      <c r="AQ214" s="75"/>
      <c r="AR214" s="75"/>
      <c r="AS214" s="75"/>
      <c r="AT214" s="75"/>
      <c r="AU214" s="75"/>
      <c r="AV214" s="75"/>
      <c r="AW214" s="75"/>
      <c r="AX214" s="75"/>
      <c r="AY214" s="75"/>
      <c r="AZ214" s="75"/>
      <c r="BA214" s="17" t="str">
        <f t="shared" si="60"/>
        <v/>
      </c>
      <c r="BB214" s="17" t="str">
        <f t="shared" si="56"/>
        <v/>
      </c>
      <c r="BC214" s="10"/>
      <c r="BD214" s="25">
        <f t="shared" si="57"/>
        <v>0</v>
      </c>
      <c r="BE214" s="25">
        <f t="shared" si="58"/>
        <v>0</v>
      </c>
      <c r="BF214" s="10"/>
    </row>
    <row r="215" spans="1:58" ht="11.25" customHeight="1" x14ac:dyDescent="0.15">
      <c r="A215" s="306" t="s">
        <v>146</v>
      </c>
      <c r="B215" s="319" t="s">
        <v>218</v>
      </c>
      <c r="C215" s="319"/>
      <c r="D215" s="229">
        <f t="shared" si="61"/>
        <v>14</v>
      </c>
      <c r="E215" s="232"/>
      <c r="F215" s="233"/>
      <c r="G215" s="233"/>
      <c r="H215" s="115"/>
      <c r="I215" s="115"/>
      <c r="J215" s="115"/>
      <c r="K215" s="115">
        <v>3</v>
      </c>
      <c r="L215" s="115">
        <v>7</v>
      </c>
      <c r="M215" s="179">
        <v>4</v>
      </c>
      <c r="N215" s="117">
        <v>3</v>
      </c>
      <c r="O215" s="117">
        <v>11</v>
      </c>
      <c r="P215" s="118"/>
      <c r="Q215" s="75" t="str">
        <f t="shared" si="55"/>
        <v xml:space="preserve"> </v>
      </c>
      <c r="R215" s="75"/>
      <c r="S215" s="75"/>
      <c r="T215" s="75"/>
      <c r="U215" s="75"/>
      <c r="V215" s="75"/>
      <c r="W215" s="75"/>
      <c r="X215" s="75"/>
      <c r="Y215" s="75"/>
      <c r="Z215" s="75"/>
      <c r="AA215" s="75"/>
      <c r="AB215" s="75"/>
      <c r="AC215" s="75"/>
      <c r="AD215" s="75"/>
      <c r="AE215" s="75"/>
      <c r="AF215" s="75"/>
      <c r="AG215" s="75"/>
      <c r="AH215" s="75"/>
      <c r="AI215" s="75"/>
      <c r="AJ215" s="75"/>
      <c r="AK215" s="75"/>
      <c r="AL215" s="75"/>
      <c r="AM215" s="75"/>
      <c r="AN215" s="75"/>
      <c r="AO215" s="75"/>
      <c r="AP215" s="75"/>
      <c r="AQ215" s="75"/>
      <c r="AR215" s="75"/>
      <c r="AS215" s="75"/>
      <c r="AT215" s="75"/>
      <c r="AU215" s="75"/>
      <c r="AV215" s="75"/>
      <c r="AW215" s="75"/>
      <c r="AX215" s="75"/>
      <c r="AY215" s="75"/>
      <c r="AZ215" s="75"/>
      <c r="BA215" s="17" t="str">
        <f t="shared" si="60"/>
        <v/>
      </c>
      <c r="BB215" s="17" t="str">
        <f t="shared" si="56"/>
        <v/>
      </c>
      <c r="BC215" s="10"/>
      <c r="BD215" s="25">
        <f t="shared" si="57"/>
        <v>0</v>
      </c>
      <c r="BE215" s="25">
        <f t="shared" si="58"/>
        <v>0</v>
      </c>
      <c r="BF215" s="10"/>
    </row>
    <row r="216" spans="1:58" ht="11.25" customHeight="1" x14ac:dyDescent="0.15">
      <c r="A216" s="327"/>
      <c r="B216" s="320" t="s">
        <v>219</v>
      </c>
      <c r="C216" s="320"/>
      <c r="D216" s="113">
        <f t="shared" si="61"/>
        <v>79</v>
      </c>
      <c r="E216" s="77"/>
      <c r="F216" s="79"/>
      <c r="G216" s="79"/>
      <c r="H216" s="80"/>
      <c r="I216" s="80"/>
      <c r="J216" s="80">
        <v>2</v>
      </c>
      <c r="K216" s="80">
        <v>20</v>
      </c>
      <c r="L216" s="80">
        <v>53</v>
      </c>
      <c r="M216" s="98">
        <v>4</v>
      </c>
      <c r="N216" s="83">
        <v>14</v>
      </c>
      <c r="O216" s="83">
        <v>65</v>
      </c>
      <c r="P216" s="119"/>
      <c r="Q216" s="75" t="str">
        <f t="shared" si="55"/>
        <v xml:space="preserve"> </v>
      </c>
      <c r="R216" s="75"/>
      <c r="S216" s="75"/>
      <c r="T216" s="75"/>
      <c r="U216" s="75"/>
      <c r="V216" s="75"/>
      <c r="W216" s="75"/>
      <c r="X216" s="75"/>
      <c r="Y216" s="75"/>
      <c r="Z216" s="75"/>
      <c r="AA216" s="75"/>
      <c r="AB216" s="75"/>
      <c r="AC216" s="75"/>
      <c r="AD216" s="75"/>
      <c r="AE216" s="75"/>
      <c r="AF216" s="75"/>
      <c r="AG216" s="75"/>
      <c r="AH216" s="75"/>
      <c r="AI216" s="75"/>
      <c r="AJ216" s="75"/>
      <c r="AK216" s="75"/>
      <c r="AL216" s="75"/>
      <c r="AM216" s="75"/>
      <c r="AN216" s="75"/>
      <c r="AO216" s="75"/>
      <c r="AP216" s="75"/>
      <c r="AQ216" s="75"/>
      <c r="AR216" s="75"/>
      <c r="AS216" s="75"/>
      <c r="AT216" s="75"/>
      <c r="AU216" s="75"/>
      <c r="AV216" s="75"/>
      <c r="AW216" s="75"/>
      <c r="AX216" s="75"/>
      <c r="AY216" s="75"/>
      <c r="AZ216" s="75"/>
      <c r="BA216" s="17" t="str">
        <f t="shared" si="60"/>
        <v/>
      </c>
      <c r="BB216" s="17" t="str">
        <f t="shared" si="56"/>
        <v/>
      </c>
      <c r="BC216" s="10"/>
      <c r="BD216" s="25">
        <f t="shared" si="57"/>
        <v>0</v>
      </c>
      <c r="BE216" s="25">
        <f t="shared" si="58"/>
        <v>0</v>
      </c>
      <c r="BF216" s="10"/>
    </row>
    <row r="217" spans="1:58" ht="11.25" customHeight="1" x14ac:dyDescent="0.15">
      <c r="A217" s="327"/>
      <c r="B217" s="320" t="s">
        <v>141</v>
      </c>
      <c r="C217" s="320"/>
      <c r="D217" s="113">
        <f t="shared" si="61"/>
        <v>14</v>
      </c>
      <c r="E217" s="77"/>
      <c r="F217" s="79"/>
      <c r="G217" s="79"/>
      <c r="H217" s="80"/>
      <c r="I217" s="80"/>
      <c r="J217" s="80"/>
      <c r="K217" s="80">
        <v>3</v>
      </c>
      <c r="L217" s="80">
        <v>7</v>
      </c>
      <c r="M217" s="98">
        <v>4</v>
      </c>
      <c r="N217" s="83">
        <v>3</v>
      </c>
      <c r="O217" s="83">
        <v>11</v>
      </c>
      <c r="P217" s="119"/>
      <c r="Q217" s="75" t="str">
        <f t="shared" si="55"/>
        <v xml:space="preserve"> </v>
      </c>
      <c r="R217" s="75"/>
      <c r="S217" s="75"/>
      <c r="T217" s="75"/>
      <c r="U217" s="75"/>
      <c r="V217" s="75"/>
      <c r="W217" s="75"/>
      <c r="X217" s="75"/>
      <c r="Y217" s="75"/>
      <c r="Z217" s="75"/>
      <c r="AA217" s="75"/>
      <c r="AB217" s="75"/>
      <c r="AC217" s="75"/>
      <c r="AD217" s="75"/>
      <c r="AE217" s="75"/>
      <c r="AF217" s="75"/>
      <c r="AG217" s="75"/>
      <c r="AH217" s="75"/>
      <c r="AI217" s="75"/>
      <c r="AJ217" s="75"/>
      <c r="AK217" s="75"/>
      <c r="AL217" s="75"/>
      <c r="AM217" s="75"/>
      <c r="AN217" s="75"/>
      <c r="AO217" s="75"/>
      <c r="AP217" s="75"/>
      <c r="AQ217" s="75"/>
      <c r="AR217" s="75"/>
      <c r="AS217" s="75"/>
      <c r="AT217" s="75"/>
      <c r="AU217" s="75"/>
      <c r="AV217" s="75"/>
      <c r="AW217" s="75"/>
      <c r="AX217" s="75"/>
      <c r="AY217" s="75"/>
      <c r="AZ217" s="75"/>
      <c r="BA217" s="17" t="str">
        <f t="shared" si="60"/>
        <v/>
      </c>
      <c r="BB217" s="17" t="str">
        <f t="shared" si="56"/>
        <v/>
      </c>
      <c r="BC217" s="10"/>
      <c r="BD217" s="25">
        <f t="shared" si="57"/>
        <v>0</v>
      </c>
      <c r="BE217" s="25">
        <f t="shared" si="58"/>
        <v>0</v>
      </c>
      <c r="BF217" s="10"/>
    </row>
    <row r="218" spans="1:58" ht="12.95" customHeight="1" x14ac:dyDescent="0.15">
      <c r="A218" s="307"/>
      <c r="B218" s="326" t="s">
        <v>142</v>
      </c>
      <c r="C218" s="326"/>
      <c r="D218" s="195">
        <f t="shared" si="61"/>
        <v>23</v>
      </c>
      <c r="E218" s="231"/>
      <c r="F218" s="226"/>
      <c r="G218" s="226"/>
      <c r="H218" s="55"/>
      <c r="I218" s="55"/>
      <c r="J218" s="55">
        <v>1</v>
      </c>
      <c r="K218" s="55">
        <v>3</v>
      </c>
      <c r="L218" s="55">
        <v>15</v>
      </c>
      <c r="M218" s="57">
        <v>4</v>
      </c>
      <c r="N218" s="58">
        <v>2</v>
      </c>
      <c r="O218" s="58">
        <v>21</v>
      </c>
      <c r="P218" s="148"/>
      <c r="Q218" s="75" t="str">
        <f t="shared" si="55"/>
        <v xml:space="preserve"> </v>
      </c>
      <c r="R218" s="75"/>
      <c r="S218" s="75"/>
      <c r="T218" s="75"/>
      <c r="U218" s="75"/>
      <c r="V218" s="75"/>
      <c r="W218" s="75"/>
      <c r="X218" s="75"/>
      <c r="Y218" s="75"/>
      <c r="Z218" s="75"/>
      <c r="AA218" s="75"/>
      <c r="AB218" s="75"/>
      <c r="AC218" s="75"/>
      <c r="AD218" s="75"/>
      <c r="AE218" s="75"/>
      <c r="AF218" s="75"/>
      <c r="AG218" s="75"/>
      <c r="AH218" s="75"/>
      <c r="AI218" s="75"/>
      <c r="AJ218" s="75"/>
      <c r="AK218" s="75"/>
      <c r="AL218" s="75"/>
      <c r="AM218" s="75"/>
      <c r="AN218" s="75"/>
      <c r="AO218" s="75"/>
      <c r="AP218" s="75"/>
      <c r="AQ218" s="75"/>
      <c r="AR218" s="75"/>
      <c r="AS218" s="75"/>
      <c r="AT218" s="75"/>
      <c r="AU218" s="75"/>
      <c r="AV218" s="75"/>
      <c r="AW218" s="75"/>
      <c r="AX218" s="75"/>
      <c r="AY218" s="75"/>
      <c r="AZ218" s="75"/>
      <c r="BA218" s="17" t="str">
        <f t="shared" si="60"/>
        <v/>
      </c>
      <c r="BB218" s="17" t="str">
        <f t="shared" si="56"/>
        <v/>
      </c>
      <c r="BC218" s="10"/>
      <c r="BD218" s="25">
        <f t="shared" si="57"/>
        <v>0</v>
      </c>
      <c r="BE218" s="25">
        <f t="shared" si="58"/>
        <v>0</v>
      </c>
      <c r="BF218" s="10"/>
    </row>
    <row r="219" spans="1:58" ht="12.95" customHeight="1" x14ac:dyDescent="0.15">
      <c r="A219" s="306" t="s">
        <v>221</v>
      </c>
      <c r="B219" s="319" t="s">
        <v>218</v>
      </c>
      <c r="C219" s="319"/>
      <c r="D219" s="229">
        <f t="shared" si="59"/>
        <v>0</v>
      </c>
      <c r="E219" s="114"/>
      <c r="F219" s="115"/>
      <c r="G219" s="115"/>
      <c r="H219" s="115"/>
      <c r="I219" s="115"/>
      <c r="J219" s="115"/>
      <c r="K219" s="115"/>
      <c r="L219" s="115"/>
      <c r="M219" s="179"/>
      <c r="N219" s="117"/>
      <c r="O219" s="117"/>
      <c r="P219" s="118"/>
      <c r="Q219" s="75" t="str">
        <f t="shared" si="55"/>
        <v xml:space="preserve"> </v>
      </c>
      <c r="R219" s="75"/>
      <c r="S219" s="75"/>
      <c r="T219" s="75"/>
      <c r="U219" s="75"/>
      <c r="V219" s="75"/>
      <c r="W219" s="75"/>
      <c r="X219" s="75"/>
      <c r="Y219" s="75"/>
      <c r="Z219" s="75"/>
      <c r="AA219" s="75"/>
      <c r="AB219" s="75"/>
      <c r="AC219" s="75"/>
      <c r="AD219" s="75"/>
      <c r="AE219" s="75"/>
      <c r="AF219" s="75"/>
      <c r="AG219" s="75"/>
      <c r="AH219" s="75"/>
      <c r="AI219" s="75"/>
      <c r="AJ219" s="75"/>
      <c r="AK219" s="75"/>
      <c r="AL219" s="75"/>
      <c r="AM219" s="75"/>
      <c r="AN219" s="75"/>
      <c r="AO219" s="75"/>
      <c r="AP219" s="75"/>
      <c r="AQ219" s="75"/>
      <c r="AR219" s="75"/>
      <c r="AS219" s="75"/>
      <c r="AT219" s="75"/>
      <c r="AU219" s="75"/>
      <c r="AV219" s="75"/>
      <c r="AW219" s="75"/>
      <c r="AX219" s="75"/>
      <c r="AY219" s="75"/>
      <c r="AZ219" s="75"/>
      <c r="BA219" s="17" t="str">
        <f t="shared" si="60"/>
        <v/>
      </c>
      <c r="BB219" s="17" t="str">
        <f t="shared" si="56"/>
        <v/>
      </c>
      <c r="BC219" s="10"/>
      <c r="BD219" s="25">
        <f t="shared" si="57"/>
        <v>0</v>
      </c>
      <c r="BE219" s="25">
        <f t="shared" si="58"/>
        <v>0</v>
      </c>
      <c r="BF219" s="10"/>
    </row>
    <row r="220" spans="1:58" ht="12.95" customHeight="1" x14ac:dyDescent="0.15">
      <c r="A220" s="327"/>
      <c r="B220" s="320" t="s">
        <v>219</v>
      </c>
      <c r="C220" s="320"/>
      <c r="D220" s="113">
        <f t="shared" si="59"/>
        <v>0</v>
      </c>
      <c r="E220" s="96"/>
      <c r="F220" s="80"/>
      <c r="G220" s="80"/>
      <c r="H220" s="80"/>
      <c r="I220" s="80"/>
      <c r="J220" s="80"/>
      <c r="K220" s="80"/>
      <c r="L220" s="80"/>
      <c r="M220" s="98"/>
      <c r="N220" s="83"/>
      <c r="O220" s="83"/>
      <c r="P220" s="119"/>
      <c r="Q220" s="75" t="str">
        <f t="shared" si="55"/>
        <v xml:space="preserve"> </v>
      </c>
      <c r="R220" s="75"/>
      <c r="S220" s="75"/>
      <c r="T220" s="75"/>
      <c r="U220" s="75"/>
      <c r="V220" s="75"/>
      <c r="W220" s="75"/>
      <c r="X220" s="75"/>
      <c r="Y220" s="75"/>
      <c r="Z220" s="75"/>
      <c r="AA220" s="75"/>
      <c r="AB220" s="75"/>
      <c r="AC220" s="75"/>
      <c r="AD220" s="75"/>
      <c r="AE220" s="75"/>
      <c r="AF220" s="75"/>
      <c r="AG220" s="75"/>
      <c r="AH220" s="75"/>
      <c r="AI220" s="75"/>
      <c r="AJ220" s="75"/>
      <c r="AK220" s="75"/>
      <c r="AL220" s="75"/>
      <c r="AM220" s="75"/>
      <c r="AN220" s="75"/>
      <c r="AO220" s="75"/>
      <c r="AP220" s="75"/>
      <c r="AQ220" s="75"/>
      <c r="AR220" s="75"/>
      <c r="AS220" s="75"/>
      <c r="AT220" s="75"/>
      <c r="AU220" s="75"/>
      <c r="AV220" s="75"/>
      <c r="AW220" s="75"/>
      <c r="AX220" s="75"/>
      <c r="AY220" s="75"/>
      <c r="AZ220" s="75"/>
      <c r="BA220" s="17" t="str">
        <f t="shared" si="60"/>
        <v/>
      </c>
      <c r="BB220" s="17" t="str">
        <f t="shared" si="56"/>
        <v/>
      </c>
      <c r="BC220" s="10"/>
      <c r="BD220" s="25">
        <f t="shared" si="57"/>
        <v>0</v>
      </c>
      <c r="BE220" s="25">
        <f t="shared" si="58"/>
        <v>0</v>
      </c>
      <c r="BF220" s="10"/>
    </row>
    <row r="221" spans="1:58" ht="12.95" customHeight="1" x14ac:dyDescent="0.15">
      <c r="A221" s="327"/>
      <c r="B221" s="320" t="s">
        <v>141</v>
      </c>
      <c r="C221" s="320"/>
      <c r="D221" s="113">
        <f t="shared" si="59"/>
        <v>0</v>
      </c>
      <c r="E221" s="96"/>
      <c r="F221" s="80"/>
      <c r="G221" s="80"/>
      <c r="H221" s="80"/>
      <c r="I221" s="80"/>
      <c r="J221" s="80"/>
      <c r="K221" s="80"/>
      <c r="L221" s="80"/>
      <c r="M221" s="98"/>
      <c r="N221" s="83"/>
      <c r="O221" s="83"/>
      <c r="P221" s="119"/>
      <c r="Q221" s="75" t="str">
        <f t="shared" si="55"/>
        <v xml:space="preserve"> </v>
      </c>
      <c r="R221" s="75"/>
      <c r="S221" s="75"/>
      <c r="T221" s="75"/>
      <c r="U221" s="75"/>
      <c r="V221" s="75"/>
      <c r="W221" s="75"/>
      <c r="X221" s="75"/>
      <c r="Y221" s="75"/>
      <c r="Z221" s="75"/>
      <c r="AA221" s="75"/>
      <c r="AB221" s="75"/>
      <c r="AC221" s="75"/>
      <c r="AD221" s="75"/>
      <c r="AE221" s="75"/>
      <c r="AF221" s="75"/>
      <c r="AG221" s="75"/>
      <c r="AH221" s="75"/>
      <c r="AI221" s="75"/>
      <c r="AJ221" s="75"/>
      <c r="AK221" s="75"/>
      <c r="AL221" s="75"/>
      <c r="AM221" s="75"/>
      <c r="AN221" s="75"/>
      <c r="AO221" s="75"/>
      <c r="AP221" s="75"/>
      <c r="AQ221" s="75"/>
      <c r="AR221" s="75"/>
      <c r="AS221" s="75"/>
      <c r="AT221" s="75"/>
      <c r="AU221" s="75"/>
      <c r="AV221" s="75"/>
      <c r="AW221" s="75"/>
      <c r="AX221" s="75"/>
      <c r="AY221" s="75"/>
      <c r="AZ221" s="75"/>
      <c r="BA221" s="17" t="str">
        <f t="shared" si="60"/>
        <v/>
      </c>
      <c r="BB221" s="17" t="str">
        <f t="shared" si="56"/>
        <v/>
      </c>
      <c r="BC221" s="10"/>
      <c r="BD221" s="25">
        <f t="shared" si="57"/>
        <v>0</v>
      </c>
      <c r="BE221" s="25">
        <f t="shared" si="58"/>
        <v>0</v>
      </c>
      <c r="BF221" s="10"/>
    </row>
    <row r="222" spans="1:58" ht="12.95" customHeight="1" x14ac:dyDescent="0.15">
      <c r="A222" s="307"/>
      <c r="B222" s="326" t="s">
        <v>142</v>
      </c>
      <c r="C222" s="326"/>
      <c r="D222" s="195">
        <f t="shared" si="59"/>
        <v>0</v>
      </c>
      <c r="E222" s="53"/>
      <c r="F222" s="55"/>
      <c r="G222" s="55"/>
      <c r="H222" s="55"/>
      <c r="I222" s="55"/>
      <c r="J222" s="55"/>
      <c r="K222" s="55"/>
      <c r="L222" s="55"/>
      <c r="M222" s="57"/>
      <c r="N222" s="58"/>
      <c r="O222" s="58"/>
      <c r="P222" s="148"/>
      <c r="Q222" s="75" t="str">
        <f t="shared" si="55"/>
        <v xml:space="preserve"> </v>
      </c>
      <c r="R222" s="75"/>
      <c r="S222" s="75"/>
      <c r="T222" s="75"/>
      <c r="U222" s="75"/>
      <c r="V222" s="75"/>
      <c r="W222" s="75"/>
      <c r="X222" s="75"/>
      <c r="Y222" s="75"/>
      <c r="Z222" s="75"/>
      <c r="AA222" s="75"/>
      <c r="AB222" s="75"/>
      <c r="AC222" s="75"/>
      <c r="AD222" s="75"/>
      <c r="AE222" s="75"/>
      <c r="AF222" s="75"/>
      <c r="AG222" s="75"/>
      <c r="AH222" s="75"/>
      <c r="AI222" s="75"/>
      <c r="AJ222" s="75"/>
      <c r="AK222" s="75"/>
      <c r="AL222" s="75"/>
      <c r="AM222" s="75"/>
      <c r="AN222" s="75"/>
      <c r="AO222" s="75"/>
      <c r="AP222" s="75"/>
      <c r="AQ222" s="75"/>
      <c r="AR222" s="75"/>
      <c r="AS222" s="75"/>
      <c r="AT222" s="75"/>
      <c r="AU222" s="75"/>
      <c r="AV222" s="75"/>
      <c r="AW222" s="75"/>
      <c r="AX222" s="75"/>
      <c r="AY222" s="75"/>
      <c r="AZ222" s="75"/>
      <c r="BA222" s="17" t="str">
        <f t="shared" si="60"/>
        <v/>
      </c>
      <c r="BB222" s="17" t="str">
        <f t="shared" si="56"/>
        <v/>
      </c>
      <c r="BC222" s="10"/>
      <c r="BD222" s="25">
        <f t="shared" si="57"/>
        <v>0</v>
      </c>
      <c r="BE222" s="25">
        <f t="shared" si="58"/>
        <v>0</v>
      </c>
      <c r="BF222" s="10"/>
    </row>
    <row r="223" spans="1:58" ht="12.95" customHeight="1" x14ac:dyDescent="0.15">
      <c r="A223" s="306" t="s">
        <v>222</v>
      </c>
      <c r="B223" s="319" t="s">
        <v>218</v>
      </c>
      <c r="C223" s="319"/>
      <c r="D223" s="229">
        <f t="shared" si="59"/>
        <v>0</v>
      </c>
      <c r="E223" s="114"/>
      <c r="F223" s="115"/>
      <c r="G223" s="115"/>
      <c r="H223" s="115"/>
      <c r="I223" s="115"/>
      <c r="J223" s="115"/>
      <c r="K223" s="115"/>
      <c r="L223" s="115"/>
      <c r="M223" s="179"/>
      <c r="N223" s="117"/>
      <c r="O223" s="117"/>
      <c r="P223" s="118"/>
      <c r="Q223" s="75" t="str">
        <f t="shared" si="55"/>
        <v xml:space="preserve"> </v>
      </c>
      <c r="R223" s="75"/>
      <c r="S223" s="75"/>
      <c r="T223" s="75"/>
      <c r="U223" s="75"/>
      <c r="V223" s="75"/>
      <c r="W223" s="75"/>
      <c r="X223" s="75"/>
      <c r="Y223" s="75"/>
      <c r="Z223" s="75"/>
      <c r="AA223" s="75"/>
      <c r="AB223" s="75"/>
      <c r="AC223" s="75"/>
      <c r="AD223" s="75"/>
      <c r="AE223" s="75"/>
      <c r="AF223" s="75"/>
      <c r="AG223" s="75"/>
      <c r="AH223" s="75"/>
      <c r="AI223" s="75"/>
      <c r="AJ223" s="75"/>
      <c r="AK223" s="75"/>
      <c r="AL223" s="75"/>
      <c r="AM223" s="75"/>
      <c r="AN223" s="75"/>
      <c r="AO223" s="75"/>
      <c r="AP223" s="75"/>
      <c r="AQ223" s="75"/>
      <c r="AR223" s="75"/>
      <c r="AS223" s="75"/>
      <c r="AT223" s="75"/>
      <c r="AU223" s="75"/>
      <c r="AV223" s="75"/>
      <c r="AW223" s="75"/>
      <c r="AX223" s="75"/>
      <c r="AY223" s="75"/>
      <c r="AZ223" s="75"/>
      <c r="BA223" s="17" t="str">
        <f t="shared" si="60"/>
        <v/>
      </c>
      <c r="BB223" s="17" t="str">
        <f t="shared" si="56"/>
        <v/>
      </c>
      <c r="BC223" s="10"/>
      <c r="BD223" s="25">
        <f t="shared" si="57"/>
        <v>0</v>
      </c>
      <c r="BE223" s="25">
        <f t="shared" si="58"/>
        <v>0</v>
      </c>
      <c r="BF223" s="10"/>
    </row>
    <row r="224" spans="1:58" ht="12.95" customHeight="1" x14ac:dyDescent="0.15">
      <c r="A224" s="327"/>
      <c r="B224" s="320" t="s">
        <v>219</v>
      </c>
      <c r="C224" s="320"/>
      <c r="D224" s="113">
        <f t="shared" si="59"/>
        <v>0</v>
      </c>
      <c r="E224" s="96"/>
      <c r="F224" s="80"/>
      <c r="G224" s="80"/>
      <c r="H224" s="80"/>
      <c r="I224" s="80"/>
      <c r="J224" s="80"/>
      <c r="K224" s="80"/>
      <c r="L224" s="80"/>
      <c r="M224" s="98"/>
      <c r="N224" s="83"/>
      <c r="O224" s="83"/>
      <c r="P224" s="119"/>
      <c r="Q224" s="75" t="str">
        <f t="shared" si="55"/>
        <v xml:space="preserve"> </v>
      </c>
      <c r="R224" s="75"/>
      <c r="S224" s="75"/>
      <c r="T224" s="75"/>
      <c r="U224" s="75"/>
      <c r="V224" s="75"/>
      <c r="W224" s="75"/>
      <c r="X224" s="75"/>
      <c r="Y224" s="75"/>
      <c r="Z224" s="75"/>
      <c r="AA224" s="75"/>
      <c r="AB224" s="75"/>
      <c r="AC224" s="75"/>
      <c r="AD224" s="75"/>
      <c r="AE224" s="75"/>
      <c r="AF224" s="75"/>
      <c r="AG224" s="75"/>
      <c r="AH224" s="75"/>
      <c r="AI224" s="75"/>
      <c r="AJ224" s="75"/>
      <c r="AK224" s="75"/>
      <c r="AL224" s="75"/>
      <c r="AM224" s="75"/>
      <c r="AN224" s="75"/>
      <c r="AO224" s="75"/>
      <c r="AP224" s="75"/>
      <c r="AQ224" s="75"/>
      <c r="AR224" s="75"/>
      <c r="AS224" s="75"/>
      <c r="AT224" s="75"/>
      <c r="AU224" s="75"/>
      <c r="AV224" s="75"/>
      <c r="AW224" s="75"/>
      <c r="AX224" s="75"/>
      <c r="AY224" s="75"/>
      <c r="AZ224" s="75"/>
      <c r="BA224" s="17" t="str">
        <f t="shared" si="60"/>
        <v/>
      </c>
      <c r="BB224" s="17" t="str">
        <f t="shared" si="56"/>
        <v/>
      </c>
      <c r="BC224" s="10"/>
      <c r="BD224" s="25">
        <f t="shared" si="57"/>
        <v>0</v>
      </c>
      <c r="BE224" s="25">
        <f t="shared" si="58"/>
        <v>0</v>
      </c>
      <c r="BF224" s="10"/>
    </row>
    <row r="225" spans="1:58" ht="12.95" customHeight="1" x14ac:dyDescent="0.15">
      <c r="A225" s="327"/>
      <c r="B225" s="320" t="s">
        <v>141</v>
      </c>
      <c r="C225" s="320"/>
      <c r="D225" s="113">
        <f t="shared" si="59"/>
        <v>0</v>
      </c>
      <c r="E225" s="96"/>
      <c r="F225" s="80"/>
      <c r="G225" s="80"/>
      <c r="H225" s="80"/>
      <c r="I225" s="80"/>
      <c r="J225" s="80"/>
      <c r="K225" s="80"/>
      <c r="L225" s="80"/>
      <c r="M225" s="98"/>
      <c r="N225" s="83"/>
      <c r="O225" s="83"/>
      <c r="P225" s="119"/>
      <c r="Q225" s="75" t="str">
        <f t="shared" si="55"/>
        <v xml:space="preserve"> </v>
      </c>
      <c r="R225" s="75"/>
      <c r="S225" s="75"/>
      <c r="T225" s="75"/>
      <c r="U225" s="75"/>
      <c r="V225" s="75"/>
      <c r="W225" s="75"/>
      <c r="X225" s="75"/>
      <c r="Y225" s="75"/>
      <c r="Z225" s="75"/>
      <c r="AA225" s="75"/>
      <c r="AB225" s="75"/>
      <c r="AC225" s="75"/>
      <c r="AD225" s="75"/>
      <c r="AE225" s="75"/>
      <c r="AF225" s="75"/>
      <c r="AG225" s="75"/>
      <c r="AH225" s="75"/>
      <c r="AI225" s="75"/>
      <c r="AJ225" s="75"/>
      <c r="AK225" s="75"/>
      <c r="AL225" s="75"/>
      <c r="AM225" s="75"/>
      <c r="AN225" s="75"/>
      <c r="AO225" s="75"/>
      <c r="AP225" s="75"/>
      <c r="AQ225" s="75"/>
      <c r="AR225" s="75"/>
      <c r="AS225" s="75"/>
      <c r="AT225" s="75"/>
      <c r="AU225" s="75"/>
      <c r="AV225" s="75"/>
      <c r="AW225" s="75"/>
      <c r="AX225" s="75"/>
      <c r="AY225" s="75"/>
      <c r="AZ225" s="75"/>
      <c r="BA225" s="17" t="str">
        <f t="shared" si="60"/>
        <v/>
      </c>
      <c r="BB225" s="17" t="str">
        <f t="shared" si="56"/>
        <v/>
      </c>
      <c r="BC225" s="10"/>
      <c r="BD225" s="25">
        <f t="shared" si="57"/>
        <v>0</v>
      </c>
      <c r="BE225" s="25">
        <f t="shared" si="58"/>
        <v>0</v>
      </c>
      <c r="BF225" s="10"/>
    </row>
    <row r="226" spans="1:58" ht="12.95" customHeight="1" x14ac:dyDescent="0.15">
      <c r="A226" s="307"/>
      <c r="B226" s="326" t="s">
        <v>142</v>
      </c>
      <c r="C226" s="326"/>
      <c r="D226" s="195">
        <f t="shared" si="59"/>
        <v>0</v>
      </c>
      <c r="E226" s="53"/>
      <c r="F226" s="55"/>
      <c r="G226" s="55"/>
      <c r="H226" s="55"/>
      <c r="I226" s="55"/>
      <c r="J226" s="55"/>
      <c r="K226" s="55"/>
      <c r="L226" s="55"/>
      <c r="M226" s="57"/>
      <c r="N226" s="58"/>
      <c r="O226" s="58"/>
      <c r="P226" s="148"/>
      <c r="Q226" s="75" t="str">
        <f t="shared" si="55"/>
        <v xml:space="preserve"> </v>
      </c>
      <c r="R226" s="75"/>
      <c r="S226" s="75"/>
      <c r="T226" s="75"/>
      <c r="U226" s="75"/>
      <c r="V226" s="75"/>
      <c r="W226" s="75"/>
      <c r="X226" s="75"/>
      <c r="Y226" s="75"/>
      <c r="Z226" s="75"/>
      <c r="AA226" s="75"/>
      <c r="AB226" s="75"/>
      <c r="AC226" s="75"/>
      <c r="AD226" s="75"/>
      <c r="AE226" s="75"/>
      <c r="AF226" s="75"/>
      <c r="AG226" s="75"/>
      <c r="AH226" s="75"/>
      <c r="AI226" s="75"/>
      <c r="AJ226" s="75"/>
      <c r="AK226" s="75"/>
      <c r="AL226" s="75"/>
      <c r="AM226" s="75"/>
      <c r="AN226" s="75"/>
      <c r="AO226" s="75"/>
      <c r="AP226" s="75"/>
      <c r="AQ226" s="75"/>
      <c r="AR226" s="75"/>
      <c r="AS226" s="75"/>
      <c r="AT226" s="75"/>
      <c r="AU226" s="75"/>
      <c r="AV226" s="75"/>
      <c r="AW226" s="75"/>
      <c r="AX226" s="75"/>
      <c r="AY226" s="75"/>
      <c r="AZ226" s="75"/>
      <c r="BA226" s="17" t="str">
        <f t="shared" si="60"/>
        <v/>
      </c>
      <c r="BB226" s="17" t="str">
        <f t="shared" si="56"/>
        <v/>
      </c>
      <c r="BC226" s="10"/>
      <c r="BD226" s="25">
        <f t="shared" si="57"/>
        <v>0</v>
      </c>
      <c r="BE226" s="25">
        <f t="shared" si="58"/>
        <v>0</v>
      </c>
      <c r="BF226" s="10"/>
    </row>
    <row r="227" spans="1:58" ht="12.95" customHeight="1" x14ac:dyDescent="0.15">
      <c r="A227" s="306" t="s">
        <v>147</v>
      </c>
      <c r="B227" s="319" t="s">
        <v>218</v>
      </c>
      <c r="C227" s="319"/>
      <c r="D227" s="229">
        <f t="shared" si="59"/>
        <v>0</v>
      </c>
      <c r="E227" s="114"/>
      <c r="F227" s="115"/>
      <c r="G227" s="115"/>
      <c r="H227" s="115"/>
      <c r="I227" s="115"/>
      <c r="J227" s="115"/>
      <c r="K227" s="115"/>
      <c r="L227" s="115"/>
      <c r="M227" s="179"/>
      <c r="N227" s="117"/>
      <c r="O227" s="117"/>
      <c r="P227" s="118"/>
      <c r="Q227" s="75" t="str">
        <f t="shared" si="55"/>
        <v xml:space="preserve"> </v>
      </c>
      <c r="R227" s="75"/>
      <c r="S227" s="75"/>
      <c r="T227" s="75"/>
      <c r="U227" s="75"/>
      <c r="V227" s="75"/>
      <c r="W227" s="75"/>
      <c r="X227" s="75"/>
      <c r="Y227" s="75"/>
      <c r="Z227" s="75"/>
      <c r="AA227" s="75"/>
      <c r="AB227" s="75"/>
      <c r="AC227" s="75"/>
      <c r="AD227" s="75"/>
      <c r="AE227" s="75"/>
      <c r="AF227" s="75"/>
      <c r="AG227" s="75"/>
      <c r="AH227" s="75"/>
      <c r="AI227" s="75"/>
      <c r="AJ227" s="75"/>
      <c r="AK227" s="75"/>
      <c r="AL227" s="75"/>
      <c r="AM227" s="75"/>
      <c r="AN227" s="75"/>
      <c r="AO227" s="75"/>
      <c r="AP227" s="75"/>
      <c r="AQ227" s="75"/>
      <c r="AR227" s="75"/>
      <c r="AS227" s="75"/>
      <c r="AT227" s="75"/>
      <c r="AU227" s="75"/>
      <c r="AV227" s="75"/>
      <c r="AW227" s="75"/>
      <c r="AX227" s="75"/>
      <c r="AY227" s="75"/>
      <c r="AZ227" s="75"/>
      <c r="BA227" s="17" t="str">
        <f t="shared" si="60"/>
        <v/>
      </c>
      <c r="BB227" s="17" t="str">
        <f t="shared" si="56"/>
        <v/>
      </c>
      <c r="BC227" s="10"/>
      <c r="BD227" s="25">
        <f t="shared" si="57"/>
        <v>0</v>
      </c>
      <c r="BE227" s="25">
        <f t="shared" si="58"/>
        <v>0</v>
      </c>
      <c r="BF227" s="10"/>
    </row>
    <row r="228" spans="1:58" ht="12.95" customHeight="1" x14ac:dyDescent="0.15">
      <c r="A228" s="327"/>
      <c r="B228" s="320" t="s">
        <v>219</v>
      </c>
      <c r="C228" s="320"/>
      <c r="D228" s="113">
        <f t="shared" si="59"/>
        <v>0</v>
      </c>
      <c r="E228" s="96"/>
      <c r="F228" s="80"/>
      <c r="G228" s="80"/>
      <c r="H228" s="80"/>
      <c r="I228" s="80"/>
      <c r="J228" s="80"/>
      <c r="K228" s="80"/>
      <c r="L228" s="80"/>
      <c r="M228" s="98"/>
      <c r="N228" s="83"/>
      <c r="O228" s="83"/>
      <c r="P228" s="119"/>
      <c r="Q228" s="75" t="str">
        <f t="shared" si="55"/>
        <v xml:space="preserve"> </v>
      </c>
      <c r="R228" s="75"/>
      <c r="S228" s="75"/>
      <c r="T228" s="75"/>
      <c r="U228" s="75"/>
      <c r="V228" s="75"/>
      <c r="W228" s="75"/>
      <c r="X228" s="75"/>
      <c r="Y228" s="75"/>
      <c r="Z228" s="75"/>
      <c r="AA228" s="75"/>
      <c r="AB228" s="75"/>
      <c r="AC228" s="75"/>
      <c r="AD228" s="75"/>
      <c r="AE228" s="75"/>
      <c r="AF228" s="75"/>
      <c r="AG228" s="75"/>
      <c r="AH228" s="75"/>
      <c r="AI228" s="75"/>
      <c r="AJ228" s="75"/>
      <c r="AK228" s="75"/>
      <c r="AL228" s="75"/>
      <c r="AM228" s="75"/>
      <c r="AN228" s="75"/>
      <c r="AO228" s="75"/>
      <c r="AP228" s="75"/>
      <c r="AQ228" s="75"/>
      <c r="AR228" s="75"/>
      <c r="AS228" s="75"/>
      <c r="AT228" s="75"/>
      <c r="AU228" s="75"/>
      <c r="AV228" s="75"/>
      <c r="AW228" s="75"/>
      <c r="AX228" s="75"/>
      <c r="AY228" s="75"/>
      <c r="AZ228" s="75"/>
      <c r="BA228" s="17" t="str">
        <f t="shared" si="60"/>
        <v/>
      </c>
      <c r="BB228" s="17" t="str">
        <f t="shared" si="56"/>
        <v/>
      </c>
      <c r="BC228" s="10"/>
      <c r="BD228" s="25">
        <f t="shared" si="57"/>
        <v>0</v>
      </c>
      <c r="BE228" s="25">
        <f t="shared" si="58"/>
        <v>0</v>
      </c>
      <c r="BF228" s="10"/>
    </row>
    <row r="229" spans="1:58" ht="12.95" customHeight="1" x14ac:dyDescent="0.15">
      <c r="A229" s="327"/>
      <c r="B229" s="320" t="s">
        <v>141</v>
      </c>
      <c r="C229" s="320"/>
      <c r="D229" s="113">
        <f t="shared" si="59"/>
        <v>0</v>
      </c>
      <c r="E229" s="96"/>
      <c r="F229" s="80"/>
      <c r="G229" s="80"/>
      <c r="H229" s="80"/>
      <c r="I229" s="80"/>
      <c r="J229" s="80"/>
      <c r="K229" s="80"/>
      <c r="L229" s="80"/>
      <c r="M229" s="98"/>
      <c r="N229" s="83"/>
      <c r="O229" s="83"/>
      <c r="P229" s="119"/>
      <c r="Q229" s="75" t="str">
        <f t="shared" si="55"/>
        <v xml:space="preserve"> </v>
      </c>
      <c r="R229" s="75"/>
      <c r="S229" s="75"/>
      <c r="T229" s="75"/>
      <c r="U229" s="75"/>
      <c r="V229" s="75"/>
      <c r="W229" s="75"/>
      <c r="X229" s="75"/>
      <c r="Y229" s="75"/>
      <c r="Z229" s="75"/>
      <c r="AA229" s="75"/>
      <c r="AB229" s="75"/>
      <c r="AC229" s="75"/>
      <c r="AD229" s="75"/>
      <c r="AE229" s="75"/>
      <c r="AF229" s="75"/>
      <c r="AG229" s="75"/>
      <c r="AH229" s="75"/>
      <c r="AI229" s="75"/>
      <c r="AJ229" s="75"/>
      <c r="AK229" s="75"/>
      <c r="AL229" s="75"/>
      <c r="AM229" s="75"/>
      <c r="AN229" s="75"/>
      <c r="AO229" s="75"/>
      <c r="AP229" s="75"/>
      <c r="AQ229" s="75"/>
      <c r="AR229" s="75"/>
      <c r="AS229" s="75"/>
      <c r="AT229" s="75"/>
      <c r="AU229" s="75"/>
      <c r="AV229" s="75"/>
      <c r="AW229" s="75"/>
      <c r="AX229" s="75"/>
      <c r="AY229" s="75"/>
      <c r="AZ229" s="75"/>
      <c r="BA229" s="17" t="str">
        <f t="shared" si="60"/>
        <v/>
      </c>
      <c r="BB229" s="17" t="str">
        <f t="shared" si="56"/>
        <v/>
      </c>
      <c r="BC229" s="10"/>
      <c r="BD229" s="25">
        <f t="shared" si="57"/>
        <v>0</v>
      </c>
      <c r="BE229" s="25">
        <f t="shared" si="58"/>
        <v>0</v>
      </c>
      <c r="BF229" s="10"/>
    </row>
    <row r="230" spans="1:58" ht="12.95" customHeight="1" x14ac:dyDescent="0.15">
      <c r="A230" s="307"/>
      <c r="B230" s="326" t="s">
        <v>142</v>
      </c>
      <c r="C230" s="326"/>
      <c r="D230" s="195">
        <f t="shared" si="59"/>
        <v>0</v>
      </c>
      <c r="E230" s="53"/>
      <c r="F230" s="55"/>
      <c r="G230" s="55"/>
      <c r="H230" s="55"/>
      <c r="I230" s="55"/>
      <c r="J230" s="55"/>
      <c r="K230" s="55"/>
      <c r="L230" s="55"/>
      <c r="M230" s="57"/>
      <c r="N230" s="58"/>
      <c r="O230" s="58"/>
      <c r="P230" s="148"/>
      <c r="Q230" s="75" t="str">
        <f t="shared" si="55"/>
        <v xml:space="preserve"> </v>
      </c>
      <c r="R230" s="75"/>
      <c r="S230" s="75"/>
      <c r="T230" s="75"/>
      <c r="U230" s="75"/>
      <c r="V230" s="75"/>
      <c r="W230" s="75"/>
      <c r="X230" s="75"/>
      <c r="Y230" s="75"/>
      <c r="Z230" s="75"/>
      <c r="AA230" s="75"/>
      <c r="AB230" s="75"/>
      <c r="AC230" s="75"/>
      <c r="AD230" s="75"/>
      <c r="AE230" s="75"/>
      <c r="AF230" s="75"/>
      <c r="AG230" s="75"/>
      <c r="AH230" s="75"/>
      <c r="AI230" s="75"/>
      <c r="AJ230" s="75"/>
      <c r="AK230" s="75"/>
      <c r="AL230" s="75"/>
      <c r="AM230" s="75"/>
      <c r="AN230" s="75"/>
      <c r="AO230" s="75"/>
      <c r="AP230" s="75"/>
      <c r="AQ230" s="75"/>
      <c r="AR230" s="75"/>
      <c r="AS230" s="75"/>
      <c r="AT230" s="75"/>
      <c r="AU230" s="75"/>
      <c r="AV230" s="75"/>
      <c r="AW230" s="75"/>
      <c r="AX230" s="75"/>
      <c r="AY230" s="75"/>
      <c r="AZ230" s="75"/>
      <c r="BA230" s="17" t="str">
        <f t="shared" si="60"/>
        <v/>
      </c>
      <c r="BB230" s="17" t="str">
        <f t="shared" si="56"/>
        <v/>
      </c>
      <c r="BC230" s="10"/>
      <c r="BD230" s="25">
        <f t="shared" si="57"/>
        <v>0</v>
      </c>
      <c r="BE230" s="25">
        <f t="shared" si="58"/>
        <v>0</v>
      </c>
      <c r="BF230" s="10"/>
    </row>
    <row r="231" spans="1:58" ht="12.95" customHeight="1" x14ac:dyDescent="0.15">
      <c r="A231" s="317" t="s">
        <v>223</v>
      </c>
      <c r="B231" s="319" t="s">
        <v>218</v>
      </c>
      <c r="C231" s="319"/>
      <c r="D231" s="229">
        <f t="shared" si="59"/>
        <v>0</v>
      </c>
      <c r="E231" s="114"/>
      <c r="F231" s="115"/>
      <c r="G231" s="115"/>
      <c r="H231" s="115"/>
      <c r="I231" s="115"/>
      <c r="J231" s="115"/>
      <c r="K231" s="115"/>
      <c r="L231" s="115"/>
      <c r="M231" s="179"/>
      <c r="N231" s="117"/>
      <c r="O231" s="117"/>
      <c r="P231" s="118"/>
      <c r="Q231" s="75" t="str">
        <f t="shared" si="55"/>
        <v xml:space="preserve"> </v>
      </c>
      <c r="R231" s="75"/>
      <c r="S231" s="75"/>
      <c r="T231" s="75"/>
      <c r="U231" s="75"/>
      <c r="V231" s="75"/>
      <c r="W231" s="75"/>
      <c r="X231" s="75"/>
      <c r="Y231" s="75"/>
      <c r="Z231" s="75"/>
      <c r="AA231" s="75"/>
      <c r="AB231" s="75"/>
      <c r="AC231" s="75"/>
      <c r="AD231" s="75"/>
      <c r="AE231" s="75"/>
      <c r="AF231" s="75"/>
      <c r="AG231" s="75"/>
      <c r="AH231" s="75"/>
      <c r="AI231" s="75"/>
      <c r="AJ231" s="75"/>
      <c r="AK231" s="75"/>
      <c r="AL231" s="75"/>
      <c r="AM231" s="75"/>
      <c r="AN231" s="75"/>
      <c r="AO231" s="75"/>
      <c r="AP231" s="75"/>
      <c r="AQ231" s="75"/>
      <c r="AR231" s="75"/>
      <c r="AS231" s="75"/>
      <c r="AT231" s="75"/>
      <c r="AU231" s="75"/>
      <c r="AV231" s="75"/>
      <c r="AW231" s="75"/>
      <c r="AX231" s="75"/>
      <c r="AY231" s="75"/>
      <c r="AZ231" s="75"/>
      <c r="BA231" s="17" t="str">
        <f t="shared" si="60"/>
        <v/>
      </c>
      <c r="BB231" s="17" t="str">
        <f t="shared" si="56"/>
        <v/>
      </c>
      <c r="BC231" s="10"/>
      <c r="BD231" s="25">
        <f t="shared" si="57"/>
        <v>0</v>
      </c>
      <c r="BE231" s="25">
        <f t="shared" si="58"/>
        <v>0</v>
      </c>
      <c r="BF231" s="10"/>
    </row>
    <row r="232" spans="1:58" ht="12.95" customHeight="1" x14ac:dyDescent="0.15">
      <c r="A232" s="318"/>
      <c r="B232" s="320" t="s">
        <v>219</v>
      </c>
      <c r="C232" s="320"/>
      <c r="D232" s="113">
        <f t="shared" si="59"/>
        <v>0</v>
      </c>
      <c r="E232" s="96"/>
      <c r="F232" s="80"/>
      <c r="G232" s="80"/>
      <c r="H232" s="80"/>
      <c r="I232" s="80"/>
      <c r="J232" s="80"/>
      <c r="K232" s="80"/>
      <c r="L232" s="80"/>
      <c r="M232" s="98"/>
      <c r="N232" s="83"/>
      <c r="O232" s="83"/>
      <c r="P232" s="119"/>
      <c r="Q232" s="75" t="str">
        <f t="shared" si="55"/>
        <v xml:space="preserve"> </v>
      </c>
      <c r="R232" s="75"/>
      <c r="S232" s="75"/>
      <c r="T232" s="75"/>
      <c r="U232" s="75"/>
      <c r="V232" s="75"/>
      <c r="W232" s="75"/>
      <c r="X232" s="75"/>
      <c r="Y232" s="75"/>
      <c r="Z232" s="75"/>
      <c r="AA232" s="75"/>
      <c r="AB232" s="75"/>
      <c r="AC232" s="75"/>
      <c r="AD232" s="75"/>
      <c r="AE232" s="75"/>
      <c r="AF232" s="75"/>
      <c r="AG232" s="75"/>
      <c r="AH232" s="75"/>
      <c r="AI232" s="75"/>
      <c r="AJ232" s="75"/>
      <c r="AK232" s="75"/>
      <c r="AL232" s="75"/>
      <c r="AM232" s="75"/>
      <c r="AN232" s="75"/>
      <c r="AO232" s="75"/>
      <c r="AP232" s="75"/>
      <c r="AQ232" s="75"/>
      <c r="AR232" s="75"/>
      <c r="AS232" s="75"/>
      <c r="AT232" s="75"/>
      <c r="AU232" s="75"/>
      <c r="AV232" s="75"/>
      <c r="AW232" s="75"/>
      <c r="AX232" s="75"/>
      <c r="AY232" s="75"/>
      <c r="AZ232" s="75"/>
      <c r="BA232" s="17" t="str">
        <f t="shared" si="60"/>
        <v/>
      </c>
      <c r="BB232" s="17" t="str">
        <f t="shared" si="56"/>
        <v/>
      </c>
      <c r="BC232" s="10"/>
      <c r="BD232" s="25">
        <f t="shared" si="57"/>
        <v>0</v>
      </c>
      <c r="BE232" s="25">
        <f t="shared" si="58"/>
        <v>0</v>
      </c>
      <c r="BF232" s="10"/>
    </row>
    <row r="233" spans="1:58" ht="12.95" customHeight="1" x14ac:dyDescent="0.15">
      <c r="A233" s="318"/>
      <c r="B233" s="320" t="s">
        <v>141</v>
      </c>
      <c r="C233" s="320"/>
      <c r="D233" s="113">
        <f t="shared" si="59"/>
        <v>0</v>
      </c>
      <c r="E233" s="96"/>
      <c r="F233" s="80"/>
      <c r="G233" s="80"/>
      <c r="H233" s="80"/>
      <c r="I233" s="80"/>
      <c r="J233" s="80"/>
      <c r="K233" s="80"/>
      <c r="L233" s="80"/>
      <c r="M233" s="98"/>
      <c r="N233" s="83"/>
      <c r="O233" s="83"/>
      <c r="P233" s="119"/>
      <c r="Q233" s="75" t="str">
        <f t="shared" si="55"/>
        <v xml:space="preserve"> </v>
      </c>
      <c r="R233" s="75"/>
      <c r="S233" s="75"/>
      <c r="T233" s="75"/>
      <c r="U233" s="75"/>
      <c r="V233" s="75"/>
      <c r="W233" s="75"/>
      <c r="X233" s="75"/>
      <c r="Y233" s="75"/>
      <c r="Z233" s="75"/>
      <c r="AA233" s="75"/>
      <c r="AB233" s="75"/>
      <c r="AC233" s="75"/>
      <c r="AD233" s="75"/>
      <c r="AE233" s="75"/>
      <c r="AF233" s="75"/>
      <c r="AG233" s="75"/>
      <c r="AH233" s="75"/>
      <c r="AI233" s="75"/>
      <c r="AJ233" s="75"/>
      <c r="AK233" s="75"/>
      <c r="AL233" s="75"/>
      <c r="AM233" s="75"/>
      <c r="AN233" s="75"/>
      <c r="AO233" s="75"/>
      <c r="AP233" s="75"/>
      <c r="AQ233" s="75"/>
      <c r="AR233" s="75"/>
      <c r="AS233" s="75"/>
      <c r="AT233" s="75"/>
      <c r="AU233" s="75"/>
      <c r="AV233" s="75"/>
      <c r="AW233" s="75"/>
      <c r="AX233" s="75"/>
      <c r="AY233" s="75"/>
      <c r="AZ233" s="75"/>
      <c r="BA233" s="17" t="str">
        <f t="shared" si="60"/>
        <v/>
      </c>
      <c r="BB233" s="17" t="str">
        <f t="shared" si="56"/>
        <v/>
      </c>
      <c r="BC233" s="10"/>
      <c r="BD233" s="25">
        <f t="shared" si="57"/>
        <v>0</v>
      </c>
      <c r="BE233" s="25">
        <f t="shared" si="58"/>
        <v>0</v>
      </c>
      <c r="BF233" s="10"/>
    </row>
    <row r="234" spans="1:58" ht="12.95" customHeight="1" thickBot="1" x14ac:dyDescent="0.2">
      <c r="A234" s="318"/>
      <c r="B234" s="321" t="s">
        <v>142</v>
      </c>
      <c r="C234" s="321"/>
      <c r="D234" s="191">
        <f t="shared" si="59"/>
        <v>0</v>
      </c>
      <c r="E234" s="142"/>
      <c r="F234" s="144"/>
      <c r="G234" s="144"/>
      <c r="H234" s="144"/>
      <c r="I234" s="144"/>
      <c r="J234" s="144"/>
      <c r="K234" s="144"/>
      <c r="L234" s="144"/>
      <c r="M234" s="145"/>
      <c r="N234" s="87"/>
      <c r="O234" s="87"/>
      <c r="P234" s="157"/>
      <c r="Q234" s="75" t="str">
        <f t="shared" si="55"/>
        <v xml:space="preserve"> </v>
      </c>
      <c r="R234" s="75"/>
      <c r="S234" s="75"/>
      <c r="T234" s="75"/>
      <c r="U234" s="75"/>
      <c r="V234" s="75"/>
      <c r="W234" s="75"/>
      <c r="X234" s="75"/>
      <c r="Y234" s="75"/>
      <c r="Z234" s="75"/>
      <c r="AA234" s="75"/>
      <c r="AB234" s="75"/>
      <c r="AC234" s="75"/>
      <c r="AD234" s="75"/>
      <c r="AE234" s="75"/>
      <c r="AF234" s="75"/>
      <c r="AG234" s="75"/>
      <c r="AH234" s="75"/>
      <c r="AI234" s="75"/>
      <c r="AJ234" s="75"/>
      <c r="AK234" s="75"/>
      <c r="AL234" s="75"/>
      <c r="AM234" s="75"/>
      <c r="AN234" s="75"/>
      <c r="AO234" s="75"/>
      <c r="AP234" s="75"/>
      <c r="AQ234" s="75"/>
      <c r="AR234" s="75"/>
      <c r="AS234" s="75"/>
      <c r="AT234" s="75"/>
      <c r="AU234" s="75"/>
      <c r="AV234" s="75"/>
      <c r="AW234" s="75"/>
      <c r="AX234" s="75"/>
      <c r="AY234" s="75"/>
      <c r="AZ234" s="75"/>
      <c r="BA234" s="17" t="str">
        <f t="shared" si="60"/>
        <v/>
      </c>
      <c r="BB234" s="17" t="str">
        <f t="shared" si="56"/>
        <v/>
      </c>
      <c r="BC234" s="10"/>
      <c r="BD234" s="25">
        <f t="shared" si="57"/>
        <v>0</v>
      </c>
      <c r="BE234" s="25">
        <f t="shared" si="58"/>
        <v>0</v>
      </c>
      <c r="BF234" s="10"/>
    </row>
    <row r="235" spans="1:58" ht="12.95" customHeight="1" thickTop="1" x14ac:dyDescent="0.15">
      <c r="A235" s="322" t="s">
        <v>4</v>
      </c>
      <c r="B235" s="325" t="s">
        <v>218</v>
      </c>
      <c r="C235" s="325"/>
      <c r="D235" s="234">
        <f t="shared" si="59"/>
        <v>220</v>
      </c>
      <c r="E235" s="235">
        <f t="shared" ref="E235:G238" si="62">+E183+E187+E191+E195+E199+E203+E207+E219+E223+E227+E231</f>
        <v>14</v>
      </c>
      <c r="F235" s="236">
        <f t="shared" si="62"/>
        <v>6</v>
      </c>
      <c r="G235" s="236">
        <f t="shared" si="62"/>
        <v>4</v>
      </c>
      <c r="H235" s="236">
        <f t="shared" ref="H235:J238" si="63">+H183+H187+H191+H195+H199+H203+H207+H211+H219+H223+H227+H231+H215</f>
        <v>8</v>
      </c>
      <c r="I235" s="236">
        <f t="shared" si="63"/>
        <v>18</v>
      </c>
      <c r="J235" s="236">
        <f t="shared" si="63"/>
        <v>45</v>
      </c>
      <c r="K235" s="236">
        <f>+K183+K187+K191+K199+K203+K207+K211+K219+K223+K227+K231+K215</f>
        <v>87</v>
      </c>
      <c r="L235" s="236">
        <f t="shared" ref="L235:M238" si="64">+L183+L187+L191+L199+L207+L211+L219+L223+L227+L231+L215</f>
        <v>19</v>
      </c>
      <c r="M235" s="237">
        <f t="shared" si="64"/>
        <v>19</v>
      </c>
      <c r="N235" s="234">
        <f t="shared" ref="N235:O238" si="65">+N183+N187+N191+N195+N199+N203+N207+N211+N219+N223+N227+N231+N215</f>
        <v>69</v>
      </c>
      <c r="O235" s="234">
        <f t="shared" si="65"/>
        <v>151</v>
      </c>
      <c r="P235" s="234">
        <f>+P183+P187+P191+P199+P207+P211+P219+P223+P227+P231+P215</f>
        <v>0</v>
      </c>
      <c r="Q235" s="75" t="str">
        <f t="shared" si="55"/>
        <v xml:space="preserve"> </v>
      </c>
      <c r="R235" s="75"/>
      <c r="S235" s="75"/>
      <c r="T235" s="75"/>
      <c r="U235" s="75"/>
      <c r="V235" s="75"/>
      <c r="W235" s="75"/>
      <c r="X235" s="75"/>
      <c r="Y235" s="75"/>
      <c r="Z235" s="75"/>
      <c r="AA235" s="75"/>
      <c r="AB235" s="75"/>
      <c r="AC235" s="75"/>
      <c r="AD235" s="75"/>
      <c r="AE235" s="75"/>
      <c r="AF235" s="75"/>
      <c r="AG235" s="75"/>
      <c r="AH235" s="75"/>
      <c r="AI235" s="75"/>
      <c r="AJ235" s="75"/>
      <c r="AK235" s="75"/>
      <c r="AL235" s="75"/>
      <c r="AM235" s="75"/>
      <c r="AN235" s="75"/>
      <c r="AO235" s="75"/>
      <c r="AP235" s="75"/>
      <c r="AQ235" s="75"/>
      <c r="AR235" s="75"/>
      <c r="AS235" s="75"/>
      <c r="AT235" s="75"/>
      <c r="AU235" s="75"/>
      <c r="AV235" s="75"/>
      <c r="AW235" s="75"/>
      <c r="AX235" s="75"/>
      <c r="AY235" s="75"/>
      <c r="AZ235" s="75"/>
      <c r="BA235" s="17" t="str">
        <f t="shared" si="60"/>
        <v/>
      </c>
      <c r="BB235" s="17" t="str">
        <f t="shared" si="56"/>
        <v/>
      </c>
      <c r="BC235" s="10"/>
      <c r="BD235" s="25">
        <f t="shared" si="57"/>
        <v>0</v>
      </c>
      <c r="BE235" s="25">
        <f t="shared" si="58"/>
        <v>0</v>
      </c>
      <c r="BF235" s="10"/>
    </row>
    <row r="236" spans="1:58" ht="12.95" customHeight="1" x14ac:dyDescent="0.15">
      <c r="A236" s="323"/>
      <c r="B236" s="320" t="s">
        <v>219</v>
      </c>
      <c r="C236" s="320"/>
      <c r="D236" s="113">
        <f t="shared" si="59"/>
        <v>780</v>
      </c>
      <c r="E236" s="238">
        <f t="shared" si="62"/>
        <v>57</v>
      </c>
      <c r="F236" s="239">
        <f t="shared" si="62"/>
        <v>21</v>
      </c>
      <c r="G236" s="239">
        <f t="shared" si="62"/>
        <v>27</v>
      </c>
      <c r="H236" s="239">
        <f t="shared" si="63"/>
        <v>23</v>
      </c>
      <c r="I236" s="239">
        <f t="shared" si="63"/>
        <v>105</v>
      </c>
      <c r="J236" s="239">
        <f t="shared" si="63"/>
        <v>146</v>
      </c>
      <c r="K236" s="239">
        <f>+K184+K188+K192+K200+K204+K208+K212+K220+K224+K228+K232+K216</f>
        <v>234</v>
      </c>
      <c r="L236" s="239">
        <f t="shared" si="64"/>
        <v>85</v>
      </c>
      <c r="M236" s="240">
        <f t="shared" si="64"/>
        <v>82</v>
      </c>
      <c r="N236" s="113">
        <f t="shared" si="65"/>
        <v>261</v>
      </c>
      <c r="O236" s="113">
        <f t="shared" si="65"/>
        <v>519</v>
      </c>
      <c r="P236" s="113">
        <f>+P184+P188+P192+P200+P208+P212+P220+P224+P228+P232+P216</f>
        <v>2</v>
      </c>
      <c r="Q236" s="75" t="str">
        <f t="shared" si="55"/>
        <v xml:space="preserve"> </v>
      </c>
      <c r="R236" s="75"/>
      <c r="S236" s="75"/>
      <c r="T236" s="75"/>
      <c r="U236" s="75"/>
      <c r="V236" s="75"/>
      <c r="W236" s="75"/>
      <c r="X236" s="75"/>
      <c r="Y236" s="75"/>
      <c r="Z236" s="75"/>
      <c r="AA236" s="75"/>
      <c r="AB236" s="75"/>
      <c r="AC236" s="75"/>
      <c r="AD236" s="75"/>
      <c r="AE236" s="75"/>
      <c r="AF236" s="75"/>
      <c r="AG236" s="75"/>
      <c r="AH236" s="75"/>
      <c r="AI236" s="75"/>
      <c r="AJ236" s="75"/>
      <c r="AK236" s="75"/>
      <c r="AL236" s="75"/>
      <c r="AM236" s="75"/>
      <c r="AN236" s="75"/>
      <c r="AO236" s="75"/>
      <c r="AP236" s="75"/>
      <c r="AQ236" s="75"/>
      <c r="AR236" s="75"/>
      <c r="AS236" s="75"/>
      <c r="AT236" s="75"/>
      <c r="AU236" s="75"/>
      <c r="AV236" s="75"/>
      <c r="AW236" s="75"/>
      <c r="AX236" s="75"/>
      <c r="AY236" s="75"/>
      <c r="AZ236" s="75"/>
      <c r="BA236" s="17" t="str">
        <f t="shared" si="60"/>
        <v/>
      </c>
      <c r="BB236" s="17" t="str">
        <f t="shared" si="56"/>
        <v/>
      </c>
      <c r="BC236" s="10"/>
      <c r="BD236" s="25">
        <f t="shared" si="57"/>
        <v>0</v>
      </c>
      <c r="BE236" s="25">
        <f t="shared" si="58"/>
        <v>0</v>
      </c>
      <c r="BF236" s="10"/>
    </row>
    <row r="237" spans="1:58" ht="12.95" customHeight="1" x14ac:dyDescent="0.15">
      <c r="A237" s="323"/>
      <c r="B237" s="320" t="s">
        <v>141</v>
      </c>
      <c r="C237" s="320"/>
      <c r="D237" s="113">
        <f t="shared" si="59"/>
        <v>223</v>
      </c>
      <c r="E237" s="238">
        <f t="shared" si="62"/>
        <v>17</v>
      </c>
      <c r="F237" s="239">
        <f t="shared" si="62"/>
        <v>6</v>
      </c>
      <c r="G237" s="239">
        <f t="shared" si="62"/>
        <v>7</v>
      </c>
      <c r="H237" s="239">
        <f t="shared" si="63"/>
        <v>7</v>
      </c>
      <c r="I237" s="239">
        <f t="shared" si="63"/>
        <v>21</v>
      </c>
      <c r="J237" s="239">
        <f t="shared" si="63"/>
        <v>37</v>
      </c>
      <c r="K237" s="239">
        <f>+K185+K189+K193+K201+K205+K209+K213+K221+K225+K229+K233+K217</f>
        <v>84</v>
      </c>
      <c r="L237" s="239">
        <f t="shared" si="64"/>
        <v>19</v>
      </c>
      <c r="M237" s="240">
        <f t="shared" si="64"/>
        <v>25</v>
      </c>
      <c r="N237" s="113">
        <f t="shared" si="65"/>
        <v>75</v>
      </c>
      <c r="O237" s="113">
        <f t="shared" si="65"/>
        <v>148</v>
      </c>
      <c r="P237" s="113">
        <f>+P185+P189+P193+P201+P209+P213+P221+P225+P229+P233+P217</f>
        <v>0</v>
      </c>
      <c r="Q237" s="75" t="str">
        <f t="shared" si="55"/>
        <v xml:space="preserve"> </v>
      </c>
      <c r="R237" s="75"/>
      <c r="S237" s="75"/>
      <c r="T237" s="75"/>
      <c r="U237" s="75"/>
      <c r="V237" s="75"/>
      <c r="W237" s="75"/>
      <c r="X237" s="75"/>
      <c r="Y237" s="75"/>
      <c r="Z237" s="75"/>
      <c r="AA237" s="75"/>
      <c r="AB237" s="75"/>
      <c r="AC237" s="75"/>
      <c r="AD237" s="75"/>
      <c r="AE237" s="75"/>
      <c r="AF237" s="75"/>
      <c r="AG237" s="75"/>
      <c r="AH237" s="75"/>
      <c r="AI237" s="75"/>
      <c r="AJ237" s="75"/>
      <c r="AK237" s="75"/>
      <c r="AL237" s="75"/>
      <c r="AM237" s="75"/>
      <c r="AN237" s="75"/>
      <c r="AO237" s="75"/>
      <c r="AP237" s="75"/>
      <c r="AQ237" s="75"/>
      <c r="AR237" s="75"/>
      <c r="AS237" s="75"/>
      <c r="AT237" s="75"/>
      <c r="AU237" s="75"/>
      <c r="AV237" s="75"/>
      <c r="AW237" s="75"/>
      <c r="AX237" s="75"/>
      <c r="AY237" s="75"/>
      <c r="AZ237" s="75"/>
      <c r="BA237" s="17" t="str">
        <f t="shared" si="60"/>
        <v/>
      </c>
      <c r="BB237" s="17" t="str">
        <f t="shared" si="56"/>
        <v/>
      </c>
      <c r="BC237" s="10"/>
      <c r="BD237" s="25">
        <f t="shared" si="57"/>
        <v>0</v>
      </c>
      <c r="BE237" s="25">
        <f t="shared" si="58"/>
        <v>0</v>
      </c>
      <c r="BF237" s="10"/>
    </row>
    <row r="238" spans="1:58" ht="12.95" customHeight="1" x14ac:dyDescent="0.15">
      <c r="A238" s="324"/>
      <c r="B238" s="326" t="s">
        <v>142</v>
      </c>
      <c r="C238" s="326"/>
      <c r="D238" s="195">
        <f t="shared" si="59"/>
        <v>150</v>
      </c>
      <c r="E238" s="241">
        <f t="shared" si="62"/>
        <v>8</v>
      </c>
      <c r="F238" s="242">
        <f t="shared" si="62"/>
        <v>1</v>
      </c>
      <c r="G238" s="242">
        <f t="shared" si="62"/>
        <v>6</v>
      </c>
      <c r="H238" s="242">
        <f t="shared" si="63"/>
        <v>2</v>
      </c>
      <c r="I238" s="242">
        <f t="shared" si="63"/>
        <v>9</v>
      </c>
      <c r="J238" s="242">
        <f t="shared" si="63"/>
        <v>22</v>
      </c>
      <c r="K238" s="242">
        <f>+K186+K190+K194+K202+K206+K210+K214+K222+K226+K230+K234+K218</f>
        <v>50</v>
      </c>
      <c r="L238" s="242">
        <f t="shared" si="64"/>
        <v>22</v>
      </c>
      <c r="M238" s="243">
        <f t="shared" si="64"/>
        <v>30</v>
      </c>
      <c r="N238" s="195">
        <f t="shared" si="65"/>
        <v>43</v>
      </c>
      <c r="O238" s="195">
        <f t="shared" si="65"/>
        <v>107</v>
      </c>
      <c r="P238" s="195">
        <f>+P186+P190+P194+P202+P210+P214+P222+P226+P230+P234+P218</f>
        <v>0</v>
      </c>
      <c r="Q238" s="75" t="str">
        <f t="shared" si="55"/>
        <v xml:space="preserve"> </v>
      </c>
      <c r="R238" s="75"/>
      <c r="S238" s="75"/>
      <c r="T238" s="75"/>
      <c r="U238" s="75"/>
      <c r="V238" s="75"/>
      <c r="W238" s="75"/>
      <c r="X238" s="75"/>
      <c r="Y238" s="75"/>
      <c r="Z238" s="75"/>
      <c r="AA238" s="75"/>
      <c r="AB238" s="75"/>
      <c r="AC238" s="75"/>
      <c r="AD238" s="75"/>
      <c r="AE238" s="75"/>
      <c r="AF238" s="75"/>
      <c r="AG238" s="75"/>
      <c r="AH238" s="75"/>
      <c r="AI238" s="75"/>
      <c r="AJ238" s="75"/>
      <c r="AK238" s="75"/>
      <c r="AL238" s="75"/>
      <c r="AM238" s="75"/>
      <c r="AN238" s="75"/>
      <c r="AO238" s="75"/>
      <c r="AP238" s="75"/>
      <c r="AQ238" s="75"/>
      <c r="AR238" s="75"/>
      <c r="AS238" s="75"/>
      <c r="AT238" s="75"/>
      <c r="AU238" s="75"/>
      <c r="AV238" s="75"/>
      <c r="AW238" s="75"/>
      <c r="AX238" s="75"/>
      <c r="AY238" s="75"/>
      <c r="AZ238" s="75"/>
      <c r="BA238" s="17" t="str">
        <f t="shared" si="60"/>
        <v/>
      </c>
      <c r="BB238" s="17" t="str">
        <f t="shared" si="56"/>
        <v/>
      </c>
      <c r="BC238" s="10"/>
      <c r="BD238" s="25">
        <f t="shared" si="57"/>
        <v>0</v>
      </c>
      <c r="BE238" s="25">
        <f t="shared" si="58"/>
        <v>0</v>
      </c>
      <c r="BF238" s="10"/>
    </row>
    <row r="239" spans="1:58" ht="21.75" customHeight="1" x14ac:dyDescent="0.15">
      <c r="A239" s="109" t="s">
        <v>148</v>
      </c>
      <c r="B239" s="137"/>
      <c r="C239" s="137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BA239" s="10"/>
      <c r="BB239" s="10"/>
      <c r="BC239" s="10"/>
      <c r="BD239" s="10"/>
      <c r="BE239" s="10"/>
      <c r="BF239" s="10"/>
    </row>
    <row r="240" spans="1:58" ht="27.75" customHeight="1" x14ac:dyDescent="0.15">
      <c r="A240" s="295" t="s">
        <v>31</v>
      </c>
      <c r="B240" s="296"/>
      <c r="C240" s="297"/>
      <c r="D240" s="301" t="s">
        <v>4</v>
      </c>
      <c r="E240" s="303" t="s">
        <v>7</v>
      </c>
      <c r="F240" s="304"/>
      <c r="G240" s="304"/>
      <c r="H240" s="304"/>
      <c r="I240" s="304"/>
      <c r="J240" s="304"/>
      <c r="K240" s="304"/>
      <c r="L240" s="304"/>
      <c r="M240" s="305"/>
      <c r="N240" s="306" t="s">
        <v>9</v>
      </c>
      <c r="BA240" s="10"/>
      <c r="BB240" s="10"/>
      <c r="BC240" s="10"/>
      <c r="BD240" s="10"/>
      <c r="BE240" s="10"/>
      <c r="BF240" s="10"/>
    </row>
    <row r="241" spans="1:58" ht="48" customHeight="1" x14ac:dyDescent="0.15">
      <c r="A241" s="298"/>
      <c r="B241" s="299"/>
      <c r="C241" s="300"/>
      <c r="D241" s="302"/>
      <c r="E241" s="264" t="s">
        <v>133</v>
      </c>
      <c r="F241" s="38" t="s">
        <v>14</v>
      </c>
      <c r="G241" s="38" t="s">
        <v>138</v>
      </c>
      <c r="H241" s="38" t="s">
        <v>67</v>
      </c>
      <c r="I241" s="38" t="s">
        <v>139</v>
      </c>
      <c r="J241" s="38" t="s">
        <v>149</v>
      </c>
      <c r="K241" s="38" t="s">
        <v>18</v>
      </c>
      <c r="L241" s="38" t="s">
        <v>19</v>
      </c>
      <c r="M241" s="39" t="s">
        <v>20</v>
      </c>
      <c r="N241" s="307"/>
      <c r="BA241" s="10"/>
      <c r="BB241" s="10"/>
      <c r="BC241" s="10"/>
      <c r="BD241" s="10"/>
      <c r="BE241" s="10"/>
      <c r="BF241" s="10"/>
    </row>
    <row r="242" spans="1:58" ht="15.75" customHeight="1" x14ac:dyDescent="0.15">
      <c r="A242" s="308" t="s">
        <v>150</v>
      </c>
      <c r="B242" s="309"/>
      <c r="C242" s="310"/>
      <c r="D242" s="44">
        <f t="shared" ref="D242:D247" si="66">+SUM(E242:M242)</f>
        <v>0</v>
      </c>
      <c r="E242" s="244"/>
      <c r="F242" s="101"/>
      <c r="G242" s="101"/>
      <c r="H242" s="101"/>
      <c r="I242" s="101"/>
      <c r="J242" s="101"/>
      <c r="K242" s="101"/>
      <c r="L242" s="101"/>
      <c r="M242" s="245"/>
      <c r="N242" s="245"/>
      <c r="O242" s="75" t="str">
        <f t="shared" ref="O242:O247" si="67">$BA242&amp;" "&amp;$BB242</f>
        <v xml:space="preserve"> </v>
      </c>
      <c r="BA242" s="17"/>
      <c r="BB242" s="17" t="str">
        <f t="shared" ref="BB242:BB247" si="68">IF($K242&lt;$N242," El número altas de pacientes 60 años NO puede ser mayor que el de 20-64 años.","")</f>
        <v/>
      </c>
      <c r="BC242" s="10"/>
      <c r="BD242" s="25"/>
      <c r="BE242" s="25">
        <f t="shared" ref="BE242:BE247" si="69">IF($D242&lt;$N242,1,0)</f>
        <v>0</v>
      </c>
      <c r="BF242" s="10"/>
    </row>
    <row r="243" spans="1:58" ht="15.75" customHeight="1" x14ac:dyDescent="0.15">
      <c r="A243" s="311" t="s">
        <v>151</v>
      </c>
      <c r="B243" s="312"/>
      <c r="C243" s="313"/>
      <c r="D243" s="76">
        <f t="shared" si="66"/>
        <v>0</v>
      </c>
      <c r="E243" s="96"/>
      <c r="F243" s="80"/>
      <c r="G243" s="80"/>
      <c r="H243" s="80"/>
      <c r="I243" s="80"/>
      <c r="J243" s="80"/>
      <c r="K243" s="80"/>
      <c r="L243" s="80"/>
      <c r="M243" s="98"/>
      <c r="N243" s="83"/>
      <c r="O243" s="75" t="str">
        <f t="shared" si="67"/>
        <v xml:space="preserve"> </v>
      </c>
      <c r="BA243" s="17"/>
      <c r="BB243" s="17" t="str">
        <f t="shared" si="68"/>
        <v/>
      </c>
      <c r="BC243" s="10"/>
      <c r="BD243" s="25"/>
      <c r="BE243" s="25">
        <f t="shared" si="69"/>
        <v>0</v>
      </c>
      <c r="BF243" s="10"/>
    </row>
    <row r="244" spans="1:58" ht="15.75" customHeight="1" x14ac:dyDescent="0.15">
      <c r="A244" s="311" t="s">
        <v>152</v>
      </c>
      <c r="B244" s="312"/>
      <c r="C244" s="313"/>
      <c r="D244" s="76">
        <f t="shared" si="66"/>
        <v>0</v>
      </c>
      <c r="E244" s="96"/>
      <c r="F244" s="80"/>
      <c r="G244" s="80"/>
      <c r="H244" s="80"/>
      <c r="I244" s="80"/>
      <c r="J244" s="80"/>
      <c r="K244" s="80"/>
      <c r="L244" s="80"/>
      <c r="M244" s="98"/>
      <c r="N244" s="83"/>
      <c r="O244" s="75" t="str">
        <f t="shared" si="67"/>
        <v xml:space="preserve"> </v>
      </c>
      <c r="BA244" s="17"/>
      <c r="BB244" s="17" t="str">
        <f t="shared" si="68"/>
        <v/>
      </c>
      <c r="BC244" s="10"/>
      <c r="BD244" s="25"/>
      <c r="BE244" s="25">
        <f t="shared" si="69"/>
        <v>0</v>
      </c>
      <c r="BF244" s="10"/>
    </row>
    <row r="245" spans="1:58" ht="15.75" customHeight="1" x14ac:dyDescent="0.15">
      <c r="A245" s="311" t="s">
        <v>153</v>
      </c>
      <c r="B245" s="312"/>
      <c r="C245" s="313"/>
      <c r="D245" s="76">
        <f t="shared" si="66"/>
        <v>0</v>
      </c>
      <c r="E245" s="96"/>
      <c r="F245" s="80"/>
      <c r="G245" s="80"/>
      <c r="H245" s="80"/>
      <c r="I245" s="80"/>
      <c r="J245" s="80"/>
      <c r="K245" s="80"/>
      <c r="L245" s="80"/>
      <c r="M245" s="98"/>
      <c r="N245" s="83"/>
      <c r="O245" s="75" t="str">
        <f t="shared" si="67"/>
        <v xml:space="preserve"> </v>
      </c>
      <c r="BA245" s="17"/>
      <c r="BB245" s="17" t="str">
        <f t="shared" si="68"/>
        <v/>
      </c>
      <c r="BC245" s="10"/>
      <c r="BD245" s="25"/>
      <c r="BE245" s="25">
        <f t="shared" si="69"/>
        <v>0</v>
      </c>
      <c r="BF245" s="10"/>
    </row>
    <row r="246" spans="1:58" ht="15.75" customHeight="1" x14ac:dyDescent="0.15">
      <c r="A246" s="314" t="s">
        <v>224</v>
      </c>
      <c r="B246" s="315"/>
      <c r="C246" s="316"/>
      <c r="D246" s="191">
        <f t="shared" si="66"/>
        <v>0</v>
      </c>
      <c r="E246" s="142"/>
      <c r="F246" s="144"/>
      <c r="G246" s="144"/>
      <c r="H246" s="144"/>
      <c r="I246" s="144"/>
      <c r="J246" s="144"/>
      <c r="K246" s="144"/>
      <c r="L246" s="144"/>
      <c r="M246" s="145"/>
      <c r="N246" s="87"/>
      <c r="O246" s="75" t="str">
        <f t="shared" si="67"/>
        <v xml:space="preserve"> </v>
      </c>
      <c r="BA246" s="17"/>
      <c r="BB246" s="17" t="str">
        <f t="shared" si="68"/>
        <v/>
      </c>
      <c r="BC246" s="10"/>
      <c r="BD246" s="25"/>
      <c r="BE246" s="25">
        <f t="shared" si="69"/>
        <v>0</v>
      </c>
      <c r="BF246" s="10"/>
    </row>
    <row r="247" spans="1:58" ht="15.75" customHeight="1" x14ac:dyDescent="0.15">
      <c r="A247" s="292" t="s">
        <v>154</v>
      </c>
      <c r="B247" s="293"/>
      <c r="C247" s="294"/>
      <c r="D247" s="246">
        <f t="shared" si="66"/>
        <v>0</v>
      </c>
      <c r="E247" s="53"/>
      <c r="F247" s="55"/>
      <c r="G247" s="55"/>
      <c r="H247" s="55"/>
      <c r="I247" s="55"/>
      <c r="J247" s="55"/>
      <c r="K247" s="55"/>
      <c r="L247" s="55"/>
      <c r="M247" s="57"/>
      <c r="N247" s="58"/>
      <c r="O247" s="75" t="str">
        <f t="shared" si="67"/>
        <v xml:space="preserve"> </v>
      </c>
      <c r="BA247" s="17"/>
      <c r="BB247" s="17" t="str">
        <f t="shared" si="68"/>
        <v/>
      </c>
      <c r="BC247" s="10"/>
      <c r="BD247" s="25"/>
      <c r="BE247" s="25">
        <f t="shared" si="69"/>
        <v>0</v>
      </c>
      <c r="BF247" s="10"/>
    </row>
    <row r="248" spans="1:58" ht="12.95" customHeight="1" x14ac:dyDescent="0.15">
      <c r="I248" s="247"/>
      <c r="J248" s="247"/>
      <c r="K248" s="247"/>
      <c r="L248" s="247"/>
      <c r="M248" s="247"/>
      <c r="N248" s="247"/>
      <c r="O248" s="247"/>
      <c r="P248" s="247"/>
      <c r="Q248" s="247"/>
      <c r="R248" s="67"/>
      <c r="BB248" s="8"/>
    </row>
    <row r="249" spans="1:58" ht="12.95" customHeight="1" x14ac:dyDescent="0.15">
      <c r="A249" s="247"/>
      <c r="B249" s="94"/>
      <c r="C249" s="94"/>
      <c r="D249" s="247"/>
      <c r="E249" s="247"/>
      <c r="F249" s="247"/>
      <c r="G249" s="247"/>
      <c r="H249" s="247"/>
      <c r="I249" s="247"/>
      <c r="J249" s="247"/>
      <c r="K249" s="247"/>
      <c r="L249" s="247"/>
      <c r="M249" s="247"/>
      <c r="N249" s="247"/>
      <c r="O249" s="247"/>
      <c r="P249" s="247"/>
      <c r="Q249" s="247"/>
      <c r="R249" s="67"/>
      <c r="BB249" s="8"/>
    </row>
    <row r="250" spans="1:58" ht="12.95" customHeight="1" x14ac:dyDescent="0.15">
      <c r="A250" s="247"/>
      <c r="B250" s="94"/>
      <c r="C250" s="94"/>
      <c r="D250" s="247"/>
      <c r="E250" s="247"/>
      <c r="F250" s="247"/>
      <c r="G250" s="247"/>
      <c r="H250" s="247"/>
      <c r="I250" s="247"/>
      <c r="J250" s="247"/>
      <c r="K250" s="247"/>
      <c r="L250" s="247"/>
      <c r="M250" s="247"/>
      <c r="N250" s="247"/>
      <c r="O250" s="247"/>
      <c r="P250" s="247"/>
      <c r="Q250" s="247"/>
      <c r="R250" s="67"/>
      <c r="BB250" s="8"/>
    </row>
    <row r="251" spans="1:58" ht="12.95" customHeight="1" x14ac:dyDescent="0.15">
      <c r="A251" s="247"/>
      <c r="B251" s="94"/>
      <c r="C251" s="94"/>
      <c r="D251" s="247"/>
      <c r="E251" s="247"/>
      <c r="F251" s="247"/>
      <c r="G251" s="247"/>
      <c r="H251" s="247"/>
      <c r="I251" s="247"/>
      <c r="J251" s="247"/>
      <c r="K251" s="247"/>
      <c r="L251" s="247"/>
      <c r="M251" s="247"/>
      <c r="N251" s="247"/>
      <c r="O251" s="247"/>
      <c r="P251" s="247"/>
      <c r="Q251" s="247"/>
      <c r="R251" s="67"/>
    </row>
    <row r="252" spans="1:58" ht="12.95" customHeight="1" x14ac:dyDescent="0.15">
      <c r="A252" s="247"/>
      <c r="B252" s="94"/>
      <c r="C252" s="94"/>
      <c r="D252" s="247"/>
      <c r="E252" s="247"/>
      <c r="F252" s="247"/>
      <c r="G252" s="247"/>
      <c r="H252" s="247"/>
      <c r="I252" s="247"/>
      <c r="J252" s="247"/>
      <c r="K252" s="247"/>
      <c r="L252" s="247"/>
      <c r="M252" s="247"/>
      <c r="N252" s="247"/>
      <c r="O252" s="247"/>
      <c r="P252" s="247"/>
      <c r="Q252" s="247"/>
      <c r="R252" s="67"/>
    </row>
    <row r="253" spans="1:58" ht="12.95" customHeight="1" x14ac:dyDescent="0.15">
      <c r="A253" s="247"/>
      <c r="B253" s="94"/>
      <c r="C253" s="94"/>
      <c r="D253" s="247"/>
      <c r="E253" s="247"/>
      <c r="F253" s="247"/>
      <c r="G253" s="247"/>
      <c r="H253" s="247"/>
      <c r="I253" s="247"/>
      <c r="J253" s="247"/>
      <c r="K253" s="247"/>
      <c r="L253" s="247"/>
      <c r="M253" s="247"/>
      <c r="N253" s="247"/>
      <c r="O253" s="247"/>
      <c r="P253" s="247"/>
      <c r="Q253" s="247"/>
      <c r="R253" s="67"/>
    </row>
    <row r="254" spans="1:58" ht="12.95" customHeight="1" x14ac:dyDescent="0.15">
      <c r="A254" s="247"/>
      <c r="B254" s="94"/>
      <c r="C254" s="94"/>
      <c r="D254" s="247"/>
      <c r="E254" s="247"/>
      <c r="F254" s="247"/>
      <c r="G254" s="247"/>
      <c r="H254" s="247"/>
      <c r="I254" s="247"/>
      <c r="J254" s="247"/>
      <c r="K254" s="247"/>
      <c r="L254" s="247"/>
      <c r="M254" s="247"/>
      <c r="N254" s="247"/>
      <c r="O254" s="247"/>
      <c r="P254" s="247"/>
      <c r="Q254" s="247"/>
      <c r="R254" s="67"/>
    </row>
    <row r="255" spans="1:58" ht="12.95" customHeight="1" x14ac:dyDescent="0.15">
      <c r="A255" s="247"/>
      <c r="B255" s="94"/>
      <c r="C255" s="94"/>
      <c r="D255" s="247"/>
      <c r="E255" s="247"/>
      <c r="F255" s="247"/>
      <c r="G255" s="247"/>
      <c r="H255" s="247"/>
      <c r="I255" s="247"/>
      <c r="J255" s="247"/>
      <c r="K255" s="247"/>
      <c r="L255" s="247"/>
      <c r="M255" s="247"/>
      <c r="N255" s="247"/>
      <c r="O255" s="247"/>
      <c r="P255" s="247"/>
      <c r="Q255" s="247"/>
      <c r="R255" s="67"/>
    </row>
    <row r="256" spans="1:58" ht="12.95" customHeight="1" x14ac:dyDescent="0.15">
      <c r="A256" s="247"/>
      <c r="B256" s="94"/>
      <c r="C256" s="94"/>
      <c r="D256" s="247"/>
      <c r="E256" s="247"/>
      <c r="F256" s="247"/>
      <c r="G256" s="247"/>
      <c r="H256" s="247"/>
      <c r="I256" s="247"/>
      <c r="J256" s="247"/>
      <c r="K256" s="247"/>
      <c r="L256" s="247"/>
      <c r="M256" s="247"/>
      <c r="N256" s="247"/>
      <c r="O256" s="247"/>
      <c r="P256" s="247"/>
      <c r="Q256" s="247"/>
      <c r="R256" s="67"/>
    </row>
    <row r="257" spans="1:56" x14ac:dyDescent="0.15">
      <c r="A257" s="248"/>
      <c r="B257" s="94"/>
      <c r="C257" s="94"/>
      <c r="D257" s="247"/>
      <c r="E257" s="247"/>
      <c r="F257" s="247"/>
      <c r="G257" s="247"/>
      <c r="H257" s="247"/>
      <c r="I257" s="247"/>
      <c r="J257" s="247"/>
      <c r="K257" s="247"/>
      <c r="L257" s="247"/>
      <c r="M257" s="247"/>
      <c r="N257" s="247"/>
      <c r="O257" s="247"/>
      <c r="P257" s="247"/>
      <c r="Q257" s="247"/>
      <c r="R257" s="67"/>
    </row>
    <row r="258" spans="1:56" x14ac:dyDescent="0.15">
      <c r="A258" s="247"/>
      <c r="B258" s="94"/>
      <c r="C258" s="94"/>
      <c r="D258" s="247"/>
      <c r="E258" s="247"/>
      <c r="F258" s="247"/>
      <c r="G258" s="247"/>
      <c r="H258" s="247"/>
      <c r="I258" s="247"/>
      <c r="J258" s="247"/>
      <c r="K258" s="247"/>
      <c r="L258" s="247"/>
      <c r="M258" s="247"/>
      <c r="N258" s="247"/>
      <c r="O258" s="247"/>
      <c r="P258" s="247"/>
      <c r="Q258" s="247"/>
      <c r="R258" s="67"/>
    </row>
    <row r="259" spans="1:56" x14ac:dyDescent="0.15">
      <c r="A259" s="247"/>
      <c r="B259" s="94"/>
      <c r="C259" s="94"/>
      <c r="D259" s="247"/>
      <c r="E259" s="247"/>
      <c r="F259" s="247"/>
      <c r="G259" s="247"/>
      <c r="H259" s="247"/>
      <c r="I259" s="247"/>
      <c r="J259" s="247"/>
      <c r="K259" s="247"/>
      <c r="L259" s="247"/>
      <c r="M259" s="247"/>
      <c r="N259" s="247"/>
      <c r="O259" s="247"/>
      <c r="P259" s="247"/>
      <c r="Q259" s="247"/>
      <c r="R259" s="67"/>
    </row>
    <row r="260" spans="1:56" x14ac:dyDescent="0.15">
      <c r="A260" s="247"/>
      <c r="B260" s="94"/>
      <c r="C260" s="94"/>
      <c r="D260" s="247"/>
      <c r="E260" s="247"/>
      <c r="F260" s="247"/>
      <c r="G260" s="247"/>
      <c r="H260" s="247"/>
      <c r="I260" s="247"/>
      <c r="J260" s="247"/>
      <c r="K260" s="247"/>
      <c r="L260" s="247"/>
      <c r="M260" s="247"/>
      <c r="N260" s="247"/>
      <c r="O260" s="247"/>
      <c r="P260" s="247"/>
      <c r="Q260" s="247"/>
      <c r="R260" s="67"/>
    </row>
    <row r="267" spans="1:56" hidden="1" x14ac:dyDescent="0.15"/>
    <row r="268" spans="1:56" hidden="1" x14ac:dyDescent="0.15"/>
    <row r="269" spans="1:56" ht="12.95" hidden="1" customHeight="1" x14ac:dyDescent="0.15">
      <c r="A269" s="249">
        <f>SUM(D8:S247)</f>
        <v>19487</v>
      </c>
      <c r="BD269" s="250">
        <v>0</v>
      </c>
    </row>
    <row r="270" spans="1:56" hidden="1" x14ac:dyDescent="0.15"/>
    <row r="271" spans="1:56" hidden="1" x14ac:dyDescent="0.15"/>
    <row r="306" spans="56:56" x14ac:dyDescent="0.15">
      <c r="BD306" s="28">
        <v>0</v>
      </c>
    </row>
    <row r="323" ht="12.95" customHeight="1" x14ac:dyDescent="0.15"/>
  </sheetData>
  <mergeCells count="257">
    <mergeCell ref="D38:D39"/>
    <mergeCell ref="P8:Q8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C15"/>
    <mergeCell ref="A16:C16"/>
    <mergeCell ref="A18:C19"/>
    <mergeCell ref="D18:D19"/>
    <mergeCell ref="E18:O18"/>
    <mergeCell ref="P18:P19"/>
    <mergeCell ref="Q18:Q19"/>
    <mergeCell ref="R18:R19"/>
    <mergeCell ref="A21:C21"/>
    <mergeCell ref="A22:C22"/>
    <mergeCell ref="A23:C23"/>
    <mergeCell ref="A24:C24"/>
    <mergeCell ref="E38:O38"/>
    <mergeCell ref="A57:C57"/>
    <mergeCell ref="A58:C58"/>
    <mergeCell ref="A59:C59"/>
    <mergeCell ref="A61:C61"/>
    <mergeCell ref="A26:C26"/>
    <mergeCell ref="A27:C27"/>
    <mergeCell ref="A45:C45"/>
    <mergeCell ref="A46:C46"/>
    <mergeCell ref="A28:C28"/>
    <mergeCell ref="A30:C30"/>
    <mergeCell ref="A31:C31"/>
    <mergeCell ref="A32:C32"/>
    <mergeCell ref="A37:C37"/>
    <mergeCell ref="A41:C41"/>
    <mergeCell ref="A42:C42"/>
    <mergeCell ref="A43:C43"/>
    <mergeCell ref="A44:C44"/>
    <mergeCell ref="A29:C29"/>
    <mergeCell ref="A33:A36"/>
    <mergeCell ref="B33:C33"/>
    <mergeCell ref="B34:C34"/>
    <mergeCell ref="B35:C35"/>
    <mergeCell ref="B36:C36"/>
    <mergeCell ref="A72:C72"/>
    <mergeCell ref="A73:C73"/>
    <mergeCell ref="A74:C74"/>
    <mergeCell ref="A75:C75"/>
    <mergeCell ref="A76:C76"/>
    <mergeCell ref="A77:C77"/>
    <mergeCell ref="A78:C78"/>
    <mergeCell ref="A79:C79"/>
    <mergeCell ref="A62:C62"/>
    <mergeCell ref="A63:C63"/>
    <mergeCell ref="A116:C116"/>
    <mergeCell ref="A117:C117"/>
    <mergeCell ref="A118:C118"/>
    <mergeCell ref="A110:C110"/>
    <mergeCell ref="A101:C101"/>
    <mergeCell ref="A98:C98"/>
    <mergeCell ref="A99:C99"/>
    <mergeCell ref="A100:C100"/>
    <mergeCell ref="A103:C104"/>
    <mergeCell ref="B170:C170"/>
    <mergeCell ref="A166:A169"/>
    <mergeCell ref="B166:B167"/>
    <mergeCell ref="B168:B169"/>
    <mergeCell ref="A170:A174"/>
    <mergeCell ref="B171:B172"/>
    <mergeCell ref="B173:B174"/>
    <mergeCell ref="B151:B152"/>
    <mergeCell ref="A137:C137"/>
    <mergeCell ref="A138:C138"/>
    <mergeCell ref="A139:C139"/>
    <mergeCell ref="A140:C140"/>
    <mergeCell ref="A141:C141"/>
    <mergeCell ref="A142:C142"/>
    <mergeCell ref="A143:C143"/>
    <mergeCell ref="A144:C144"/>
    <mergeCell ref="A145:C145"/>
    <mergeCell ref="A146:C146"/>
    <mergeCell ref="A147:C147"/>
    <mergeCell ref="A149:C150"/>
    <mergeCell ref="A158:A165"/>
    <mergeCell ref="B161:B165"/>
    <mergeCell ref="A183:A186"/>
    <mergeCell ref="B183:C183"/>
    <mergeCell ref="B184:C184"/>
    <mergeCell ref="B185:C185"/>
    <mergeCell ref="B186:C186"/>
    <mergeCell ref="A187:A190"/>
    <mergeCell ref="B187:C187"/>
    <mergeCell ref="B188:C188"/>
    <mergeCell ref="A176:C177"/>
    <mergeCell ref="B189:C189"/>
    <mergeCell ref="B190:C190"/>
    <mergeCell ref="P38:P39"/>
    <mergeCell ref="Q38:Q39"/>
    <mergeCell ref="R38:R39"/>
    <mergeCell ref="A40:C40"/>
    <mergeCell ref="A60:C60"/>
    <mergeCell ref="A64:C64"/>
    <mergeCell ref="A66:C66"/>
    <mergeCell ref="A70:C71"/>
    <mergeCell ref="D70:D71"/>
    <mergeCell ref="E70:O70"/>
    <mergeCell ref="P70:Q70"/>
    <mergeCell ref="R70:R71"/>
    <mergeCell ref="A67:C67"/>
    <mergeCell ref="A68:C68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80:C80"/>
    <mergeCell ref="A82:B88"/>
    <mergeCell ref="A92:A93"/>
    <mergeCell ref="B92:C92"/>
    <mergeCell ref="B93:C93"/>
    <mergeCell ref="A94:C94"/>
    <mergeCell ref="A95:C95"/>
    <mergeCell ref="A96:C96"/>
    <mergeCell ref="A97:C97"/>
    <mergeCell ref="A91:C91"/>
    <mergeCell ref="A90:C90"/>
    <mergeCell ref="G103:G104"/>
    <mergeCell ref="A105:A106"/>
    <mergeCell ref="B105:C105"/>
    <mergeCell ref="B106:C106"/>
    <mergeCell ref="A108:C109"/>
    <mergeCell ref="D108:D109"/>
    <mergeCell ref="E108:M108"/>
    <mergeCell ref="N108:N109"/>
    <mergeCell ref="O108:O109"/>
    <mergeCell ref="D103:F103"/>
    <mergeCell ref="P108:P109"/>
    <mergeCell ref="A129:C129"/>
    <mergeCell ref="A130:C130"/>
    <mergeCell ref="A131:C131"/>
    <mergeCell ref="A132:C132"/>
    <mergeCell ref="A133:C133"/>
    <mergeCell ref="A134:C134"/>
    <mergeCell ref="A135:C135"/>
    <mergeCell ref="A136:C136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11:C111"/>
    <mergeCell ref="A112:C112"/>
    <mergeCell ref="A113:C113"/>
    <mergeCell ref="A114:C114"/>
    <mergeCell ref="A115:C115"/>
    <mergeCell ref="D149:D150"/>
    <mergeCell ref="E149:M149"/>
    <mergeCell ref="N149:O149"/>
    <mergeCell ref="P149:P150"/>
    <mergeCell ref="Q149:Q150"/>
    <mergeCell ref="A151:A154"/>
    <mergeCell ref="B153:B154"/>
    <mergeCell ref="A155:A157"/>
    <mergeCell ref="B155:C155"/>
    <mergeCell ref="B156:B157"/>
    <mergeCell ref="D176:D177"/>
    <mergeCell ref="E176:H176"/>
    <mergeCell ref="A178:C178"/>
    <mergeCell ref="A179:C179"/>
    <mergeCell ref="A181:C182"/>
    <mergeCell ref="D181:D182"/>
    <mergeCell ref="E181:M181"/>
    <mergeCell ref="N181:O181"/>
    <mergeCell ref="P181:P182"/>
    <mergeCell ref="B191:C191"/>
    <mergeCell ref="B192:C192"/>
    <mergeCell ref="B193:C193"/>
    <mergeCell ref="B194:C194"/>
    <mergeCell ref="A195:A198"/>
    <mergeCell ref="B195:C195"/>
    <mergeCell ref="B196:C196"/>
    <mergeCell ref="B197:C197"/>
    <mergeCell ref="B198:C198"/>
    <mergeCell ref="A191:A194"/>
    <mergeCell ref="A199:A202"/>
    <mergeCell ref="B199:C199"/>
    <mergeCell ref="B200:C200"/>
    <mergeCell ref="B201:C201"/>
    <mergeCell ref="B202:C202"/>
    <mergeCell ref="A203:A206"/>
    <mergeCell ref="B203:C203"/>
    <mergeCell ref="B204:C204"/>
    <mergeCell ref="B205:C205"/>
    <mergeCell ref="B206:C206"/>
    <mergeCell ref="A207:A210"/>
    <mergeCell ref="B207:C207"/>
    <mergeCell ref="B208:C208"/>
    <mergeCell ref="B209:C209"/>
    <mergeCell ref="B210:C210"/>
    <mergeCell ref="A211:A214"/>
    <mergeCell ref="B211:C211"/>
    <mergeCell ref="B212:C212"/>
    <mergeCell ref="B213:C213"/>
    <mergeCell ref="B214:C214"/>
    <mergeCell ref="A215:A218"/>
    <mergeCell ref="B215:C215"/>
    <mergeCell ref="B216:C216"/>
    <mergeCell ref="B217:C217"/>
    <mergeCell ref="B218:C218"/>
    <mergeCell ref="A219:A222"/>
    <mergeCell ref="B219:C219"/>
    <mergeCell ref="B220:C220"/>
    <mergeCell ref="B221:C221"/>
    <mergeCell ref="B222:C222"/>
    <mergeCell ref="A223:A226"/>
    <mergeCell ref="B223:C223"/>
    <mergeCell ref="B224:C224"/>
    <mergeCell ref="B225:C225"/>
    <mergeCell ref="B226:C226"/>
    <mergeCell ref="A227:A230"/>
    <mergeCell ref="B227:C227"/>
    <mergeCell ref="B228:C228"/>
    <mergeCell ref="B229:C229"/>
    <mergeCell ref="B230:C230"/>
    <mergeCell ref="A231:A234"/>
    <mergeCell ref="B231:C231"/>
    <mergeCell ref="B232:C232"/>
    <mergeCell ref="B233:C233"/>
    <mergeCell ref="B234:C234"/>
    <mergeCell ref="A235:A238"/>
    <mergeCell ref="B235:C235"/>
    <mergeCell ref="B236:C236"/>
    <mergeCell ref="B237:C237"/>
    <mergeCell ref="B238:C238"/>
    <mergeCell ref="A247:C247"/>
    <mergeCell ref="A240:C241"/>
    <mergeCell ref="D240:D241"/>
    <mergeCell ref="E240:M240"/>
    <mergeCell ref="N240:N241"/>
    <mergeCell ref="A242:C242"/>
    <mergeCell ref="A243:C243"/>
    <mergeCell ref="A244:C244"/>
    <mergeCell ref="A245:C245"/>
    <mergeCell ref="A246:C246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323"/>
  <sheetViews>
    <sheetView workbookViewId="0">
      <selection activeCell="E24" sqref="E24"/>
    </sheetView>
  </sheetViews>
  <sheetFormatPr baseColWidth="10" defaultRowHeight="11.25" x14ac:dyDescent="0.15"/>
  <cols>
    <col min="1" max="1" width="41" style="30" customWidth="1"/>
    <col min="2" max="2" width="14" style="30" customWidth="1"/>
    <col min="3" max="3" width="22.140625" style="30" customWidth="1"/>
    <col min="4" max="4" width="11" style="30" customWidth="1"/>
    <col min="5" max="5" width="12.5703125" style="30" customWidth="1"/>
    <col min="6" max="6" width="11" style="30" customWidth="1"/>
    <col min="7" max="7" width="12.5703125" style="30" customWidth="1"/>
    <col min="8" max="15" width="11" style="30" customWidth="1"/>
    <col min="16" max="16" width="14.7109375" style="30" customWidth="1"/>
    <col min="17" max="17" width="11" style="30" customWidth="1"/>
    <col min="18" max="18" width="14.140625" style="30" customWidth="1"/>
    <col min="19" max="22" width="11.42578125" style="30"/>
    <col min="23" max="33" width="10" style="30" customWidth="1"/>
    <col min="34" max="39" width="11.5703125" style="30" customWidth="1"/>
    <col min="40" max="42" width="15.5703125" style="30" customWidth="1"/>
    <col min="43" max="52" width="15.5703125" style="30" hidden="1" customWidth="1"/>
    <col min="53" max="58" width="15.5703125" style="1" hidden="1" customWidth="1"/>
    <col min="59" max="60" width="15.5703125" style="30" hidden="1" customWidth="1"/>
    <col min="61" max="79" width="15.5703125" style="31" hidden="1" customWidth="1"/>
    <col min="80" max="81" width="14.85546875" style="31" hidden="1" customWidth="1"/>
    <col min="82" max="89" width="14.85546875" style="31" customWidth="1"/>
    <col min="90" max="91" width="10.85546875" style="31" customWidth="1"/>
    <col min="92" max="103" width="11.42578125" style="31"/>
    <col min="104" max="106" width="11.85546875" style="31" customWidth="1"/>
    <col min="107" max="256" width="11.42578125" style="31"/>
    <col min="257" max="257" width="41" style="31" customWidth="1"/>
    <col min="258" max="258" width="14" style="31" customWidth="1"/>
    <col min="259" max="259" width="22.140625" style="31" customWidth="1"/>
    <col min="260" max="260" width="11" style="31" customWidth="1"/>
    <col min="261" max="261" width="12.5703125" style="31" customWidth="1"/>
    <col min="262" max="262" width="11" style="31" customWidth="1"/>
    <col min="263" max="263" width="12.5703125" style="31" customWidth="1"/>
    <col min="264" max="271" width="11" style="31" customWidth="1"/>
    <col min="272" max="272" width="14.7109375" style="31" customWidth="1"/>
    <col min="273" max="273" width="11" style="31" customWidth="1"/>
    <col min="274" max="274" width="14.140625" style="31" customWidth="1"/>
    <col min="275" max="278" width="11.42578125" style="31"/>
    <col min="279" max="289" width="10" style="31" customWidth="1"/>
    <col min="290" max="295" width="11.5703125" style="31" customWidth="1"/>
    <col min="296" max="298" width="15.5703125" style="31" customWidth="1"/>
    <col min="299" max="337" width="0" style="31" hidden="1" customWidth="1"/>
    <col min="338" max="345" width="14.85546875" style="31" customWidth="1"/>
    <col min="346" max="347" width="10.85546875" style="31" customWidth="1"/>
    <col min="348" max="359" width="11.42578125" style="31"/>
    <col min="360" max="362" width="11.85546875" style="31" customWidth="1"/>
    <col min="363" max="512" width="11.42578125" style="31"/>
    <col min="513" max="513" width="41" style="31" customWidth="1"/>
    <col min="514" max="514" width="14" style="31" customWidth="1"/>
    <col min="515" max="515" width="22.140625" style="31" customWidth="1"/>
    <col min="516" max="516" width="11" style="31" customWidth="1"/>
    <col min="517" max="517" width="12.5703125" style="31" customWidth="1"/>
    <col min="518" max="518" width="11" style="31" customWidth="1"/>
    <col min="519" max="519" width="12.5703125" style="31" customWidth="1"/>
    <col min="520" max="527" width="11" style="31" customWidth="1"/>
    <col min="528" max="528" width="14.7109375" style="31" customWidth="1"/>
    <col min="529" max="529" width="11" style="31" customWidth="1"/>
    <col min="530" max="530" width="14.140625" style="31" customWidth="1"/>
    <col min="531" max="534" width="11.42578125" style="31"/>
    <col min="535" max="545" width="10" style="31" customWidth="1"/>
    <col min="546" max="551" width="11.5703125" style="31" customWidth="1"/>
    <col min="552" max="554" width="15.5703125" style="31" customWidth="1"/>
    <col min="555" max="593" width="0" style="31" hidden="1" customWidth="1"/>
    <col min="594" max="601" width="14.85546875" style="31" customWidth="1"/>
    <col min="602" max="603" width="10.85546875" style="31" customWidth="1"/>
    <col min="604" max="615" width="11.42578125" style="31"/>
    <col min="616" max="618" width="11.85546875" style="31" customWidth="1"/>
    <col min="619" max="768" width="11.42578125" style="31"/>
    <col min="769" max="769" width="41" style="31" customWidth="1"/>
    <col min="770" max="770" width="14" style="31" customWidth="1"/>
    <col min="771" max="771" width="22.140625" style="31" customWidth="1"/>
    <col min="772" max="772" width="11" style="31" customWidth="1"/>
    <col min="773" max="773" width="12.5703125" style="31" customWidth="1"/>
    <col min="774" max="774" width="11" style="31" customWidth="1"/>
    <col min="775" max="775" width="12.5703125" style="31" customWidth="1"/>
    <col min="776" max="783" width="11" style="31" customWidth="1"/>
    <col min="784" max="784" width="14.7109375" style="31" customWidth="1"/>
    <col min="785" max="785" width="11" style="31" customWidth="1"/>
    <col min="786" max="786" width="14.140625" style="31" customWidth="1"/>
    <col min="787" max="790" width="11.42578125" style="31"/>
    <col min="791" max="801" width="10" style="31" customWidth="1"/>
    <col min="802" max="807" width="11.5703125" style="31" customWidth="1"/>
    <col min="808" max="810" width="15.5703125" style="31" customWidth="1"/>
    <col min="811" max="849" width="0" style="31" hidden="1" customWidth="1"/>
    <col min="850" max="857" width="14.85546875" style="31" customWidth="1"/>
    <col min="858" max="859" width="10.85546875" style="31" customWidth="1"/>
    <col min="860" max="871" width="11.42578125" style="31"/>
    <col min="872" max="874" width="11.85546875" style="31" customWidth="1"/>
    <col min="875" max="1024" width="11.42578125" style="31"/>
    <col min="1025" max="1025" width="41" style="31" customWidth="1"/>
    <col min="1026" max="1026" width="14" style="31" customWidth="1"/>
    <col min="1027" max="1027" width="22.140625" style="31" customWidth="1"/>
    <col min="1028" max="1028" width="11" style="31" customWidth="1"/>
    <col min="1029" max="1029" width="12.5703125" style="31" customWidth="1"/>
    <col min="1030" max="1030" width="11" style="31" customWidth="1"/>
    <col min="1031" max="1031" width="12.5703125" style="31" customWidth="1"/>
    <col min="1032" max="1039" width="11" style="31" customWidth="1"/>
    <col min="1040" max="1040" width="14.7109375" style="31" customWidth="1"/>
    <col min="1041" max="1041" width="11" style="31" customWidth="1"/>
    <col min="1042" max="1042" width="14.140625" style="31" customWidth="1"/>
    <col min="1043" max="1046" width="11.42578125" style="31"/>
    <col min="1047" max="1057" width="10" style="31" customWidth="1"/>
    <col min="1058" max="1063" width="11.5703125" style="31" customWidth="1"/>
    <col min="1064" max="1066" width="15.5703125" style="31" customWidth="1"/>
    <col min="1067" max="1105" width="0" style="31" hidden="1" customWidth="1"/>
    <col min="1106" max="1113" width="14.85546875" style="31" customWidth="1"/>
    <col min="1114" max="1115" width="10.85546875" style="31" customWidth="1"/>
    <col min="1116" max="1127" width="11.42578125" style="31"/>
    <col min="1128" max="1130" width="11.85546875" style="31" customWidth="1"/>
    <col min="1131" max="1280" width="11.42578125" style="31"/>
    <col min="1281" max="1281" width="41" style="31" customWidth="1"/>
    <col min="1282" max="1282" width="14" style="31" customWidth="1"/>
    <col min="1283" max="1283" width="22.140625" style="31" customWidth="1"/>
    <col min="1284" max="1284" width="11" style="31" customWidth="1"/>
    <col min="1285" max="1285" width="12.5703125" style="31" customWidth="1"/>
    <col min="1286" max="1286" width="11" style="31" customWidth="1"/>
    <col min="1287" max="1287" width="12.5703125" style="31" customWidth="1"/>
    <col min="1288" max="1295" width="11" style="31" customWidth="1"/>
    <col min="1296" max="1296" width="14.7109375" style="31" customWidth="1"/>
    <col min="1297" max="1297" width="11" style="31" customWidth="1"/>
    <col min="1298" max="1298" width="14.140625" style="31" customWidth="1"/>
    <col min="1299" max="1302" width="11.42578125" style="31"/>
    <col min="1303" max="1313" width="10" style="31" customWidth="1"/>
    <col min="1314" max="1319" width="11.5703125" style="31" customWidth="1"/>
    <col min="1320" max="1322" width="15.5703125" style="31" customWidth="1"/>
    <col min="1323" max="1361" width="0" style="31" hidden="1" customWidth="1"/>
    <col min="1362" max="1369" width="14.85546875" style="31" customWidth="1"/>
    <col min="1370" max="1371" width="10.85546875" style="31" customWidth="1"/>
    <col min="1372" max="1383" width="11.42578125" style="31"/>
    <col min="1384" max="1386" width="11.85546875" style="31" customWidth="1"/>
    <col min="1387" max="1536" width="11.42578125" style="31"/>
    <col min="1537" max="1537" width="41" style="31" customWidth="1"/>
    <col min="1538" max="1538" width="14" style="31" customWidth="1"/>
    <col min="1539" max="1539" width="22.140625" style="31" customWidth="1"/>
    <col min="1540" max="1540" width="11" style="31" customWidth="1"/>
    <col min="1541" max="1541" width="12.5703125" style="31" customWidth="1"/>
    <col min="1542" max="1542" width="11" style="31" customWidth="1"/>
    <col min="1543" max="1543" width="12.5703125" style="31" customWidth="1"/>
    <col min="1544" max="1551" width="11" style="31" customWidth="1"/>
    <col min="1552" max="1552" width="14.7109375" style="31" customWidth="1"/>
    <col min="1553" max="1553" width="11" style="31" customWidth="1"/>
    <col min="1554" max="1554" width="14.140625" style="31" customWidth="1"/>
    <col min="1555" max="1558" width="11.42578125" style="31"/>
    <col min="1559" max="1569" width="10" style="31" customWidth="1"/>
    <col min="1570" max="1575" width="11.5703125" style="31" customWidth="1"/>
    <col min="1576" max="1578" width="15.5703125" style="31" customWidth="1"/>
    <col min="1579" max="1617" width="0" style="31" hidden="1" customWidth="1"/>
    <col min="1618" max="1625" width="14.85546875" style="31" customWidth="1"/>
    <col min="1626" max="1627" width="10.85546875" style="31" customWidth="1"/>
    <col min="1628" max="1639" width="11.42578125" style="31"/>
    <col min="1640" max="1642" width="11.85546875" style="31" customWidth="1"/>
    <col min="1643" max="1792" width="11.42578125" style="31"/>
    <col min="1793" max="1793" width="41" style="31" customWidth="1"/>
    <col min="1794" max="1794" width="14" style="31" customWidth="1"/>
    <col min="1795" max="1795" width="22.140625" style="31" customWidth="1"/>
    <col min="1796" max="1796" width="11" style="31" customWidth="1"/>
    <col min="1797" max="1797" width="12.5703125" style="31" customWidth="1"/>
    <col min="1798" max="1798" width="11" style="31" customWidth="1"/>
    <col min="1799" max="1799" width="12.5703125" style="31" customWidth="1"/>
    <col min="1800" max="1807" width="11" style="31" customWidth="1"/>
    <col min="1808" max="1808" width="14.7109375" style="31" customWidth="1"/>
    <col min="1809" max="1809" width="11" style="31" customWidth="1"/>
    <col min="1810" max="1810" width="14.140625" style="31" customWidth="1"/>
    <col min="1811" max="1814" width="11.42578125" style="31"/>
    <col min="1815" max="1825" width="10" style="31" customWidth="1"/>
    <col min="1826" max="1831" width="11.5703125" style="31" customWidth="1"/>
    <col min="1832" max="1834" width="15.5703125" style="31" customWidth="1"/>
    <col min="1835" max="1873" width="0" style="31" hidden="1" customWidth="1"/>
    <col min="1874" max="1881" width="14.85546875" style="31" customWidth="1"/>
    <col min="1882" max="1883" width="10.85546875" style="31" customWidth="1"/>
    <col min="1884" max="1895" width="11.42578125" style="31"/>
    <col min="1896" max="1898" width="11.85546875" style="31" customWidth="1"/>
    <col min="1899" max="2048" width="11.42578125" style="31"/>
    <col min="2049" max="2049" width="41" style="31" customWidth="1"/>
    <col min="2050" max="2050" width="14" style="31" customWidth="1"/>
    <col min="2051" max="2051" width="22.140625" style="31" customWidth="1"/>
    <col min="2052" max="2052" width="11" style="31" customWidth="1"/>
    <col min="2053" max="2053" width="12.5703125" style="31" customWidth="1"/>
    <col min="2054" max="2054" width="11" style="31" customWidth="1"/>
    <col min="2055" max="2055" width="12.5703125" style="31" customWidth="1"/>
    <col min="2056" max="2063" width="11" style="31" customWidth="1"/>
    <col min="2064" max="2064" width="14.7109375" style="31" customWidth="1"/>
    <col min="2065" max="2065" width="11" style="31" customWidth="1"/>
    <col min="2066" max="2066" width="14.140625" style="31" customWidth="1"/>
    <col min="2067" max="2070" width="11.42578125" style="31"/>
    <col min="2071" max="2081" width="10" style="31" customWidth="1"/>
    <col min="2082" max="2087" width="11.5703125" style="31" customWidth="1"/>
    <col min="2088" max="2090" width="15.5703125" style="31" customWidth="1"/>
    <col min="2091" max="2129" width="0" style="31" hidden="1" customWidth="1"/>
    <col min="2130" max="2137" width="14.85546875" style="31" customWidth="1"/>
    <col min="2138" max="2139" width="10.85546875" style="31" customWidth="1"/>
    <col min="2140" max="2151" width="11.42578125" style="31"/>
    <col min="2152" max="2154" width="11.85546875" style="31" customWidth="1"/>
    <col min="2155" max="2304" width="11.42578125" style="31"/>
    <col min="2305" max="2305" width="41" style="31" customWidth="1"/>
    <col min="2306" max="2306" width="14" style="31" customWidth="1"/>
    <col min="2307" max="2307" width="22.140625" style="31" customWidth="1"/>
    <col min="2308" max="2308" width="11" style="31" customWidth="1"/>
    <col min="2309" max="2309" width="12.5703125" style="31" customWidth="1"/>
    <col min="2310" max="2310" width="11" style="31" customWidth="1"/>
    <col min="2311" max="2311" width="12.5703125" style="31" customWidth="1"/>
    <col min="2312" max="2319" width="11" style="31" customWidth="1"/>
    <col min="2320" max="2320" width="14.7109375" style="31" customWidth="1"/>
    <col min="2321" max="2321" width="11" style="31" customWidth="1"/>
    <col min="2322" max="2322" width="14.140625" style="31" customWidth="1"/>
    <col min="2323" max="2326" width="11.42578125" style="31"/>
    <col min="2327" max="2337" width="10" style="31" customWidth="1"/>
    <col min="2338" max="2343" width="11.5703125" style="31" customWidth="1"/>
    <col min="2344" max="2346" width="15.5703125" style="31" customWidth="1"/>
    <col min="2347" max="2385" width="0" style="31" hidden="1" customWidth="1"/>
    <col min="2386" max="2393" width="14.85546875" style="31" customWidth="1"/>
    <col min="2394" max="2395" width="10.85546875" style="31" customWidth="1"/>
    <col min="2396" max="2407" width="11.42578125" style="31"/>
    <col min="2408" max="2410" width="11.85546875" style="31" customWidth="1"/>
    <col min="2411" max="2560" width="11.42578125" style="31"/>
    <col min="2561" max="2561" width="41" style="31" customWidth="1"/>
    <col min="2562" max="2562" width="14" style="31" customWidth="1"/>
    <col min="2563" max="2563" width="22.140625" style="31" customWidth="1"/>
    <col min="2564" max="2564" width="11" style="31" customWidth="1"/>
    <col min="2565" max="2565" width="12.5703125" style="31" customWidth="1"/>
    <col min="2566" max="2566" width="11" style="31" customWidth="1"/>
    <col min="2567" max="2567" width="12.5703125" style="31" customWidth="1"/>
    <col min="2568" max="2575" width="11" style="31" customWidth="1"/>
    <col min="2576" max="2576" width="14.7109375" style="31" customWidth="1"/>
    <col min="2577" max="2577" width="11" style="31" customWidth="1"/>
    <col min="2578" max="2578" width="14.140625" style="31" customWidth="1"/>
    <col min="2579" max="2582" width="11.42578125" style="31"/>
    <col min="2583" max="2593" width="10" style="31" customWidth="1"/>
    <col min="2594" max="2599" width="11.5703125" style="31" customWidth="1"/>
    <col min="2600" max="2602" width="15.5703125" style="31" customWidth="1"/>
    <col min="2603" max="2641" width="0" style="31" hidden="1" customWidth="1"/>
    <col min="2642" max="2649" width="14.85546875" style="31" customWidth="1"/>
    <col min="2650" max="2651" width="10.85546875" style="31" customWidth="1"/>
    <col min="2652" max="2663" width="11.42578125" style="31"/>
    <col min="2664" max="2666" width="11.85546875" style="31" customWidth="1"/>
    <col min="2667" max="2816" width="11.42578125" style="31"/>
    <col min="2817" max="2817" width="41" style="31" customWidth="1"/>
    <col min="2818" max="2818" width="14" style="31" customWidth="1"/>
    <col min="2819" max="2819" width="22.140625" style="31" customWidth="1"/>
    <col min="2820" max="2820" width="11" style="31" customWidth="1"/>
    <col min="2821" max="2821" width="12.5703125" style="31" customWidth="1"/>
    <col min="2822" max="2822" width="11" style="31" customWidth="1"/>
    <col min="2823" max="2823" width="12.5703125" style="31" customWidth="1"/>
    <col min="2824" max="2831" width="11" style="31" customWidth="1"/>
    <col min="2832" max="2832" width="14.7109375" style="31" customWidth="1"/>
    <col min="2833" max="2833" width="11" style="31" customWidth="1"/>
    <col min="2834" max="2834" width="14.140625" style="31" customWidth="1"/>
    <col min="2835" max="2838" width="11.42578125" style="31"/>
    <col min="2839" max="2849" width="10" style="31" customWidth="1"/>
    <col min="2850" max="2855" width="11.5703125" style="31" customWidth="1"/>
    <col min="2856" max="2858" width="15.5703125" style="31" customWidth="1"/>
    <col min="2859" max="2897" width="0" style="31" hidden="1" customWidth="1"/>
    <col min="2898" max="2905" width="14.85546875" style="31" customWidth="1"/>
    <col min="2906" max="2907" width="10.85546875" style="31" customWidth="1"/>
    <col min="2908" max="2919" width="11.42578125" style="31"/>
    <col min="2920" max="2922" width="11.85546875" style="31" customWidth="1"/>
    <col min="2923" max="3072" width="11.42578125" style="31"/>
    <col min="3073" max="3073" width="41" style="31" customWidth="1"/>
    <col min="3074" max="3074" width="14" style="31" customWidth="1"/>
    <col min="3075" max="3075" width="22.140625" style="31" customWidth="1"/>
    <col min="3076" max="3076" width="11" style="31" customWidth="1"/>
    <col min="3077" max="3077" width="12.5703125" style="31" customWidth="1"/>
    <col min="3078" max="3078" width="11" style="31" customWidth="1"/>
    <col min="3079" max="3079" width="12.5703125" style="31" customWidth="1"/>
    <col min="3080" max="3087" width="11" style="31" customWidth="1"/>
    <col min="3088" max="3088" width="14.7109375" style="31" customWidth="1"/>
    <col min="3089" max="3089" width="11" style="31" customWidth="1"/>
    <col min="3090" max="3090" width="14.140625" style="31" customWidth="1"/>
    <col min="3091" max="3094" width="11.42578125" style="31"/>
    <col min="3095" max="3105" width="10" style="31" customWidth="1"/>
    <col min="3106" max="3111" width="11.5703125" style="31" customWidth="1"/>
    <col min="3112" max="3114" width="15.5703125" style="31" customWidth="1"/>
    <col min="3115" max="3153" width="0" style="31" hidden="1" customWidth="1"/>
    <col min="3154" max="3161" width="14.85546875" style="31" customWidth="1"/>
    <col min="3162" max="3163" width="10.85546875" style="31" customWidth="1"/>
    <col min="3164" max="3175" width="11.42578125" style="31"/>
    <col min="3176" max="3178" width="11.85546875" style="31" customWidth="1"/>
    <col min="3179" max="3328" width="11.42578125" style="31"/>
    <col min="3329" max="3329" width="41" style="31" customWidth="1"/>
    <col min="3330" max="3330" width="14" style="31" customWidth="1"/>
    <col min="3331" max="3331" width="22.140625" style="31" customWidth="1"/>
    <col min="3332" max="3332" width="11" style="31" customWidth="1"/>
    <col min="3333" max="3333" width="12.5703125" style="31" customWidth="1"/>
    <col min="3334" max="3334" width="11" style="31" customWidth="1"/>
    <col min="3335" max="3335" width="12.5703125" style="31" customWidth="1"/>
    <col min="3336" max="3343" width="11" style="31" customWidth="1"/>
    <col min="3344" max="3344" width="14.7109375" style="31" customWidth="1"/>
    <col min="3345" max="3345" width="11" style="31" customWidth="1"/>
    <col min="3346" max="3346" width="14.140625" style="31" customWidth="1"/>
    <col min="3347" max="3350" width="11.42578125" style="31"/>
    <col min="3351" max="3361" width="10" style="31" customWidth="1"/>
    <col min="3362" max="3367" width="11.5703125" style="31" customWidth="1"/>
    <col min="3368" max="3370" width="15.5703125" style="31" customWidth="1"/>
    <col min="3371" max="3409" width="0" style="31" hidden="1" customWidth="1"/>
    <col min="3410" max="3417" width="14.85546875" style="31" customWidth="1"/>
    <col min="3418" max="3419" width="10.85546875" style="31" customWidth="1"/>
    <col min="3420" max="3431" width="11.42578125" style="31"/>
    <col min="3432" max="3434" width="11.85546875" style="31" customWidth="1"/>
    <col min="3435" max="3584" width="11.42578125" style="31"/>
    <col min="3585" max="3585" width="41" style="31" customWidth="1"/>
    <col min="3586" max="3586" width="14" style="31" customWidth="1"/>
    <col min="3587" max="3587" width="22.140625" style="31" customWidth="1"/>
    <col min="3588" max="3588" width="11" style="31" customWidth="1"/>
    <col min="3589" max="3589" width="12.5703125" style="31" customWidth="1"/>
    <col min="3590" max="3590" width="11" style="31" customWidth="1"/>
    <col min="3591" max="3591" width="12.5703125" style="31" customWidth="1"/>
    <col min="3592" max="3599" width="11" style="31" customWidth="1"/>
    <col min="3600" max="3600" width="14.7109375" style="31" customWidth="1"/>
    <col min="3601" max="3601" width="11" style="31" customWidth="1"/>
    <col min="3602" max="3602" width="14.140625" style="31" customWidth="1"/>
    <col min="3603" max="3606" width="11.42578125" style="31"/>
    <col min="3607" max="3617" width="10" style="31" customWidth="1"/>
    <col min="3618" max="3623" width="11.5703125" style="31" customWidth="1"/>
    <col min="3624" max="3626" width="15.5703125" style="31" customWidth="1"/>
    <col min="3627" max="3665" width="0" style="31" hidden="1" customWidth="1"/>
    <col min="3666" max="3673" width="14.85546875" style="31" customWidth="1"/>
    <col min="3674" max="3675" width="10.85546875" style="31" customWidth="1"/>
    <col min="3676" max="3687" width="11.42578125" style="31"/>
    <col min="3688" max="3690" width="11.85546875" style="31" customWidth="1"/>
    <col min="3691" max="3840" width="11.42578125" style="31"/>
    <col min="3841" max="3841" width="41" style="31" customWidth="1"/>
    <col min="3842" max="3842" width="14" style="31" customWidth="1"/>
    <col min="3843" max="3843" width="22.140625" style="31" customWidth="1"/>
    <col min="3844" max="3844" width="11" style="31" customWidth="1"/>
    <col min="3845" max="3845" width="12.5703125" style="31" customWidth="1"/>
    <col min="3846" max="3846" width="11" style="31" customWidth="1"/>
    <col min="3847" max="3847" width="12.5703125" style="31" customWidth="1"/>
    <col min="3848" max="3855" width="11" style="31" customWidth="1"/>
    <col min="3856" max="3856" width="14.7109375" style="31" customWidth="1"/>
    <col min="3857" max="3857" width="11" style="31" customWidth="1"/>
    <col min="3858" max="3858" width="14.140625" style="31" customWidth="1"/>
    <col min="3859" max="3862" width="11.42578125" style="31"/>
    <col min="3863" max="3873" width="10" style="31" customWidth="1"/>
    <col min="3874" max="3879" width="11.5703125" style="31" customWidth="1"/>
    <col min="3880" max="3882" width="15.5703125" style="31" customWidth="1"/>
    <col min="3883" max="3921" width="0" style="31" hidden="1" customWidth="1"/>
    <col min="3922" max="3929" width="14.85546875" style="31" customWidth="1"/>
    <col min="3930" max="3931" width="10.85546875" style="31" customWidth="1"/>
    <col min="3932" max="3943" width="11.42578125" style="31"/>
    <col min="3944" max="3946" width="11.85546875" style="31" customWidth="1"/>
    <col min="3947" max="4096" width="11.42578125" style="31"/>
    <col min="4097" max="4097" width="41" style="31" customWidth="1"/>
    <col min="4098" max="4098" width="14" style="31" customWidth="1"/>
    <col min="4099" max="4099" width="22.140625" style="31" customWidth="1"/>
    <col min="4100" max="4100" width="11" style="31" customWidth="1"/>
    <col min="4101" max="4101" width="12.5703125" style="31" customWidth="1"/>
    <col min="4102" max="4102" width="11" style="31" customWidth="1"/>
    <col min="4103" max="4103" width="12.5703125" style="31" customWidth="1"/>
    <col min="4104" max="4111" width="11" style="31" customWidth="1"/>
    <col min="4112" max="4112" width="14.7109375" style="31" customWidth="1"/>
    <col min="4113" max="4113" width="11" style="31" customWidth="1"/>
    <col min="4114" max="4114" width="14.140625" style="31" customWidth="1"/>
    <col min="4115" max="4118" width="11.42578125" style="31"/>
    <col min="4119" max="4129" width="10" style="31" customWidth="1"/>
    <col min="4130" max="4135" width="11.5703125" style="31" customWidth="1"/>
    <col min="4136" max="4138" width="15.5703125" style="31" customWidth="1"/>
    <col min="4139" max="4177" width="0" style="31" hidden="1" customWidth="1"/>
    <col min="4178" max="4185" width="14.85546875" style="31" customWidth="1"/>
    <col min="4186" max="4187" width="10.85546875" style="31" customWidth="1"/>
    <col min="4188" max="4199" width="11.42578125" style="31"/>
    <col min="4200" max="4202" width="11.85546875" style="31" customWidth="1"/>
    <col min="4203" max="4352" width="11.42578125" style="31"/>
    <col min="4353" max="4353" width="41" style="31" customWidth="1"/>
    <col min="4354" max="4354" width="14" style="31" customWidth="1"/>
    <col min="4355" max="4355" width="22.140625" style="31" customWidth="1"/>
    <col min="4356" max="4356" width="11" style="31" customWidth="1"/>
    <col min="4357" max="4357" width="12.5703125" style="31" customWidth="1"/>
    <col min="4358" max="4358" width="11" style="31" customWidth="1"/>
    <col min="4359" max="4359" width="12.5703125" style="31" customWidth="1"/>
    <col min="4360" max="4367" width="11" style="31" customWidth="1"/>
    <col min="4368" max="4368" width="14.7109375" style="31" customWidth="1"/>
    <col min="4369" max="4369" width="11" style="31" customWidth="1"/>
    <col min="4370" max="4370" width="14.140625" style="31" customWidth="1"/>
    <col min="4371" max="4374" width="11.42578125" style="31"/>
    <col min="4375" max="4385" width="10" style="31" customWidth="1"/>
    <col min="4386" max="4391" width="11.5703125" style="31" customWidth="1"/>
    <col min="4392" max="4394" width="15.5703125" style="31" customWidth="1"/>
    <col min="4395" max="4433" width="0" style="31" hidden="1" customWidth="1"/>
    <col min="4434" max="4441" width="14.85546875" style="31" customWidth="1"/>
    <col min="4442" max="4443" width="10.85546875" style="31" customWidth="1"/>
    <col min="4444" max="4455" width="11.42578125" style="31"/>
    <col min="4456" max="4458" width="11.85546875" style="31" customWidth="1"/>
    <col min="4459" max="4608" width="11.42578125" style="31"/>
    <col min="4609" max="4609" width="41" style="31" customWidth="1"/>
    <col min="4610" max="4610" width="14" style="31" customWidth="1"/>
    <col min="4611" max="4611" width="22.140625" style="31" customWidth="1"/>
    <col min="4612" max="4612" width="11" style="31" customWidth="1"/>
    <col min="4613" max="4613" width="12.5703125" style="31" customWidth="1"/>
    <col min="4614" max="4614" width="11" style="31" customWidth="1"/>
    <col min="4615" max="4615" width="12.5703125" style="31" customWidth="1"/>
    <col min="4616" max="4623" width="11" style="31" customWidth="1"/>
    <col min="4624" max="4624" width="14.7109375" style="31" customWidth="1"/>
    <col min="4625" max="4625" width="11" style="31" customWidth="1"/>
    <col min="4626" max="4626" width="14.140625" style="31" customWidth="1"/>
    <col min="4627" max="4630" width="11.42578125" style="31"/>
    <col min="4631" max="4641" width="10" style="31" customWidth="1"/>
    <col min="4642" max="4647" width="11.5703125" style="31" customWidth="1"/>
    <col min="4648" max="4650" width="15.5703125" style="31" customWidth="1"/>
    <col min="4651" max="4689" width="0" style="31" hidden="1" customWidth="1"/>
    <col min="4690" max="4697" width="14.85546875" style="31" customWidth="1"/>
    <col min="4698" max="4699" width="10.85546875" style="31" customWidth="1"/>
    <col min="4700" max="4711" width="11.42578125" style="31"/>
    <col min="4712" max="4714" width="11.85546875" style="31" customWidth="1"/>
    <col min="4715" max="4864" width="11.42578125" style="31"/>
    <col min="4865" max="4865" width="41" style="31" customWidth="1"/>
    <col min="4866" max="4866" width="14" style="31" customWidth="1"/>
    <col min="4867" max="4867" width="22.140625" style="31" customWidth="1"/>
    <col min="4868" max="4868" width="11" style="31" customWidth="1"/>
    <col min="4869" max="4869" width="12.5703125" style="31" customWidth="1"/>
    <col min="4870" max="4870" width="11" style="31" customWidth="1"/>
    <col min="4871" max="4871" width="12.5703125" style="31" customWidth="1"/>
    <col min="4872" max="4879" width="11" style="31" customWidth="1"/>
    <col min="4880" max="4880" width="14.7109375" style="31" customWidth="1"/>
    <col min="4881" max="4881" width="11" style="31" customWidth="1"/>
    <col min="4882" max="4882" width="14.140625" style="31" customWidth="1"/>
    <col min="4883" max="4886" width="11.42578125" style="31"/>
    <col min="4887" max="4897" width="10" style="31" customWidth="1"/>
    <col min="4898" max="4903" width="11.5703125" style="31" customWidth="1"/>
    <col min="4904" max="4906" width="15.5703125" style="31" customWidth="1"/>
    <col min="4907" max="4945" width="0" style="31" hidden="1" customWidth="1"/>
    <col min="4946" max="4953" width="14.85546875" style="31" customWidth="1"/>
    <col min="4954" max="4955" width="10.85546875" style="31" customWidth="1"/>
    <col min="4956" max="4967" width="11.42578125" style="31"/>
    <col min="4968" max="4970" width="11.85546875" style="31" customWidth="1"/>
    <col min="4971" max="5120" width="11.42578125" style="31"/>
    <col min="5121" max="5121" width="41" style="31" customWidth="1"/>
    <col min="5122" max="5122" width="14" style="31" customWidth="1"/>
    <col min="5123" max="5123" width="22.140625" style="31" customWidth="1"/>
    <col min="5124" max="5124" width="11" style="31" customWidth="1"/>
    <col min="5125" max="5125" width="12.5703125" style="31" customWidth="1"/>
    <col min="5126" max="5126" width="11" style="31" customWidth="1"/>
    <col min="5127" max="5127" width="12.5703125" style="31" customWidth="1"/>
    <col min="5128" max="5135" width="11" style="31" customWidth="1"/>
    <col min="5136" max="5136" width="14.7109375" style="31" customWidth="1"/>
    <col min="5137" max="5137" width="11" style="31" customWidth="1"/>
    <col min="5138" max="5138" width="14.140625" style="31" customWidth="1"/>
    <col min="5139" max="5142" width="11.42578125" style="31"/>
    <col min="5143" max="5153" width="10" style="31" customWidth="1"/>
    <col min="5154" max="5159" width="11.5703125" style="31" customWidth="1"/>
    <col min="5160" max="5162" width="15.5703125" style="31" customWidth="1"/>
    <col min="5163" max="5201" width="0" style="31" hidden="1" customWidth="1"/>
    <col min="5202" max="5209" width="14.85546875" style="31" customWidth="1"/>
    <col min="5210" max="5211" width="10.85546875" style="31" customWidth="1"/>
    <col min="5212" max="5223" width="11.42578125" style="31"/>
    <col min="5224" max="5226" width="11.85546875" style="31" customWidth="1"/>
    <col min="5227" max="5376" width="11.42578125" style="31"/>
    <col min="5377" max="5377" width="41" style="31" customWidth="1"/>
    <col min="5378" max="5378" width="14" style="31" customWidth="1"/>
    <col min="5379" max="5379" width="22.140625" style="31" customWidth="1"/>
    <col min="5380" max="5380" width="11" style="31" customWidth="1"/>
    <col min="5381" max="5381" width="12.5703125" style="31" customWidth="1"/>
    <col min="5382" max="5382" width="11" style="31" customWidth="1"/>
    <col min="5383" max="5383" width="12.5703125" style="31" customWidth="1"/>
    <col min="5384" max="5391" width="11" style="31" customWidth="1"/>
    <col min="5392" max="5392" width="14.7109375" style="31" customWidth="1"/>
    <col min="5393" max="5393" width="11" style="31" customWidth="1"/>
    <col min="5394" max="5394" width="14.140625" style="31" customWidth="1"/>
    <col min="5395" max="5398" width="11.42578125" style="31"/>
    <col min="5399" max="5409" width="10" style="31" customWidth="1"/>
    <col min="5410" max="5415" width="11.5703125" style="31" customWidth="1"/>
    <col min="5416" max="5418" width="15.5703125" style="31" customWidth="1"/>
    <col min="5419" max="5457" width="0" style="31" hidden="1" customWidth="1"/>
    <col min="5458" max="5465" width="14.85546875" style="31" customWidth="1"/>
    <col min="5466" max="5467" width="10.85546875" style="31" customWidth="1"/>
    <col min="5468" max="5479" width="11.42578125" style="31"/>
    <col min="5480" max="5482" width="11.85546875" style="31" customWidth="1"/>
    <col min="5483" max="5632" width="11.42578125" style="31"/>
    <col min="5633" max="5633" width="41" style="31" customWidth="1"/>
    <col min="5634" max="5634" width="14" style="31" customWidth="1"/>
    <col min="5635" max="5635" width="22.140625" style="31" customWidth="1"/>
    <col min="5636" max="5636" width="11" style="31" customWidth="1"/>
    <col min="5637" max="5637" width="12.5703125" style="31" customWidth="1"/>
    <col min="5638" max="5638" width="11" style="31" customWidth="1"/>
    <col min="5639" max="5639" width="12.5703125" style="31" customWidth="1"/>
    <col min="5640" max="5647" width="11" style="31" customWidth="1"/>
    <col min="5648" max="5648" width="14.7109375" style="31" customWidth="1"/>
    <col min="5649" max="5649" width="11" style="31" customWidth="1"/>
    <col min="5650" max="5650" width="14.140625" style="31" customWidth="1"/>
    <col min="5651" max="5654" width="11.42578125" style="31"/>
    <col min="5655" max="5665" width="10" style="31" customWidth="1"/>
    <col min="5666" max="5671" width="11.5703125" style="31" customWidth="1"/>
    <col min="5672" max="5674" width="15.5703125" style="31" customWidth="1"/>
    <col min="5675" max="5713" width="0" style="31" hidden="1" customWidth="1"/>
    <col min="5714" max="5721" width="14.85546875" style="31" customWidth="1"/>
    <col min="5722" max="5723" width="10.85546875" style="31" customWidth="1"/>
    <col min="5724" max="5735" width="11.42578125" style="31"/>
    <col min="5736" max="5738" width="11.85546875" style="31" customWidth="1"/>
    <col min="5739" max="5888" width="11.42578125" style="31"/>
    <col min="5889" max="5889" width="41" style="31" customWidth="1"/>
    <col min="5890" max="5890" width="14" style="31" customWidth="1"/>
    <col min="5891" max="5891" width="22.140625" style="31" customWidth="1"/>
    <col min="5892" max="5892" width="11" style="31" customWidth="1"/>
    <col min="5893" max="5893" width="12.5703125" style="31" customWidth="1"/>
    <col min="5894" max="5894" width="11" style="31" customWidth="1"/>
    <col min="5895" max="5895" width="12.5703125" style="31" customWidth="1"/>
    <col min="5896" max="5903" width="11" style="31" customWidth="1"/>
    <col min="5904" max="5904" width="14.7109375" style="31" customWidth="1"/>
    <col min="5905" max="5905" width="11" style="31" customWidth="1"/>
    <col min="5906" max="5906" width="14.140625" style="31" customWidth="1"/>
    <col min="5907" max="5910" width="11.42578125" style="31"/>
    <col min="5911" max="5921" width="10" style="31" customWidth="1"/>
    <col min="5922" max="5927" width="11.5703125" style="31" customWidth="1"/>
    <col min="5928" max="5930" width="15.5703125" style="31" customWidth="1"/>
    <col min="5931" max="5969" width="0" style="31" hidden="1" customWidth="1"/>
    <col min="5970" max="5977" width="14.85546875" style="31" customWidth="1"/>
    <col min="5978" max="5979" width="10.85546875" style="31" customWidth="1"/>
    <col min="5980" max="5991" width="11.42578125" style="31"/>
    <col min="5992" max="5994" width="11.85546875" style="31" customWidth="1"/>
    <col min="5995" max="6144" width="11.42578125" style="31"/>
    <col min="6145" max="6145" width="41" style="31" customWidth="1"/>
    <col min="6146" max="6146" width="14" style="31" customWidth="1"/>
    <col min="6147" max="6147" width="22.140625" style="31" customWidth="1"/>
    <col min="6148" max="6148" width="11" style="31" customWidth="1"/>
    <col min="6149" max="6149" width="12.5703125" style="31" customWidth="1"/>
    <col min="6150" max="6150" width="11" style="31" customWidth="1"/>
    <col min="6151" max="6151" width="12.5703125" style="31" customWidth="1"/>
    <col min="6152" max="6159" width="11" style="31" customWidth="1"/>
    <col min="6160" max="6160" width="14.7109375" style="31" customWidth="1"/>
    <col min="6161" max="6161" width="11" style="31" customWidth="1"/>
    <col min="6162" max="6162" width="14.140625" style="31" customWidth="1"/>
    <col min="6163" max="6166" width="11.42578125" style="31"/>
    <col min="6167" max="6177" width="10" style="31" customWidth="1"/>
    <col min="6178" max="6183" width="11.5703125" style="31" customWidth="1"/>
    <col min="6184" max="6186" width="15.5703125" style="31" customWidth="1"/>
    <col min="6187" max="6225" width="0" style="31" hidden="1" customWidth="1"/>
    <col min="6226" max="6233" width="14.85546875" style="31" customWidth="1"/>
    <col min="6234" max="6235" width="10.85546875" style="31" customWidth="1"/>
    <col min="6236" max="6247" width="11.42578125" style="31"/>
    <col min="6248" max="6250" width="11.85546875" style="31" customWidth="1"/>
    <col min="6251" max="6400" width="11.42578125" style="31"/>
    <col min="6401" max="6401" width="41" style="31" customWidth="1"/>
    <col min="6402" max="6402" width="14" style="31" customWidth="1"/>
    <col min="6403" max="6403" width="22.140625" style="31" customWidth="1"/>
    <col min="6404" max="6404" width="11" style="31" customWidth="1"/>
    <col min="6405" max="6405" width="12.5703125" style="31" customWidth="1"/>
    <col min="6406" max="6406" width="11" style="31" customWidth="1"/>
    <col min="6407" max="6407" width="12.5703125" style="31" customWidth="1"/>
    <col min="6408" max="6415" width="11" style="31" customWidth="1"/>
    <col min="6416" max="6416" width="14.7109375" style="31" customWidth="1"/>
    <col min="6417" max="6417" width="11" style="31" customWidth="1"/>
    <col min="6418" max="6418" width="14.140625" style="31" customWidth="1"/>
    <col min="6419" max="6422" width="11.42578125" style="31"/>
    <col min="6423" max="6433" width="10" style="31" customWidth="1"/>
    <col min="6434" max="6439" width="11.5703125" style="31" customWidth="1"/>
    <col min="6440" max="6442" width="15.5703125" style="31" customWidth="1"/>
    <col min="6443" max="6481" width="0" style="31" hidden="1" customWidth="1"/>
    <col min="6482" max="6489" width="14.85546875" style="31" customWidth="1"/>
    <col min="6490" max="6491" width="10.85546875" style="31" customWidth="1"/>
    <col min="6492" max="6503" width="11.42578125" style="31"/>
    <col min="6504" max="6506" width="11.85546875" style="31" customWidth="1"/>
    <col min="6507" max="6656" width="11.42578125" style="31"/>
    <col min="6657" max="6657" width="41" style="31" customWidth="1"/>
    <col min="6658" max="6658" width="14" style="31" customWidth="1"/>
    <col min="6659" max="6659" width="22.140625" style="31" customWidth="1"/>
    <col min="6660" max="6660" width="11" style="31" customWidth="1"/>
    <col min="6661" max="6661" width="12.5703125" style="31" customWidth="1"/>
    <col min="6662" max="6662" width="11" style="31" customWidth="1"/>
    <col min="6663" max="6663" width="12.5703125" style="31" customWidth="1"/>
    <col min="6664" max="6671" width="11" style="31" customWidth="1"/>
    <col min="6672" max="6672" width="14.7109375" style="31" customWidth="1"/>
    <col min="6673" max="6673" width="11" style="31" customWidth="1"/>
    <col min="6674" max="6674" width="14.140625" style="31" customWidth="1"/>
    <col min="6675" max="6678" width="11.42578125" style="31"/>
    <col min="6679" max="6689" width="10" style="31" customWidth="1"/>
    <col min="6690" max="6695" width="11.5703125" style="31" customWidth="1"/>
    <col min="6696" max="6698" width="15.5703125" style="31" customWidth="1"/>
    <col min="6699" max="6737" width="0" style="31" hidden="1" customWidth="1"/>
    <col min="6738" max="6745" width="14.85546875" style="31" customWidth="1"/>
    <col min="6746" max="6747" width="10.85546875" style="31" customWidth="1"/>
    <col min="6748" max="6759" width="11.42578125" style="31"/>
    <col min="6760" max="6762" width="11.85546875" style="31" customWidth="1"/>
    <col min="6763" max="6912" width="11.42578125" style="31"/>
    <col min="6913" max="6913" width="41" style="31" customWidth="1"/>
    <col min="6914" max="6914" width="14" style="31" customWidth="1"/>
    <col min="6915" max="6915" width="22.140625" style="31" customWidth="1"/>
    <col min="6916" max="6916" width="11" style="31" customWidth="1"/>
    <col min="6917" max="6917" width="12.5703125" style="31" customWidth="1"/>
    <col min="6918" max="6918" width="11" style="31" customWidth="1"/>
    <col min="6919" max="6919" width="12.5703125" style="31" customWidth="1"/>
    <col min="6920" max="6927" width="11" style="31" customWidth="1"/>
    <col min="6928" max="6928" width="14.7109375" style="31" customWidth="1"/>
    <col min="6929" max="6929" width="11" style="31" customWidth="1"/>
    <col min="6930" max="6930" width="14.140625" style="31" customWidth="1"/>
    <col min="6931" max="6934" width="11.42578125" style="31"/>
    <col min="6935" max="6945" width="10" style="31" customWidth="1"/>
    <col min="6946" max="6951" width="11.5703125" style="31" customWidth="1"/>
    <col min="6952" max="6954" width="15.5703125" style="31" customWidth="1"/>
    <col min="6955" max="6993" width="0" style="31" hidden="1" customWidth="1"/>
    <col min="6994" max="7001" width="14.85546875" style="31" customWidth="1"/>
    <col min="7002" max="7003" width="10.85546875" style="31" customWidth="1"/>
    <col min="7004" max="7015" width="11.42578125" style="31"/>
    <col min="7016" max="7018" width="11.85546875" style="31" customWidth="1"/>
    <col min="7019" max="7168" width="11.42578125" style="31"/>
    <col min="7169" max="7169" width="41" style="31" customWidth="1"/>
    <col min="7170" max="7170" width="14" style="31" customWidth="1"/>
    <col min="7171" max="7171" width="22.140625" style="31" customWidth="1"/>
    <col min="7172" max="7172" width="11" style="31" customWidth="1"/>
    <col min="7173" max="7173" width="12.5703125" style="31" customWidth="1"/>
    <col min="7174" max="7174" width="11" style="31" customWidth="1"/>
    <col min="7175" max="7175" width="12.5703125" style="31" customWidth="1"/>
    <col min="7176" max="7183" width="11" style="31" customWidth="1"/>
    <col min="7184" max="7184" width="14.7109375" style="31" customWidth="1"/>
    <col min="7185" max="7185" width="11" style="31" customWidth="1"/>
    <col min="7186" max="7186" width="14.140625" style="31" customWidth="1"/>
    <col min="7187" max="7190" width="11.42578125" style="31"/>
    <col min="7191" max="7201" width="10" style="31" customWidth="1"/>
    <col min="7202" max="7207" width="11.5703125" style="31" customWidth="1"/>
    <col min="7208" max="7210" width="15.5703125" style="31" customWidth="1"/>
    <col min="7211" max="7249" width="0" style="31" hidden="1" customWidth="1"/>
    <col min="7250" max="7257" width="14.85546875" style="31" customWidth="1"/>
    <col min="7258" max="7259" width="10.85546875" style="31" customWidth="1"/>
    <col min="7260" max="7271" width="11.42578125" style="31"/>
    <col min="7272" max="7274" width="11.85546875" style="31" customWidth="1"/>
    <col min="7275" max="7424" width="11.42578125" style="31"/>
    <col min="7425" max="7425" width="41" style="31" customWidth="1"/>
    <col min="7426" max="7426" width="14" style="31" customWidth="1"/>
    <col min="7427" max="7427" width="22.140625" style="31" customWidth="1"/>
    <col min="7428" max="7428" width="11" style="31" customWidth="1"/>
    <col min="7429" max="7429" width="12.5703125" style="31" customWidth="1"/>
    <col min="7430" max="7430" width="11" style="31" customWidth="1"/>
    <col min="7431" max="7431" width="12.5703125" style="31" customWidth="1"/>
    <col min="7432" max="7439" width="11" style="31" customWidth="1"/>
    <col min="7440" max="7440" width="14.7109375" style="31" customWidth="1"/>
    <col min="7441" max="7441" width="11" style="31" customWidth="1"/>
    <col min="7442" max="7442" width="14.140625" style="31" customWidth="1"/>
    <col min="7443" max="7446" width="11.42578125" style="31"/>
    <col min="7447" max="7457" width="10" style="31" customWidth="1"/>
    <col min="7458" max="7463" width="11.5703125" style="31" customWidth="1"/>
    <col min="7464" max="7466" width="15.5703125" style="31" customWidth="1"/>
    <col min="7467" max="7505" width="0" style="31" hidden="1" customWidth="1"/>
    <col min="7506" max="7513" width="14.85546875" style="31" customWidth="1"/>
    <col min="7514" max="7515" width="10.85546875" style="31" customWidth="1"/>
    <col min="7516" max="7527" width="11.42578125" style="31"/>
    <col min="7528" max="7530" width="11.85546875" style="31" customWidth="1"/>
    <col min="7531" max="7680" width="11.42578125" style="31"/>
    <col min="7681" max="7681" width="41" style="31" customWidth="1"/>
    <col min="7682" max="7682" width="14" style="31" customWidth="1"/>
    <col min="7683" max="7683" width="22.140625" style="31" customWidth="1"/>
    <col min="7684" max="7684" width="11" style="31" customWidth="1"/>
    <col min="7685" max="7685" width="12.5703125" style="31" customWidth="1"/>
    <col min="7686" max="7686" width="11" style="31" customWidth="1"/>
    <col min="7687" max="7687" width="12.5703125" style="31" customWidth="1"/>
    <col min="7688" max="7695" width="11" style="31" customWidth="1"/>
    <col min="7696" max="7696" width="14.7109375" style="31" customWidth="1"/>
    <col min="7697" max="7697" width="11" style="31" customWidth="1"/>
    <col min="7698" max="7698" width="14.140625" style="31" customWidth="1"/>
    <col min="7699" max="7702" width="11.42578125" style="31"/>
    <col min="7703" max="7713" width="10" style="31" customWidth="1"/>
    <col min="7714" max="7719" width="11.5703125" style="31" customWidth="1"/>
    <col min="7720" max="7722" width="15.5703125" style="31" customWidth="1"/>
    <col min="7723" max="7761" width="0" style="31" hidden="1" customWidth="1"/>
    <col min="7762" max="7769" width="14.85546875" style="31" customWidth="1"/>
    <col min="7770" max="7771" width="10.85546875" style="31" customWidth="1"/>
    <col min="7772" max="7783" width="11.42578125" style="31"/>
    <col min="7784" max="7786" width="11.85546875" style="31" customWidth="1"/>
    <col min="7787" max="7936" width="11.42578125" style="31"/>
    <col min="7937" max="7937" width="41" style="31" customWidth="1"/>
    <col min="7938" max="7938" width="14" style="31" customWidth="1"/>
    <col min="7939" max="7939" width="22.140625" style="31" customWidth="1"/>
    <col min="7940" max="7940" width="11" style="31" customWidth="1"/>
    <col min="7941" max="7941" width="12.5703125" style="31" customWidth="1"/>
    <col min="7942" max="7942" width="11" style="31" customWidth="1"/>
    <col min="7943" max="7943" width="12.5703125" style="31" customWidth="1"/>
    <col min="7944" max="7951" width="11" style="31" customWidth="1"/>
    <col min="7952" max="7952" width="14.7109375" style="31" customWidth="1"/>
    <col min="7953" max="7953" width="11" style="31" customWidth="1"/>
    <col min="7954" max="7954" width="14.140625" style="31" customWidth="1"/>
    <col min="7955" max="7958" width="11.42578125" style="31"/>
    <col min="7959" max="7969" width="10" style="31" customWidth="1"/>
    <col min="7970" max="7975" width="11.5703125" style="31" customWidth="1"/>
    <col min="7976" max="7978" width="15.5703125" style="31" customWidth="1"/>
    <col min="7979" max="8017" width="0" style="31" hidden="1" customWidth="1"/>
    <col min="8018" max="8025" width="14.85546875" style="31" customWidth="1"/>
    <col min="8026" max="8027" width="10.85546875" style="31" customWidth="1"/>
    <col min="8028" max="8039" width="11.42578125" style="31"/>
    <col min="8040" max="8042" width="11.85546875" style="31" customWidth="1"/>
    <col min="8043" max="8192" width="11.42578125" style="31"/>
    <col min="8193" max="8193" width="41" style="31" customWidth="1"/>
    <col min="8194" max="8194" width="14" style="31" customWidth="1"/>
    <col min="8195" max="8195" width="22.140625" style="31" customWidth="1"/>
    <col min="8196" max="8196" width="11" style="31" customWidth="1"/>
    <col min="8197" max="8197" width="12.5703125" style="31" customWidth="1"/>
    <col min="8198" max="8198" width="11" style="31" customWidth="1"/>
    <col min="8199" max="8199" width="12.5703125" style="31" customWidth="1"/>
    <col min="8200" max="8207" width="11" style="31" customWidth="1"/>
    <col min="8208" max="8208" width="14.7109375" style="31" customWidth="1"/>
    <col min="8209" max="8209" width="11" style="31" customWidth="1"/>
    <col min="8210" max="8210" width="14.140625" style="31" customWidth="1"/>
    <col min="8211" max="8214" width="11.42578125" style="31"/>
    <col min="8215" max="8225" width="10" style="31" customWidth="1"/>
    <col min="8226" max="8231" width="11.5703125" style="31" customWidth="1"/>
    <col min="8232" max="8234" width="15.5703125" style="31" customWidth="1"/>
    <col min="8235" max="8273" width="0" style="31" hidden="1" customWidth="1"/>
    <col min="8274" max="8281" width="14.85546875" style="31" customWidth="1"/>
    <col min="8282" max="8283" width="10.85546875" style="31" customWidth="1"/>
    <col min="8284" max="8295" width="11.42578125" style="31"/>
    <col min="8296" max="8298" width="11.85546875" style="31" customWidth="1"/>
    <col min="8299" max="8448" width="11.42578125" style="31"/>
    <col min="8449" max="8449" width="41" style="31" customWidth="1"/>
    <col min="8450" max="8450" width="14" style="31" customWidth="1"/>
    <col min="8451" max="8451" width="22.140625" style="31" customWidth="1"/>
    <col min="8452" max="8452" width="11" style="31" customWidth="1"/>
    <col min="8453" max="8453" width="12.5703125" style="31" customWidth="1"/>
    <col min="8454" max="8454" width="11" style="31" customWidth="1"/>
    <col min="8455" max="8455" width="12.5703125" style="31" customWidth="1"/>
    <col min="8456" max="8463" width="11" style="31" customWidth="1"/>
    <col min="8464" max="8464" width="14.7109375" style="31" customWidth="1"/>
    <col min="8465" max="8465" width="11" style="31" customWidth="1"/>
    <col min="8466" max="8466" width="14.140625" style="31" customWidth="1"/>
    <col min="8467" max="8470" width="11.42578125" style="31"/>
    <col min="8471" max="8481" width="10" style="31" customWidth="1"/>
    <col min="8482" max="8487" width="11.5703125" style="31" customWidth="1"/>
    <col min="8488" max="8490" width="15.5703125" style="31" customWidth="1"/>
    <col min="8491" max="8529" width="0" style="31" hidden="1" customWidth="1"/>
    <col min="8530" max="8537" width="14.85546875" style="31" customWidth="1"/>
    <col min="8538" max="8539" width="10.85546875" style="31" customWidth="1"/>
    <col min="8540" max="8551" width="11.42578125" style="31"/>
    <col min="8552" max="8554" width="11.85546875" style="31" customWidth="1"/>
    <col min="8555" max="8704" width="11.42578125" style="31"/>
    <col min="8705" max="8705" width="41" style="31" customWidth="1"/>
    <col min="8706" max="8706" width="14" style="31" customWidth="1"/>
    <col min="8707" max="8707" width="22.140625" style="31" customWidth="1"/>
    <col min="8708" max="8708" width="11" style="31" customWidth="1"/>
    <col min="8709" max="8709" width="12.5703125" style="31" customWidth="1"/>
    <col min="8710" max="8710" width="11" style="31" customWidth="1"/>
    <col min="8711" max="8711" width="12.5703125" style="31" customWidth="1"/>
    <col min="8712" max="8719" width="11" style="31" customWidth="1"/>
    <col min="8720" max="8720" width="14.7109375" style="31" customWidth="1"/>
    <col min="8721" max="8721" width="11" style="31" customWidth="1"/>
    <col min="8722" max="8722" width="14.140625" style="31" customWidth="1"/>
    <col min="8723" max="8726" width="11.42578125" style="31"/>
    <col min="8727" max="8737" width="10" style="31" customWidth="1"/>
    <col min="8738" max="8743" width="11.5703125" style="31" customWidth="1"/>
    <col min="8744" max="8746" width="15.5703125" style="31" customWidth="1"/>
    <col min="8747" max="8785" width="0" style="31" hidden="1" customWidth="1"/>
    <col min="8786" max="8793" width="14.85546875" style="31" customWidth="1"/>
    <col min="8794" max="8795" width="10.85546875" style="31" customWidth="1"/>
    <col min="8796" max="8807" width="11.42578125" style="31"/>
    <col min="8808" max="8810" width="11.85546875" style="31" customWidth="1"/>
    <col min="8811" max="8960" width="11.42578125" style="31"/>
    <col min="8961" max="8961" width="41" style="31" customWidth="1"/>
    <col min="8962" max="8962" width="14" style="31" customWidth="1"/>
    <col min="8963" max="8963" width="22.140625" style="31" customWidth="1"/>
    <col min="8964" max="8964" width="11" style="31" customWidth="1"/>
    <col min="8965" max="8965" width="12.5703125" style="31" customWidth="1"/>
    <col min="8966" max="8966" width="11" style="31" customWidth="1"/>
    <col min="8967" max="8967" width="12.5703125" style="31" customWidth="1"/>
    <col min="8968" max="8975" width="11" style="31" customWidth="1"/>
    <col min="8976" max="8976" width="14.7109375" style="31" customWidth="1"/>
    <col min="8977" max="8977" width="11" style="31" customWidth="1"/>
    <col min="8978" max="8978" width="14.140625" style="31" customWidth="1"/>
    <col min="8979" max="8982" width="11.42578125" style="31"/>
    <col min="8983" max="8993" width="10" style="31" customWidth="1"/>
    <col min="8994" max="8999" width="11.5703125" style="31" customWidth="1"/>
    <col min="9000" max="9002" width="15.5703125" style="31" customWidth="1"/>
    <col min="9003" max="9041" width="0" style="31" hidden="1" customWidth="1"/>
    <col min="9042" max="9049" width="14.85546875" style="31" customWidth="1"/>
    <col min="9050" max="9051" width="10.85546875" style="31" customWidth="1"/>
    <col min="9052" max="9063" width="11.42578125" style="31"/>
    <col min="9064" max="9066" width="11.85546875" style="31" customWidth="1"/>
    <col min="9067" max="9216" width="11.42578125" style="31"/>
    <col min="9217" max="9217" width="41" style="31" customWidth="1"/>
    <col min="9218" max="9218" width="14" style="31" customWidth="1"/>
    <col min="9219" max="9219" width="22.140625" style="31" customWidth="1"/>
    <col min="9220" max="9220" width="11" style="31" customWidth="1"/>
    <col min="9221" max="9221" width="12.5703125" style="31" customWidth="1"/>
    <col min="9222" max="9222" width="11" style="31" customWidth="1"/>
    <col min="9223" max="9223" width="12.5703125" style="31" customWidth="1"/>
    <col min="9224" max="9231" width="11" style="31" customWidth="1"/>
    <col min="9232" max="9232" width="14.7109375" style="31" customWidth="1"/>
    <col min="9233" max="9233" width="11" style="31" customWidth="1"/>
    <col min="9234" max="9234" width="14.140625" style="31" customWidth="1"/>
    <col min="9235" max="9238" width="11.42578125" style="31"/>
    <col min="9239" max="9249" width="10" style="31" customWidth="1"/>
    <col min="9250" max="9255" width="11.5703125" style="31" customWidth="1"/>
    <col min="9256" max="9258" width="15.5703125" style="31" customWidth="1"/>
    <col min="9259" max="9297" width="0" style="31" hidden="1" customWidth="1"/>
    <col min="9298" max="9305" width="14.85546875" style="31" customWidth="1"/>
    <col min="9306" max="9307" width="10.85546875" style="31" customWidth="1"/>
    <col min="9308" max="9319" width="11.42578125" style="31"/>
    <col min="9320" max="9322" width="11.85546875" style="31" customWidth="1"/>
    <col min="9323" max="9472" width="11.42578125" style="31"/>
    <col min="9473" max="9473" width="41" style="31" customWidth="1"/>
    <col min="9474" max="9474" width="14" style="31" customWidth="1"/>
    <col min="9475" max="9475" width="22.140625" style="31" customWidth="1"/>
    <col min="9476" max="9476" width="11" style="31" customWidth="1"/>
    <col min="9477" max="9477" width="12.5703125" style="31" customWidth="1"/>
    <col min="9478" max="9478" width="11" style="31" customWidth="1"/>
    <col min="9479" max="9479" width="12.5703125" style="31" customWidth="1"/>
    <col min="9480" max="9487" width="11" style="31" customWidth="1"/>
    <col min="9488" max="9488" width="14.7109375" style="31" customWidth="1"/>
    <col min="9489" max="9489" width="11" style="31" customWidth="1"/>
    <col min="9490" max="9490" width="14.140625" style="31" customWidth="1"/>
    <col min="9491" max="9494" width="11.42578125" style="31"/>
    <col min="9495" max="9505" width="10" style="31" customWidth="1"/>
    <col min="9506" max="9511" width="11.5703125" style="31" customWidth="1"/>
    <col min="9512" max="9514" width="15.5703125" style="31" customWidth="1"/>
    <col min="9515" max="9553" width="0" style="31" hidden="1" customWidth="1"/>
    <col min="9554" max="9561" width="14.85546875" style="31" customWidth="1"/>
    <col min="9562" max="9563" width="10.85546875" style="31" customWidth="1"/>
    <col min="9564" max="9575" width="11.42578125" style="31"/>
    <col min="9576" max="9578" width="11.85546875" style="31" customWidth="1"/>
    <col min="9579" max="9728" width="11.42578125" style="31"/>
    <col min="9729" max="9729" width="41" style="31" customWidth="1"/>
    <col min="9730" max="9730" width="14" style="31" customWidth="1"/>
    <col min="9731" max="9731" width="22.140625" style="31" customWidth="1"/>
    <col min="9732" max="9732" width="11" style="31" customWidth="1"/>
    <col min="9733" max="9733" width="12.5703125" style="31" customWidth="1"/>
    <col min="9734" max="9734" width="11" style="31" customWidth="1"/>
    <col min="9735" max="9735" width="12.5703125" style="31" customWidth="1"/>
    <col min="9736" max="9743" width="11" style="31" customWidth="1"/>
    <col min="9744" max="9744" width="14.7109375" style="31" customWidth="1"/>
    <col min="9745" max="9745" width="11" style="31" customWidth="1"/>
    <col min="9746" max="9746" width="14.140625" style="31" customWidth="1"/>
    <col min="9747" max="9750" width="11.42578125" style="31"/>
    <col min="9751" max="9761" width="10" style="31" customWidth="1"/>
    <col min="9762" max="9767" width="11.5703125" style="31" customWidth="1"/>
    <col min="9768" max="9770" width="15.5703125" style="31" customWidth="1"/>
    <col min="9771" max="9809" width="0" style="31" hidden="1" customWidth="1"/>
    <col min="9810" max="9817" width="14.85546875" style="31" customWidth="1"/>
    <col min="9818" max="9819" width="10.85546875" style="31" customWidth="1"/>
    <col min="9820" max="9831" width="11.42578125" style="31"/>
    <col min="9832" max="9834" width="11.85546875" style="31" customWidth="1"/>
    <col min="9835" max="9984" width="11.42578125" style="31"/>
    <col min="9985" max="9985" width="41" style="31" customWidth="1"/>
    <col min="9986" max="9986" width="14" style="31" customWidth="1"/>
    <col min="9987" max="9987" width="22.140625" style="31" customWidth="1"/>
    <col min="9988" max="9988" width="11" style="31" customWidth="1"/>
    <col min="9989" max="9989" width="12.5703125" style="31" customWidth="1"/>
    <col min="9990" max="9990" width="11" style="31" customWidth="1"/>
    <col min="9991" max="9991" width="12.5703125" style="31" customWidth="1"/>
    <col min="9992" max="9999" width="11" style="31" customWidth="1"/>
    <col min="10000" max="10000" width="14.7109375" style="31" customWidth="1"/>
    <col min="10001" max="10001" width="11" style="31" customWidth="1"/>
    <col min="10002" max="10002" width="14.140625" style="31" customWidth="1"/>
    <col min="10003" max="10006" width="11.42578125" style="31"/>
    <col min="10007" max="10017" width="10" style="31" customWidth="1"/>
    <col min="10018" max="10023" width="11.5703125" style="31" customWidth="1"/>
    <col min="10024" max="10026" width="15.5703125" style="31" customWidth="1"/>
    <col min="10027" max="10065" width="0" style="31" hidden="1" customWidth="1"/>
    <col min="10066" max="10073" width="14.85546875" style="31" customWidth="1"/>
    <col min="10074" max="10075" width="10.85546875" style="31" customWidth="1"/>
    <col min="10076" max="10087" width="11.42578125" style="31"/>
    <col min="10088" max="10090" width="11.85546875" style="31" customWidth="1"/>
    <col min="10091" max="10240" width="11.42578125" style="31"/>
    <col min="10241" max="10241" width="41" style="31" customWidth="1"/>
    <col min="10242" max="10242" width="14" style="31" customWidth="1"/>
    <col min="10243" max="10243" width="22.140625" style="31" customWidth="1"/>
    <col min="10244" max="10244" width="11" style="31" customWidth="1"/>
    <col min="10245" max="10245" width="12.5703125" style="31" customWidth="1"/>
    <col min="10246" max="10246" width="11" style="31" customWidth="1"/>
    <col min="10247" max="10247" width="12.5703125" style="31" customWidth="1"/>
    <col min="10248" max="10255" width="11" style="31" customWidth="1"/>
    <col min="10256" max="10256" width="14.7109375" style="31" customWidth="1"/>
    <col min="10257" max="10257" width="11" style="31" customWidth="1"/>
    <col min="10258" max="10258" width="14.140625" style="31" customWidth="1"/>
    <col min="10259" max="10262" width="11.42578125" style="31"/>
    <col min="10263" max="10273" width="10" style="31" customWidth="1"/>
    <col min="10274" max="10279" width="11.5703125" style="31" customWidth="1"/>
    <col min="10280" max="10282" width="15.5703125" style="31" customWidth="1"/>
    <col min="10283" max="10321" width="0" style="31" hidden="1" customWidth="1"/>
    <col min="10322" max="10329" width="14.85546875" style="31" customWidth="1"/>
    <col min="10330" max="10331" width="10.85546875" style="31" customWidth="1"/>
    <col min="10332" max="10343" width="11.42578125" style="31"/>
    <col min="10344" max="10346" width="11.85546875" style="31" customWidth="1"/>
    <col min="10347" max="10496" width="11.42578125" style="31"/>
    <col min="10497" max="10497" width="41" style="31" customWidth="1"/>
    <col min="10498" max="10498" width="14" style="31" customWidth="1"/>
    <col min="10499" max="10499" width="22.140625" style="31" customWidth="1"/>
    <col min="10500" max="10500" width="11" style="31" customWidth="1"/>
    <col min="10501" max="10501" width="12.5703125" style="31" customWidth="1"/>
    <col min="10502" max="10502" width="11" style="31" customWidth="1"/>
    <col min="10503" max="10503" width="12.5703125" style="31" customWidth="1"/>
    <col min="10504" max="10511" width="11" style="31" customWidth="1"/>
    <col min="10512" max="10512" width="14.7109375" style="31" customWidth="1"/>
    <col min="10513" max="10513" width="11" style="31" customWidth="1"/>
    <col min="10514" max="10514" width="14.140625" style="31" customWidth="1"/>
    <col min="10515" max="10518" width="11.42578125" style="31"/>
    <col min="10519" max="10529" width="10" style="31" customWidth="1"/>
    <col min="10530" max="10535" width="11.5703125" style="31" customWidth="1"/>
    <col min="10536" max="10538" width="15.5703125" style="31" customWidth="1"/>
    <col min="10539" max="10577" width="0" style="31" hidden="1" customWidth="1"/>
    <col min="10578" max="10585" width="14.85546875" style="31" customWidth="1"/>
    <col min="10586" max="10587" width="10.85546875" style="31" customWidth="1"/>
    <col min="10588" max="10599" width="11.42578125" style="31"/>
    <col min="10600" max="10602" width="11.85546875" style="31" customWidth="1"/>
    <col min="10603" max="10752" width="11.42578125" style="31"/>
    <col min="10753" max="10753" width="41" style="31" customWidth="1"/>
    <col min="10754" max="10754" width="14" style="31" customWidth="1"/>
    <col min="10755" max="10755" width="22.140625" style="31" customWidth="1"/>
    <col min="10756" max="10756" width="11" style="31" customWidth="1"/>
    <col min="10757" max="10757" width="12.5703125" style="31" customWidth="1"/>
    <col min="10758" max="10758" width="11" style="31" customWidth="1"/>
    <col min="10759" max="10759" width="12.5703125" style="31" customWidth="1"/>
    <col min="10760" max="10767" width="11" style="31" customWidth="1"/>
    <col min="10768" max="10768" width="14.7109375" style="31" customWidth="1"/>
    <col min="10769" max="10769" width="11" style="31" customWidth="1"/>
    <col min="10770" max="10770" width="14.140625" style="31" customWidth="1"/>
    <col min="10771" max="10774" width="11.42578125" style="31"/>
    <col min="10775" max="10785" width="10" style="31" customWidth="1"/>
    <col min="10786" max="10791" width="11.5703125" style="31" customWidth="1"/>
    <col min="10792" max="10794" width="15.5703125" style="31" customWidth="1"/>
    <col min="10795" max="10833" width="0" style="31" hidden="1" customWidth="1"/>
    <col min="10834" max="10841" width="14.85546875" style="31" customWidth="1"/>
    <col min="10842" max="10843" width="10.85546875" style="31" customWidth="1"/>
    <col min="10844" max="10855" width="11.42578125" style="31"/>
    <col min="10856" max="10858" width="11.85546875" style="31" customWidth="1"/>
    <col min="10859" max="11008" width="11.42578125" style="31"/>
    <col min="11009" max="11009" width="41" style="31" customWidth="1"/>
    <col min="11010" max="11010" width="14" style="31" customWidth="1"/>
    <col min="11011" max="11011" width="22.140625" style="31" customWidth="1"/>
    <col min="11012" max="11012" width="11" style="31" customWidth="1"/>
    <col min="11013" max="11013" width="12.5703125" style="31" customWidth="1"/>
    <col min="11014" max="11014" width="11" style="31" customWidth="1"/>
    <col min="11015" max="11015" width="12.5703125" style="31" customWidth="1"/>
    <col min="11016" max="11023" width="11" style="31" customWidth="1"/>
    <col min="11024" max="11024" width="14.7109375" style="31" customWidth="1"/>
    <col min="11025" max="11025" width="11" style="31" customWidth="1"/>
    <col min="11026" max="11026" width="14.140625" style="31" customWidth="1"/>
    <col min="11027" max="11030" width="11.42578125" style="31"/>
    <col min="11031" max="11041" width="10" style="31" customWidth="1"/>
    <col min="11042" max="11047" width="11.5703125" style="31" customWidth="1"/>
    <col min="11048" max="11050" width="15.5703125" style="31" customWidth="1"/>
    <col min="11051" max="11089" width="0" style="31" hidden="1" customWidth="1"/>
    <col min="11090" max="11097" width="14.85546875" style="31" customWidth="1"/>
    <col min="11098" max="11099" width="10.85546875" style="31" customWidth="1"/>
    <col min="11100" max="11111" width="11.42578125" style="31"/>
    <col min="11112" max="11114" width="11.85546875" style="31" customWidth="1"/>
    <col min="11115" max="11264" width="11.42578125" style="31"/>
    <col min="11265" max="11265" width="41" style="31" customWidth="1"/>
    <col min="11266" max="11266" width="14" style="31" customWidth="1"/>
    <col min="11267" max="11267" width="22.140625" style="31" customWidth="1"/>
    <col min="11268" max="11268" width="11" style="31" customWidth="1"/>
    <col min="11269" max="11269" width="12.5703125" style="31" customWidth="1"/>
    <col min="11270" max="11270" width="11" style="31" customWidth="1"/>
    <col min="11271" max="11271" width="12.5703125" style="31" customWidth="1"/>
    <col min="11272" max="11279" width="11" style="31" customWidth="1"/>
    <col min="11280" max="11280" width="14.7109375" style="31" customWidth="1"/>
    <col min="11281" max="11281" width="11" style="31" customWidth="1"/>
    <col min="11282" max="11282" width="14.140625" style="31" customWidth="1"/>
    <col min="11283" max="11286" width="11.42578125" style="31"/>
    <col min="11287" max="11297" width="10" style="31" customWidth="1"/>
    <col min="11298" max="11303" width="11.5703125" style="31" customWidth="1"/>
    <col min="11304" max="11306" width="15.5703125" style="31" customWidth="1"/>
    <col min="11307" max="11345" width="0" style="31" hidden="1" customWidth="1"/>
    <col min="11346" max="11353" width="14.85546875" style="31" customWidth="1"/>
    <col min="11354" max="11355" width="10.85546875" style="31" customWidth="1"/>
    <col min="11356" max="11367" width="11.42578125" style="31"/>
    <col min="11368" max="11370" width="11.85546875" style="31" customWidth="1"/>
    <col min="11371" max="11520" width="11.42578125" style="31"/>
    <col min="11521" max="11521" width="41" style="31" customWidth="1"/>
    <col min="11522" max="11522" width="14" style="31" customWidth="1"/>
    <col min="11523" max="11523" width="22.140625" style="31" customWidth="1"/>
    <col min="11524" max="11524" width="11" style="31" customWidth="1"/>
    <col min="11525" max="11525" width="12.5703125" style="31" customWidth="1"/>
    <col min="11526" max="11526" width="11" style="31" customWidth="1"/>
    <col min="11527" max="11527" width="12.5703125" style="31" customWidth="1"/>
    <col min="11528" max="11535" width="11" style="31" customWidth="1"/>
    <col min="11536" max="11536" width="14.7109375" style="31" customWidth="1"/>
    <col min="11537" max="11537" width="11" style="31" customWidth="1"/>
    <col min="11538" max="11538" width="14.140625" style="31" customWidth="1"/>
    <col min="11539" max="11542" width="11.42578125" style="31"/>
    <col min="11543" max="11553" width="10" style="31" customWidth="1"/>
    <col min="11554" max="11559" width="11.5703125" style="31" customWidth="1"/>
    <col min="11560" max="11562" width="15.5703125" style="31" customWidth="1"/>
    <col min="11563" max="11601" width="0" style="31" hidden="1" customWidth="1"/>
    <col min="11602" max="11609" width="14.85546875" style="31" customWidth="1"/>
    <col min="11610" max="11611" width="10.85546875" style="31" customWidth="1"/>
    <col min="11612" max="11623" width="11.42578125" style="31"/>
    <col min="11624" max="11626" width="11.85546875" style="31" customWidth="1"/>
    <col min="11627" max="11776" width="11.42578125" style="31"/>
    <col min="11777" max="11777" width="41" style="31" customWidth="1"/>
    <col min="11778" max="11778" width="14" style="31" customWidth="1"/>
    <col min="11779" max="11779" width="22.140625" style="31" customWidth="1"/>
    <col min="11780" max="11780" width="11" style="31" customWidth="1"/>
    <col min="11781" max="11781" width="12.5703125" style="31" customWidth="1"/>
    <col min="11782" max="11782" width="11" style="31" customWidth="1"/>
    <col min="11783" max="11783" width="12.5703125" style="31" customWidth="1"/>
    <col min="11784" max="11791" width="11" style="31" customWidth="1"/>
    <col min="11792" max="11792" width="14.7109375" style="31" customWidth="1"/>
    <col min="11793" max="11793" width="11" style="31" customWidth="1"/>
    <col min="11794" max="11794" width="14.140625" style="31" customWidth="1"/>
    <col min="11795" max="11798" width="11.42578125" style="31"/>
    <col min="11799" max="11809" width="10" style="31" customWidth="1"/>
    <col min="11810" max="11815" width="11.5703125" style="31" customWidth="1"/>
    <col min="11816" max="11818" width="15.5703125" style="31" customWidth="1"/>
    <col min="11819" max="11857" width="0" style="31" hidden="1" customWidth="1"/>
    <col min="11858" max="11865" width="14.85546875" style="31" customWidth="1"/>
    <col min="11866" max="11867" width="10.85546875" style="31" customWidth="1"/>
    <col min="11868" max="11879" width="11.42578125" style="31"/>
    <col min="11880" max="11882" width="11.85546875" style="31" customWidth="1"/>
    <col min="11883" max="12032" width="11.42578125" style="31"/>
    <col min="12033" max="12033" width="41" style="31" customWidth="1"/>
    <col min="12034" max="12034" width="14" style="31" customWidth="1"/>
    <col min="12035" max="12035" width="22.140625" style="31" customWidth="1"/>
    <col min="12036" max="12036" width="11" style="31" customWidth="1"/>
    <col min="12037" max="12037" width="12.5703125" style="31" customWidth="1"/>
    <col min="12038" max="12038" width="11" style="31" customWidth="1"/>
    <col min="12039" max="12039" width="12.5703125" style="31" customWidth="1"/>
    <col min="12040" max="12047" width="11" style="31" customWidth="1"/>
    <col min="12048" max="12048" width="14.7109375" style="31" customWidth="1"/>
    <col min="12049" max="12049" width="11" style="31" customWidth="1"/>
    <col min="12050" max="12050" width="14.140625" style="31" customWidth="1"/>
    <col min="12051" max="12054" width="11.42578125" style="31"/>
    <col min="12055" max="12065" width="10" style="31" customWidth="1"/>
    <col min="12066" max="12071" width="11.5703125" style="31" customWidth="1"/>
    <col min="12072" max="12074" width="15.5703125" style="31" customWidth="1"/>
    <col min="12075" max="12113" width="0" style="31" hidden="1" customWidth="1"/>
    <col min="12114" max="12121" width="14.85546875" style="31" customWidth="1"/>
    <col min="12122" max="12123" width="10.85546875" style="31" customWidth="1"/>
    <col min="12124" max="12135" width="11.42578125" style="31"/>
    <col min="12136" max="12138" width="11.85546875" style="31" customWidth="1"/>
    <col min="12139" max="12288" width="11.42578125" style="31"/>
    <col min="12289" max="12289" width="41" style="31" customWidth="1"/>
    <col min="12290" max="12290" width="14" style="31" customWidth="1"/>
    <col min="12291" max="12291" width="22.140625" style="31" customWidth="1"/>
    <col min="12292" max="12292" width="11" style="31" customWidth="1"/>
    <col min="12293" max="12293" width="12.5703125" style="31" customWidth="1"/>
    <col min="12294" max="12294" width="11" style="31" customWidth="1"/>
    <col min="12295" max="12295" width="12.5703125" style="31" customWidth="1"/>
    <col min="12296" max="12303" width="11" style="31" customWidth="1"/>
    <col min="12304" max="12304" width="14.7109375" style="31" customWidth="1"/>
    <col min="12305" max="12305" width="11" style="31" customWidth="1"/>
    <col min="12306" max="12306" width="14.140625" style="31" customWidth="1"/>
    <col min="12307" max="12310" width="11.42578125" style="31"/>
    <col min="12311" max="12321" width="10" style="31" customWidth="1"/>
    <col min="12322" max="12327" width="11.5703125" style="31" customWidth="1"/>
    <col min="12328" max="12330" width="15.5703125" style="31" customWidth="1"/>
    <col min="12331" max="12369" width="0" style="31" hidden="1" customWidth="1"/>
    <col min="12370" max="12377" width="14.85546875" style="31" customWidth="1"/>
    <col min="12378" max="12379" width="10.85546875" style="31" customWidth="1"/>
    <col min="12380" max="12391" width="11.42578125" style="31"/>
    <col min="12392" max="12394" width="11.85546875" style="31" customWidth="1"/>
    <col min="12395" max="12544" width="11.42578125" style="31"/>
    <col min="12545" max="12545" width="41" style="31" customWidth="1"/>
    <col min="12546" max="12546" width="14" style="31" customWidth="1"/>
    <col min="12547" max="12547" width="22.140625" style="31" customWidth="1"/>
    <col min="12548" max="12548" width="11" style="31" customWidth="1"/>
    <col min="12549" max="12549" width="12.5703125" style="31" customWidth="1"/>
    <col min="12550" max="12550" width="11" style="31" customWidth="1"/>
    <col min="12551" max="12551" width="12.5703125" style="31" customWidth="1"/>
    <col min="12552" max="12559" width="11" style="31" customWidth="1"/>
    <col min="12560" max="12560" width="14.7109375" style="31" customWidth="1"/>
    <col min="12561" max="12561" width="11" style="31" customWidth="1"/>
    <col min="12562" max="12562" width="14.140625" style="31" customWidth="1"/>
    <col min="12563" max="12566" width="11.42578125" style="31"/>
    <col min="12567" max="12577" width="10" style="31" customWidth="1"/>
    <col min="12578" max="12583" width="11.5703125" style="31" customWidth="1"/>
    <col min="12584" max="12586" width="15.5703125" style="31" customWidth="1"/>
    <col min="12587" max="12625" width="0" style="31" hidden="1" customWidth="1"/>
    <col min="12626" max="12633" width="14.85546875" style="31" customWidth="1"/>
    <col min="12634" max="12635" width="10.85546875" style="31" customWidth="1"/>
    <col min="12636" max="12647" width="11.42578125" style="31"/>
    <col min="12648" max="12650" width="11.85546875" style="31" customWidth="1"/>
    <col min="12651" max="12800" width="11.42578125" style="31"/>
    <col min="12801" max="12801" width="41" style="31" customWidth="1"/>
    <col min="12802" max="12802" width="14" style="31" customWidth="1"/>
    <col min="12803" max="12803" width="22.140625" style="31" customWidth="1"/>
    <col min="12804" max="12804" width="11" style="31" customWidth="1"/>
    <col min="12805" max="12805" width="12.5703125" style="31" customWidth="1"/>
    <col min="12806" max="12806" width="11" style="31" customWidth="1"/>
    <col min="12807" max="12807" width="12.5703125" style="31" customWidth="1"/>
    <col min="12808" max="12815" width="11" style="31" customWidth="1"/>
    <col min="12816" max="12816" width="14.7109375" style="31" customWidth="1"/>
    <col min="12817" max="12817" width="11" style="31" customWidth="1"/>
    <col min="12818" max="12818" width="14.140625" style="31" customWidth="1"/>
    <col min="12819" max="12822" width="11.42578125" style="31"/>
    <col min="12823" max="12833" width="10" style="31" customWidth="1"/>
    <col min="12834" max="12839" width="11.5703125" style="31" customWidth="1"/>
    <col min="12840" max="12842" width="15.5703125" style="31" customWidth="1"/>
    <col min="12843" max="12881" width="0" style="31" hidden="1" customWidth="1"/>
    <col min="12882" max="12889" width="14.85546875" style="31" customWidth="1"/>
    <col min="12890" max="12891" width="10.85546875" style="31" customWidth="1"/>
    <col min="12892" max="12903" width="11.42578125" style="31"/>
    <col min="12904" max="12906" width="11.85546875" style="31" customWidth="1"/>
    <col min="12907" max="13056" width="11.42578125" style="31"/>
    <col min="13057" max="13057" width="41" style="31" customWidth="1"/>
    <col min="13058" max="13058" width="14" style="31" customWidth="1"/>
    <col min="13059" max="13059" width="22.140625" style="31" customWidth="1"/>
    <col min="13060" max="13060" width="11" style="31" customWidth="1"/>
    <col min="13061" max="13061" width="12.5703125" style="31" customWidth="1"/>
    <col min="13062" max="13062" width="11" style="31" customWidth="1"/>
    <col min="13063" max="13063" width="12.5703125" style="31" customWidth="1"/>
    <col min="13064" max="13071" width="11" style="31" customWidth="1"/>
    <col min="13072" max="13072" width="14.7109375" style="31" customWidth="1"/>
    <col min="13073" max="13073" width="11" style="31" customWidth="1"/>
    <col min="13074" max="13074" width="14.140625" style="31" customWidth="1"/>
    <col min="13075" max="13078" width="11.42578125" style="31"/>
    <col min="13079" max="13089" width="10" style="31" customWidth="1"/>
    <col min="13090" max="13095" width="11.5703125" style="31" customWidth="1"/>
    <col min="13096" max="13098" width="15.5703125" style="31" customWidth="1"/>
    <col min="13099" max="13137" width="0" style="31" hidden="1" customWidth="1"/>
    <col min="13138" max="13145" width="14.85546875" style="31" customWidth="1"/>
    <col min="13146" max="13147" width="10.85546875" style="31" customWidth="1"/>
    <col min="13148" max="13159" width="11.42578125" style="31"/>
    <col min="13160" max="13162" width="11.85546875" style="31" customWidth="1"/>
    <col min="13163" max="13312" width="11.42578125" style="31"/>
    <col min="13313" max="13313" width="41" style="31" customWidth="1"/>
    <col min="13314" max="13314" width="14" style="31" customWidth="1"/>
    <col min="13315" max="13315" width="22.140625" style="31" customWidth="1"/>
    <col min="13316" max="13316" width="11" style="31" customWidth="1"/>
    <col min="13317" max="13317" width="12.5703125" style="31" customWidth="1"/>
    <col min="13318" max="13318" width="11" style="31" customWidth="1"/>
    <col min="13319" max="13319" width="12.5703125" style="31" customWidth="1"/>
    <col min="13320" max="13327" width="11" style="31" customWidth="1"/>
    <col min="13328" max="13328" width="14.7109375" style="31" customWidth="1"/>
    <col min="13329" max="13329" width="11" style="31" customWidth="1"/>
    <col min="13330" max="13330" width="14.140625" style="31" customWidth="1"/>
    <col min="13331" max="13334" width="11.42578125" style="31"/>
    <col min="13335" max="13345" width="10" style="31" customWidth="1"/>
    <col min="13346" max="13351" width="11.5703125" style="31" customWidth="1"/>
    <col min="13352" max="13354" width="15.5703125" style="31" customWidth="1"/>
    <col min="13355" max="13393" width="0" style="31" hidden="1" customWidth="1"/>
    <col min="13394" max="13401" width="14.85546875" style="31" customWidth="1"/>
    <col min="13402" max="13403" width="10.85546875" style="31" customWidth="1"/>
    <col min="13404" max="13415" width="11.42578125" style="31"/>
    <col min="13416" max="13418" width="11.85546875" style="31" customWidth="1"/>
    <col min="13419" max="13568" width="11.42578125" style="31"/>
    <col min="13569" max="13569" width="41" style="31" customWidth="1"/>
    <col min="13570" max="13570" width="14" style="31" customWidth="1"/>
    <col min="13571" max="13571" width="22.140625" style="31" customWidth="1"/>
    <col min="13572" max="13572" width="11" style="31" customWidth="1"/>
    <col min="13573" max="13573" width="12.5703125" style="31" customWidth="1"/>
    <col min="13574" max="13574" width="11" style="31" customWidth="1"/>
    <col min="13575" max="13575" width="12.5703125" style="31" customWidth="1"/>
    <col min="13576" max="13583" width="11" style="31" customWidth="1"/>
    <col min="13584" max="13584" width="14.7109375" style="31" customWidth="1"/>
    <col min="13585" max="13585" width="11" style="31" customWidth="1"/>
    <col min="13586" max="13586" width="14.140625" style="31" customWidth="1"/>
    <col min="13587" max="13590" width="11.42578125" style="31"/>
    <col min="13591" max="13601" width="10" style="31" customWidth="1"/>
    <col min="13602" max="13607" width="11.5703125" style="31" customWidth="1"/>
    <col min="13608" max="13610" width="15.5703125" style="31" customWidth="1"/>
    <col min="13611" max="13649" width="0" style="31" hidden="1" customWidth="1"/>
    <col min="13650" max="13657" width="14.85546875" style="31" customWidth="1"/>
    <col min="13658" max="13659" width="10.85546875" style="31" customWidth="1"/>
    <col min="13660" max="13671" width="11.42578125" style="31"/>
    <col min="13672" max="13674" width="11.85546875" style="31" customWidth="1"/>
    <col min="13675" max="13824" width="11.42578125" style="31"/>
    <col min="13825" max="13825" width="41" style="31" customWidth="1"/>
    <col min="13826" max="13826" width="14" style="31" customWidth="1"/>
    <col min="13827" max="13827" width="22.140625" style="31" customWidth="1"/>
    <col min="13828" max="13828" width="11" style="31" customWidth="1"/>
    <col min="13829" max="13829" width="12.5703125" style="31" customWidth="1"/>
    <col min="13830" max="13830" width="11" style="31" customWidth="1"/>
    <col min="13831" max="13831" width="12.5703125" style="31" customWidth="1"/>
    <col min="13832" max="13839" width="11" style="31" customWidth="1"/>
    <col min="13840" max="13840" width="14.7109375" style="31" customWidth="1"/>
    <col min="13841" max="13841" width="11" style="31" customWidth="1"/>
    <col min="13842" max="13842" width="14.140625" style="31" customWidth="1"/>
    <col min="13843" max="13846" width="11.42578125" style="31"/>
    <col min="13847" max="13857" width="10" style="31" customWidth="1"/>
    <col min="13858" max="13863" width="11.5703125" style="31" customWidth="1"/>
    <col min="13864" max="13866" width="15.5703125" style="31" customWidth="1"/>
    <col min="13867" max="13905" width="0" style="31" hidden="1" customWidth="1"/>
    <col min="13906" max="13913" width="14.85546875" style="31" customWidth="1"/>
    <col min="13914" max="13915" width="10.85546875" style="31" customWidth="1"/>
    <col min="13916" max="13927" width="11.42578125" style="31"/>
    <col min="13928" max="13930" width="11.85546875" style="31" customWidth="1"/>
    <col min="13931" max="14080" width="11.42578125" style="31"/>
    <col min="14081" max="14081" width="41" style="31" customWidth="1"/>
    <col min="14082" max="14082" width="14" style="31" customWidth="1"/>
    <col min="14083" max="14083" width="22.140625" style="31" customWidth="1"/>
    <col min="14084" max="14084" width="11" style="31" customWidth="1"/>
    <col min="14085" max="14085" width="12.5703125" style="31" customWidth="1"/>
    <col min="14086" max="14086" width="11" style="31" customWidth="1"/>
    <col min="14087" max="14087" width="12.5703125" style="31" customWidth="1"/>
    <col min="14088" max="14095" width="11" style="31" customWidth="1"/>
    <col min="14096" max="14096" width="14.7109375" style="31" customWidth="1"/>
    <col min="14097" max="14097" width="11" style="31" customWidth="1"/>
    <col min="14098" max="14098" width="14.140625" style="31" customWidth="1"/>
    <col min="14099" max="14102" width="11.42578125" style="31"/>
    <col min="14103" max="14113" width="10" style="31" customWidth="1"/>
    <col min="14114" max="14119" width="11.5703125" style="31" customWidth="1"/>
    <col min="14120" max="14122" width="15.5703125" style="31" customWidth="1"/>
    <col min="14123" max="14161" width="0" style="31" hidden="1" customWidth="1"/>
    <col min="14162" max="14169" width="14.85546875" style="31" customWidth="1"/>
    <col min="14170" max="14171" width="10.85546875" style="31" customWidth="1"/>
    <col min="14172" max="14183" width="11.42578125" style="31"/>
    <col min="14184" max="14186" width="11.85546875" style="31" customWidth="1"/>
    <col min="14187" max="14336" width="11.42578125" style="31"/>
    <col min="14337" max="14337" width="41" style="31" customWidth="1"/>
    <col min="14338" max="14338" width="14" style="31" customWidth="1"/>
    <col min="14339" max="14339" width="22.140625" style="31" customWidth="1"/>
    <col min="14340" max="14340" width="11" style="31" customWidth="1"/>
    <col min="14341" max="14341" width="12.5703125" style="31" customWidth="1"/>
    <col min="14342" max="14342" width="11" style="31" customWidth="1"/>
    <col min="14343" max="14343" width="12.5703125" style="31" customWidth="1"/>
    <col min="14344" max="14351" width="11" style="31" customWidth="1"/>
    <col min="14352" max="14352" width="14.7109375" style="31" customWidth="1"/>
    <col min="14353" max="14353" width="11" style="31" customWidth="1"/>
    <col min="14354" max="14354" width="14.140625" style="31" customWidth="1"/>
    <col min="14355" max="14358" width="11.42578125" style="31"/>
    <col min="14359" max="14369" width="10" style="31" customWidth="1"/>
    <col min="14370" max="14375" width="11.5703125" style="31" customWidth="1"/>
    <col min="14376" max="14378" width="15.5703125" style="31" customWidth="1"/>
    <col min="14379" max="14417" width="0" style="31" hidden="1" customWidth="1"/>
    <col min="14418" max="14425" width="14.85546875" style="31" customWidth="1"/>
    <col min="14426" max="14427" width="10.85546875" style="31" customWidth="1"/>
    <col min="14428" max="14439" width="11.42578125" style="31"/>
    <col min="14440" max="14442" width="11.85546875" style="31" customWidth="1"/>
    <col min="14443" max="14592" width="11.42578125" style="31"/>
    <col min="14593" max="14593" width="41" style="31" customWidth="1"/>
    <col min="14594" max="14594" width="14" style="31" customWidth="1"/>
    <col min="14595" max="14595" width="22.140625" style="31" customWidth="1"/>
    <col min="14596" max="14596" width="11" style="31" customWidth="1"/>
    <col min="14597" max="14597" width="12.5703125" style="31" customWidth="1"/>
    <col min="14598" max="14598" width="11" style="31" customWidth="1"/>
    <col min="14599" max="14599" width="12.5703125" style="31" customWidth="1"/>
    <col min="14600" max="14607" width="11" style="31" customWidth="1"/>
    <col min="14608" max="14608" width="14.7109375" style="31" customWidth="1"/>
    <col min="14609" max="14609" width="11" style="31" customWidth="1"/>
    <col min="14610" max="14610" width="14.140625" style="31" customWidth="1"/>
    <col min="14611" max="14614" width="11.42578125" style="31"/>
    <col min="14615" max="14625" width="10" style="31" customWidth="1"/>
    <col min="14626" max="14631" width="11.5703125" style="31" customWidth="1"/>
    <col min="14632" max="14634" width="15.5703125" style="31" customWidth="1"/>
    <col min="14635" max="14673" width="0" style="31" hidden="1" customWidth="1"/>
    <col min="14674" max="14681" width="14.85546875" style="31" customWidth="1"/>
    <col min="14682" max="14683" width="10.85546875" style="31" customWidth="1"/>
    <col min="14684" max="14695" width="11.42578125" style="31"/>
    <col min="14696" max="14698" width="11.85546875" style="31" customWidth="1"/>
    <col min="14699" max="14848" width="11.42578125" style="31"/>
    <col min="14849" max="14849" width="41" style="31" customWidth="1"/>
    <col min="14850" max="14850" width="14" style="31" customWidth="1"/>
    <col min="14851" max="14851" width="22.140625" style="31" customWidth="1"/>
    <col min="14852" max="14852" width="11" style="31" customWidth="1"/>
    <col min="14853" max="14853" width="12.5703125" style="31" customWidth="1"/>
    <col min="14854" max="14854" width="11" style="31" customWidth="1"/>
    <col min="14855" max="14855" width="12.5703125" style="31" customWidth="1"/>
    <col min="14856" max="14863" width="11" style="31" customWidth="1"/>
    <col min="14864" max="14864" width="14.7109375" style="31" customWidth="1"/>
    <col min="14865" max="14865" width="11" style="31" customWidth="1"/>
    <col min="14866" max="14866" width="14.140625" style="31" customWidth="1"/>
    <col min="14867" max="14870" width="11.42578125" style="31"/>
    <col min="14871" max="14881" width="10" style="31" customWidth="1"/>
    <col min="14882" max="14887" width="11.5703125" style="31" customWidth="1"/>
    <col min="14888" max="14890" width="15.5703125" style="31" customWidth="1"/>
    <col min="14891" max="14929" width="0" style="31" hidden="1" customWidth="1"/>
    <col min="14930" max="14937" width="14.85546875" style="31" customWidth="1"/>
    <col min="14938" max="14939" width="10.85546875" style="31" customWidth="1"/>
    <col min="14940" max="14951" width="11.42578125" style="31"/>
    <col min="14952" max="14954" width="11.85546875" style="31" customWidth="1"/>
    <col min="14955" max="15104" width="11.42578125" style="31"/>
    <col min="15105" max="15105" width="41" style="31" customWidth="1"/>
    <col min="15106" max="15106" width="14" style="31" customWidth="1"/>
    <col min="15107" max="15107" width="22.140625" style="31" customWidth="1"/>
    <col min="15108" max="15108" width="11" style="31" customWidth="1"/>
    <col min="15109" max="15109" width="12.5703125" style="31" customWidth="1"/>
    <col min="15110" max="15110" width="11" style="31" customWidth="1"/>
    <col min="15111" max="15111" width="12.5703125" style="31" customWidth="1"/>
    <col min="15112" max="15119" width="11" style="31" customWidth="1"/>
    <col min="15120" max="15120" width="14.7109375" style="31" customWidth="1"/>
    <col min="15121" max="15121" width="11" style="31" customWidth="1"/>
    <col min="15122" max="15122" width="14.140625" style="31" customWidth="1"/>
    <col min="15123" max="15126" width="11.42578125" style="31"/>
    <col min="15127" max="15137" width="10" style="31" customWidth="1"/>
    <col min="15138" max="15143" width="11.5703125" style="31" customWidth="1"/>
    <col min="15144" max="15146" width="15.5703125" style="31" customWidth="1"/>
    <col min="15147" max="15185" width="0" style="31" hidden="1" customWidth="1"/>
    <col min="15186" max="15193" width="14.85546875" style="31" customWidth="1"/>
    <col min="15194" max="15195" width="10.85546875" style="31" customWidth="1"/>
    <col min="15196" max="15207" width="11.42578125" style="31"/>
    <col min="15208" max="15210" width="11.85546875" style="31" customWidth="1"/>
    <col min="15211" max="15360" width="11.42578125" style="31"/>
    <col min="15361" max="15361" width="41" style="31" customWidth="1"/>
    <col min="15362" max="15362" width="14" style="31" customWidth="1"/>
    <col min="15363" max="15363" width="22.140625" style="31" customWidth="1"/>
    <col min="15364" max="15364" width="11" style="31" customWidth="1"/>
    <col min="15365" max="15365" width="12.5703125" style="31" customWidth="1"/>
    <col min="15366" max="15366" width="11" style="31" customWidth="1"/>
    <col min="15367" max="15367" width="12.5703125" style="31" customWidth="1"/>
    <col min="15368" max="15375" width="11" style="31" customWidth="1"/>
    <col min="15376" max="15376" width="14.7109375" style="31" customWidth="1"/>
    <col min="15377" max="15377" width="11" style="31" customWidth="1"/>
    <col min="15378" max="15378" width="14.140625" style="31" customWidth="1"/>
    <col min="15379" max="15382" width="11.42578125" style="31"/>
    <col min="15383" max="15393" width="10" style="31" customWidth="1"/>
    <col min="15394" max="15399" width="11.5703125" style="31" customWidth="1"/>
    <col min="15400" max="15402" width="15.5703125" style="31" customWidth="1"/>
    <col min="15403" max="15441" width="0" style="31" hidden="1" customWidth="1"/>
    <col min="15442" max="15449" width="14.85546875" style="31" customWidth="1"/>
    <col min="15450" max="15451" width="10.85546875" style="31" customWidth="1"/>
    <col min="15452" max="15463" width="11.42578125" style="31"/>
    <col min="15464" max="15466" width="11.85546875" style="31" customWidth="1"/>
    <col min="15467" max="15616" width="11.42578125" style="31"/>
    <col min="15617" max="15617" width="41" style="31" customWidth="1"/>
    <col min="15618" max="15618" width="14" style="31" customWidth="1"/>
    <col min="15619" max="15619" width="22.140625" style="31" customWidth="1"/>
    <col min="15620" max="15620" width="11" style="31" customWidth="1"/>
    <col min="15621" max="15621" width="12.5703125" style="31" customWidth="1"/>
    <col min="15622" max="15622" width="11" style="31" customWidth="1"/>
    <col min="15623" max="15623" width="12.5703125" style="31" customWidth="1"/>
    <col min="15624" max="15631" width="11" style="31" customWidth="1"/>
    <col min="15632" max="15632" width="14.7109375" style="31" customWidth="1"/>
    <col min="15633" max="15633" width="11" style="31" customWidth="1"/>
    <col min="15634" max="15634" width="14.140625" style="31" customWidth="1"/>
    <col min="15635" max="15638" width="11.42578125" style="31"/>
    <col min="15639" max="15649" width="10" style="31" customWidth="1"/>
    <col min="15650" max="15655" width="11.5703125" style="31" customWidth="1"/>
    <col min="15656" max="15658" width="15.5703125" style="31" customWidth="1"/>
    <col min="15659" max="15697" width="0" style="31" hidden="1" customWidth="1"/>
    <col min="15698" max="15705" width="14.85546875" style="31" customWidth="1"/>
    <col min="15706" max="15707" width="10.85546875" style="31" customWidth="1"/>
    <col min="15708" max="15719" width="11.42578125" style="31"/>
    <col min="15720" max="15722" width="11.85546875" style="31" customWidth="1"/>
    <col min="15723" max="15872" width="11.42578125" style="31"/>
    <col min="15873" max="15873" width="41" style="31" customWidth="1"/>
    <col min="15874" max="15874" width="14" style="31" customWidth="1"/>
    <col min="15875" max="15875" width="22.140625" style="31" customWidth="1"/>
    <col min="15876" max="15876" width="11" style="31" customWidth="1"/>
    <col min="15877" max="15877" width="12.5703125" style="31" customWidth="1"/>
    <col min="15878" max="15878" width="11" style="31" customWidth="1"/>
    <col min="15879" max="15879" width="12.5703125" style="31" customWidth="1"/>
    <col min="15880" max="15887" width="11" style="31" customWidth="1"/>
    <col min="15888" max="15888" width="14.7109375" style="31" customWidth="1"/>
    <col min="15889" max="15889" width="11" style="31" customWidth="1"/>
    <col min="15890" max="15890" width="14.140625" style="31" customWidth="1"/>
    <col min="15891" max="15894" width="11.42578125" style="31"/>
    <col min="15895" max="15905" width="10" style="31" customWidth="1"/>
    <col min="15906" max="15911" width="11.5703125" style="31" customWidth="1"/>
    <col min="15912" max="15914" width="15.5703125" style="31" customWidth="1"/>
    <col min="15915" max="15953" width="0" style="31" hidden="1" customWidth="1"/>
    <col min="15954" max="15961" width="14.85546875" style="31" customWidth="1"/>
    <col min="15962" max="15963" width="10.85546875" style="31" customWidth="1"/>
    <col min="15964" max="15975" width="11.42578125" style="31"/>
    <col min="15976" max="15978" width="11.85546875" style="31" customWidth="1"/>
    <col min="15979" max="16128" width="11.42578125" style="31"/>
    <col min="16129" max="16129" width="41" style="31" customWidth="1"/>
    <col min="16130" max="16130" width="14" style="31" customWidth="1"/>
    <col min="16131" max="16131" width="22.140625" style="31" customWidth="1"/>
    <col min="16132" max="16132" width="11" style="31" customWidth="1"/>
    <col min="16133" max="16133" width="12.5703125" style="31" customWidth="1"/>
    <col min="16134" max="16134" width="11" style="31" customWidth="1"/>
    <col min="16135" max="16135" width="12.5703125" style="31" customWidth="1"/>
    <col min="16136" max="16143" width="11" style="31" customWidth="1"/>
    <col min="16144" max="16144" width="14.7109375" style="31" customWidth="1"/>
    <col min="16145" max="16145" width="11" style="31" customWidth="1"/>
    <col min="16146" max="16146" width="14.140625" style="31" customWidth="1"/>
    <col min="16147" max="16150" width="11.42578125" style="31"/>
    <col min="16151" max="16161" width="10" style="31" customWidth="1"/>
    <col min="16162" max="16167" width="11.5703125" style="31" customWidth="1"/>
    <col min="16168" max="16170" width="15.5703125" style="31" customWidth="1"/>
    <col min="16171" max="16209" width="0" style="31" hidden="1" customWidth="1"/>
    <col min="16210" max="16217" width="14.85546875" style="31" customWidth="1"/>
    <col min="16218" max="16219" width="10.85546875" style="31" customWidth="1"/>
    <col min="16220" max="16231" width="11.42578125" style="31"/>
    <col min="16232" max="16234" width="11.85546875" style="31" customWidth="1"/>
    <col min="16235" max="16384" width="11.42578125" style="31"/>
  </cols>
  <sheetData>
    <row r="1" spans="1:58" ht="12.75" customHeight="1" x14ac:dyDescent="0.15">
      <c r="A1" s="23" t="s">
        <v>0</v>
      </c>
      <c r="BA1" s="5"/>
      <c r="BB1" s="5"/>
      <c r="BC1" s="5"/>
      <c r="BD1" s="5"/>
      <c r="BE1" s="5"/>
      <c r="BF1" s="5"/>
    </row>
    <row r="2" spans="1:58" ht="12.75" customHeight="1" x14ac:dyDescent="0.15">
      <c r="A2" s="23" t="str">
        <f>CONCATENATE("COMUNA: ",[7]NOMBRE!B2," - ","( ",[7]NOMBRE!C2,[7]NOMBRE!D2,[7]NOMBRE!E2,[7]NOMBRE!F2,[7]NOMBRE!G2," )")</f>
        <v>COMUNA: LINARES  - ( 07408 )</v>
      </c>
      <c r="BA2" s="5"/>
      <c r="BB2" s="5"/>
      <c r="BC2" s="5"/>
      <c r="BD2" s="5"/>
      <c r="BE2" s="5"/>
      <c r="BF2" s="5"/>
    </row>
    <row r="3" spans="1:58" ht="12.75" customHeight="1" x14ac:dyDescent="0.15">
      <c r="A3" s="23" t="str">
        <f>CONCATENATE("ESTABLECIMIENTO/ESTRATEGIA: ",[7]NOMBRE!B3," - ","( ",[7]NOMBRE!C3,[7]NOMBRE!D3,[7]NOMBRE!E3,[7]NOMBRE!F3,[7]NOMBRE!G3,[7]NOMBRE!H3," )")</f>
        <v>ESTABLECIMIENTO/ESTRATEGIA: HOSPITAL DE LINARES  - ( 116108 )</v>
      </c>
      <c r="BA3" s="5"/>
      <c r="BB3" s="5"/>
      <c r="BC3" s="5"/>
      <c r="BD3" s="5"/>
      <c r="BE3" s="5"/>
      <c r="BF3" s="5"/>
    </row>
    <row r="4" spans="1:58" ht="12.75" customHeight="1" x14ac:dyDescent="0.15">
      <c r="A4" s="23" t="str">
        <f>CONCATENATE("MES: ",[7]NOMBRE!B6," - ","( ",[7]NOMBRE!C6,[7]NOMBRE!D6," )")</f>
        <v>MES: JUNIO - ( 06 )</v>
      </c>
      <c r="BA4" s="5"/>
      <c r="BB4" s="5"/>
      <c r="BC4" s="5"/>
      <c r="BD4" s="5"/>
      <c r="BE4" s="5"/>
      <c r="BF4" s="5"/>
    </row>
    <row r="5" spans="1:58" ht="12.75" customHeight="1" x14ac:dyDescent="0.15">
      <c r="A5" s="4" t="str">
        <f>CONCATENATE("AÑO: ",[7]NOMBRE!B7)</f>
        <v>AÑO: 2014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BA5" s="5"/>
      <c r="BB5" s="5"/>
      <c r="BC5" s="5"/>
      <c r="BD5" s="5"/>
      <c r="BE5" s="5"/>
      <c r="BF5" s="5"/>
    </row>
    <row r="6" spans="1:58" ht="39.75" customHeight="1" x14ac:dyDescent="0.15">
      <c r="A6" s="436" t="s">
        <v>155</v>
      </c>
      <c r="B6" s="436"/>
      <c r="C6" s="436"/>
      <c r="D6" s="436"/>
      <c r="E6" s="436"/>
      <c r="F6" s="436"/>
      <c r="G6" s="436"/>
      <c r="H6" s="436"/>
      <c r="I6" s="436"/>
      <c r="J6" s="436"/>
      <c r="K6" s="436"/>
      <c r="L6" s="436"/>
      <c r="M6" s="436"/>
      <c r="N6" s="436"/>
      <c r="O6" s="436"/>
      <c r="P6" s="436"/>
      <c r="Q6" s="32"/>
      <c r="BA6" s="2"/>
      <c r="BB6" s="2"/>
      <c r="BC6" s="2"/>
      <c r="BD6" s="2"/>
      <c r="BE6" s="2"/>
      <c r="BF6" s="2"/>
    </row>
    <row r="7" spans="1:58" ht="30" customHeight="1" x14ac:dyDescent="0.2">
      <c r="A7" s="13" t="s">
        <v>5</v>
      </c>
      <c r="B7" s="33"/>
      <c r="C7" s="33"/>
      <c r="D7" s="34"/>
      <c r="E7" s="34"/>
      <c r="F7" s="34"/>
      <c r="G7" s="35"/>
      <c r="H7" s="34"/>
      <c r="I7" s="34"/>
      <c r="J7" s="34"/>
      <c r="K7" s="34"/>
      <c r="L7" s="34"/>
      <c r="M7" s="34"/>
      <c r="N7" s="34"/>
      <c r="O7" s="34"/>
      <c r="P7" s="36"/>
      <c r="BA7" s="2"/>
      <c r="BB7" s="2"/>
      <c r="BC7" s="2"/>
      <c r="BD7" s="2"/>
      <c r="BE7" s="2"/>
      <c r="BF7" s="2"/>
    </row>
    <row r="8" spans="1:58" ht="23.25" customHeight="1" x14ac:dyDescent="0.15">
      <c r="A8" s="295" t="s">
        <v>6</v>
      </c>
      <c r="B8" s="296"/>
      <c r="C8" s="297"/>
      <c r="D8" s="301" t="s">
        <v>4</v>
      </c>
      <c r="E8" s="303" t="s">
        <v>7</v>
      </c>
      <c r="F8" s="304"/>
      <c r="G8" s="304"/>
      <c r="H8" s="304"/>
      <c r="I8" s="304"/>
      <c r="J8" s="304"/>
      <c r="K8" s="304"/>
      <c r="L8" s="304"/>
      <c r="M8" s="304"/>
      <c r="N8" s="304"/>
      <c r="O8" s="305"/>
      <c r="P8" s="303" t="s">
        <v>8</v>
      </c>
      <c r="Q8" s="305"/>
      <c r="R8" s="435" t="s">
        <v>9</v>
      </c>
      <c r="BA8" s="3"/>
      <c r="BB8" s="3"/>
      <c r="BC8" s="3"/>
      <c r="BD8" s="3"/>
      <c r="BE8" s="3"/>
      <c r="BF8" s="3"/>
    </row>
    <row r="9" spans="1:58" ht="22.5" x14ac:dyDescent="0.15">
      <c r="A9" s="298"/>
      <c r="B9" s="299"/>
      <c r="C9" s="300"/>
      <c r="D9" s="329"/>
      <c r="E9" s="268" t="s">
        <v>10</v>
      </c>
      <c r="F9" s="38" t="s">
        <v>11</v>
      </c>
      <c r="G9" s="38" t="s">
        <v>12</v>
      </c>
      <c r="H9" s="38" t="s">
        <v>13</v>
      </c>
      <c r="I9" s="38" t="s">
        <v>14</v>
      </c>
      <c r="J9" s="38" t="s">
        <v>15</v>
      </c>
      <c r="K9" s="38" t="s">
        <v>16</v>
      </c>
      <c r="L9" s="38" t="s">
        <v>17</v>
      </c>
      <c r="M9" s="38" t="s">
        <v>18</v>
      </c>
      <c r="N9" s="38" t="s">
        <v>19</v>
      </c>
      <c r="O9" s="39" t="s">
        <v>20</v>
      </c>
      <c r="P9" s="40" t="s">
        <v>1</v>
      </c>
      <c r="Q9" s="269" t="s">
        <v>2</v>
      </c>
      <c r="R9" s="435"/>
      <c r="BA9" s="3"/>
      <c r="BB9" s="3"/>
      <c r="BC9" s="3"/>
      <c r="BD9" s="3"/>
      <c r="BE9" s="3"/>
      <c r="BF9" s="3"/>
    </row>
    <row r="10" spans="1:58" ht="20.25" customHeight="1" x14ac:dyDescent="0.2">
      <c r="A10" s="13" t="s">
        <v>21</v>
      </c>
      <c r="B10" s="42"/>
      <c r="C10" s="42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BA10" s="2"/>
      <c r="BB10" s="2"/>
      <c r="BC10" s="2"/>
      <c r="BD10" s="2"/>
      <c r="BE10" s="2"/>
      <c r="BF10" s="2"/>
    </row>
    <row r="11" spans="1:58" ht="15.75" customHeight="1" x14ac:dyDescent="0.2">
      <c r="A11" s="437" t="s">
        <v>22</v>
      </c>
      <c r="B11" s="415" t="s">
        <v>23</v>
      </c>
      <c r="C11" s="417"/>
      <c r="D11" s="44">
        <f>SUM(E11:O11)</f>
        <v>0</v>
      </c>
      <c r="E11" s="45"/>
      <c r="F11" s="46"/>
      <c r="G11" s="46"/>
      <c r="H11" s="47"/>
      <c r="I11" s="47"/>
      <c r="J11" s="47"/>
      <c r="K11" s="47"/>
      <c r="L11" s="47"/>
      <c r="M11" s="47"/>
      <c r="N11" s="48"/>
      <c r="O11" s="49"/>
      <c r="P11" s="46"/>
      <c r="Q11" s="49"/>
      <c r="R11" s="50"/>
      <c r="S11" s="51" t="str">
        <f>+BA11&amp;BB11</f>
        <v/>
      </c>
      <c r="BA11" s="17" t="str">
        <f>IF($D11&lt;&gt;($P11+$Q11)," El número consultas según sexo NO puede ser diferente al Total.","")</f>
        <v/>
      </c>
      <c r="BB11" s="17" t="str">
        <f>IF($M11&lt;$R11," Las consultas de 60 años NO puede ser mayor que el de 20-64 años.","")</f>
        <v/>
      </c>
      <c r="BC11" s="3"/>
      <c r="BD11" s="25">
        <f>IF($D11&lt;&gt;($P11+$Q11),1,0)</f>
        <v>0</v>
      </c>
      <c r="BE11" s="25">
        <f>IF($M11&lt;$R11,1,0)</f>
        <v>0</v>
      </c>
      <c r="BF11" s="3"/>
    </row>
    <row r="12" spans="1:58" ht="15.75" customHeight="1" x14ac:dyDescent="0.2">
      <c r="A12" s="438"/>
      <c r="B12" s="366" t="s">
        <v>27</v>
      </c>
      <c r="C12" s="368"/>
      <c r="D12" s="52">
        <f>SUM(E12:O12)</f>
        <v>0</v>
      </c>
      <c r="E12" s="53"/>
      <c r="F12" s="54"/>
      <c r="G12" s="54"/>
      <c r="H12" s="55"/>
      <c r="I12" s="55"/>
      <c r="J12" s="55"/>
      <c r="K12" s="55"/>
      <c r="L12" s="55"/>
      <c r="M12" s="55"/>
      <c r="N12" s="56"/>
      <c r="O12" s="57"/>
      <c r="P12" s="54"/>
      <c r="Q12" s="57"/>
      <c r="R12" s="58"/>
      <c r="S12" s="51" t="str">
        <f>+BA12&amp;BB12</f>
        <v/>
      </c>
      <c r="BA12" s="17" t="str">
        <f>IF($D12&lt;&gt;($P12+$Q12)," El número consultas según sexo NO puede ser diferente al Total.","")</f>
        <v/>
      </c>
      <c r="BB12" s="17" t="str">
        <f>IF($M12&lt;$R12," Las consultas de 60 años NO puede ser mayor que el de 20-64 años.","")</f>
        <v/>
      </c>
      <c r="BC12" s="3"/>
      <c r="BD12" s="25">
        <f>IF($D12&lt;&gt;($P12+$Q12),1,0)</f>
        <v>0</v>
      </c>
      <c r="BE12" s="25">
        <f>IF($M12&lt;$R12,1,0)</f>
        <v>0</v>
      </c>
      <c r="BF12" s="3"/>
    </row>
    <row r="13" spans="1:58" ht="21" customHeight="1" x14ac:dyDescent="0.2">
      <c r="A13" s="14" t="s">
        <v>28</v>
      </c>
      <c r="B13" s="59"/>
      <c r="C13" s="59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BA13" s="2"/>
      <c r="BB13" s="2"/>
      <c r="BC13" s="2"/>
      <c r="BD13" s="2"/>
      <c r="BE13" s="2"/>
      <c r="BF13" s="2"/>
    </row>
    <row r="14" spans="1:58" ht="32.25" customHeight="1" x14ac:dyDescent="0.15">
      <c r="A14" s="363" t="s">
        <v>6</v>
      </c>
      <c r="B14" s="439"/>
      <c r="C14" s="439"/>
      <c r="D14" s="61" t="s">
        <v>4</v>
      </c>
      <c r="E14" s="268" t="s">
        <v>10</v>
      </c>
      <c r="F14" s="38" t="s">
        <v>12</v>
      </c>
      <c r="G14" s="38" t="s">
        <v>14</v>
      </c>
      <c r="H14" s="38" t="s">
        <v>15</v>
      </c>
      <c r="I14" s="38" t="s">
        <v>16</v>
      </c>
      <c r="J14" s="38" t="s">
        <v>17</v>
      </c>
      <c r="K14" s="38" t="s">
        <v>18</v>
      </c>
      <c r="L14" s="38" t="s">
        <v>19</v>
      </c>
      <c r="M14" s="39" t="s">
        <v>20</v>
      </c>
      <c r="N14" s="40" t="s">
        <v>1</v>
      </c>
      <c r="O14" s="269" t="s">
        <v>2</v>
      </c>
      <c r="BA14" s="2"/>
      <c r="BB14" s="2"/>
      <c r="BC14" s="3"/>
      <c r="BD14" s="2"/>
      <c r="BE14" s="2"/>
      <c r="BF14" s="3"/>
    </row>
    <row r="15" spans="1:58" ht="18.75" customHeight="1" x14ac:dyDescent="0.2">
      <c r="A15" s="440" t="s">
        <v>156</v>
      </c>
      <c r="B15" s="441"/>
      <c r="C15" s="442"/>
      <c r="D15" s="52">
        <f>SUM(E15:M15)</f>
        <v>23</v>
      </c>
      <c r="E15" s="62">
        <v>1</v>
      </c>
      <c r="F15" s="63"/>
      <c r="G15" s="63">
        <v>1</v>
      </c>
      <c r="H15" s="63"/>
      <c r="I15" s="63">
        <v>15</v>
      </c>
      <c r="J15" s="63">
        <v>1</v>
      </c>
      <c r="K15" s="63">
        <v>5</v>
      </c>
      <c r="L15" s="63"/>
      <c r="M15" s="64"/>
      <c r="N15" s="62">
        <v>14</v>
      </c>
      <c r="O15" s="64">
        <v>9</v>
      </c>
      <c r="P15" s="51" t="str">
        <f>+BA15</f>
        <v/>
      </c>
      <c r="BA15" s="17" t="str">
        <f>IF($D15&lt;&gt;($N15+$O15)," El número consultas según sexo NO puede ser diferente al Total.","")</f>
        <v/>
      </c>
      <c r="BB15" s="3"/>
      <c r="BC15" s="3"/>
      <c r="BD15" s="25">
        <f>IF($D15&lt;&gt;($N15+$O15),1,0)</f>
        <v>0</v>
      </c>
      <c r="BE15" s="2"/>
      <c r="BF15" s="3"/>
    </row>
    <row r="16" spans="1:58" ht="14.25" customHeight="1" x14ac:dyDescent="0.2">
      <c r="A16" s="440" t="s">
        <v>29</v>
      </c>
      <c r="B16" s="441"/>
      <c r="C16" s="442"/>
      <c r="D16" s="52">
        <f>SUM(E16:M16)</f>
        <v>39</v>
      </c>
      <c r="E16" s="53"/>
      <c r="F16" s="55"/>
      <c r="G16" s="55">
        <v>1</v>
      </c>
      <c r="H16" s="55">
        <v>1</v>
      </c>
      <c r="I16" s="55">
        <v>10</v>
      </c>
      <c r="J16" s="55">
        <v>5</v>
      </c>
      <c r="K16" s="55">
        <v>14</v>
      </c>
      <c r="L16" s="55">
        <v>8</v>
      </c>
      <c r="M16" s="57"/>
      <c r="N16" s="54">
        <v>15</v>
      </c>
      <c r="O16" s="57">
        <v>24</v>
      </c>
      <c r="P16" s="51" t="str">
        <f>+BA16</f>
        <v/>
      </c>
      <c r="BA16" s="17" t="str">
        <f>IF($D16&lt;&gt;($N16+$O16)," El número consultas según sexo NO puede ser diferente al Total.","")</f>
        <v/>
      </c>
      <c r="BB16" s="3"/>
      <c r="BC16" s="3"/>
      <c r="BD16" s="25">
        <f>IF($D16&lt;&gt;($N16+$O16),1,0)</f>
        <v>0</v>
      </c>
      <c r="BE16" s="2"/>
      <c r="BF16" s="3"/>
    </row>
    <row r="17" spans="1:58" ht="36.75" customHeight="1" x14ac:dyDescent="0.2">
      <c r="A17" s="14" t="s">
        <v>30</v>
      </c>
      <c r="B17" s="65"/>
      <c r="C17" s="65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BA17" s="2"/>
      <c r="BB17" s="2"/>
      <c r="BC17" s="2"/>
      <c r="BD17" s="2"/>
      <c r="BE17" s="2"/>
      <c r="BF17" s="2"/>
    </row>
    <row r="18" spans="1:58" x14ac:dyDescent="0.15">
      <c r="A18" s="295" t="s">
        <v>31</v>
      </c>
      <c r="B18" s="296"/>
      <c r="C18" s="297"/>
      <c r="D18" s="443" t="s">
        <v>32</v>
      </c>
      <c r="E18" s="303" t="s">
        <v>7</v>
      </c>
      <c r="F18" s="304"/>
      <c r="G18" s="304"/>
      <c r="H18" s="304"/>
      <c r="I18" s="304"/>
      <c r="J18" s="304"/>
      <c r="K18" s="304"/>
      <c r="L18" s="304"/>
      <c r="M18" s="304"/>
      <c r="N18" s="304"/>
      <c r="O18" s="305"/>
      <c r="P18" s="301" t="s">
        <v>33</v>
      </c>
      <c r="Q18" s="306" t="s">
        <v>9</v>
      </c>
      <c r="R18" s="306" t="s">
        <v>34</v>
      </c>
      <c r="BA18" s="2"/>
      <c r="BB18" s="2"/>
      <c r="BC18" s="2"/>
      <c r="BD18" s="3"/>
      <c r="BE18" s="3"/>
      <c r="BF18" s="3"/>
    </row>
    <row r="19" spans="1:58" ht="22.5" x14ac:dyDescent="0.15">
      <c r="A19" s="298"/>
      <c r="B19" s="299"/>
      <c r="C19" s="300"/>
      <c r="D19" s="444"/>
      <c r="E19" s="268" t="s">
        <v>10</v>
      </c>
      <c r="F19" s="38" t="s">
        <v>11</v>
      </c>
      <c r="G19" s="38" t="s">
        <v>12</v>
      </c>
      <c r="H19" s="38" t="s">
        <v>13</v>
      </c>
      <c r="I19" s="38" t="s">
        <v>14</v>
      </c>
      <c r="J19" s="38" t="s">
        <v>15</v>
      </c>
      <c r="K19" s="38" t="s">
        <v>16</v>
      </c>
      <c r="L19" s="38" t="s">
        <v>17</v>
      </c>
      <c r="M19" s="38" t="s">
        <v>18</v>
      </c>
      <c r="N19" s="38" t="s">
        <v>19</v>
      </c>
      <c r="O19" s="39" t="s">
        <v>20</v>
      </c>
      <c r="P19" s="329"/>
      <c r="Q19" s="307"/>
      <c r="R19" s="307"/>
      <c r="BE19" s="3"/>
      <c r="BF19" s="3"/>
    </row>
    <row r="20" spans="1:58" ht="13.5" customHeight="1" x14ac:dyDescent="0.15">
      <c r="A20" s="67" t="s">
        <v>35</v>
      </c>
      <c r="B20" s="68"/>
      <c r="C20" s="68"/>
      <c r="D20" s="69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69"/>
      <c r="Q20" s="70"/>
      <c r="R20" s="70"/>
      <c r="BE20" s="3"/>
      <c r="BF20" s="3"/>
    </row>
    <row r="21" spans="1:58" ht="18.75" customHeight="1" x14ac:dyDescent="0.15">
      <c r="A21" s="445" t="s">
        <v>36</v>
      </c>
      <c r="B21" s="446"/>
      <c r="C21" s="447"/>
      <c r="D21" s="44">
        <f>SUM(E21:O21)</f>
        <v>0</v>
      </c>
      <c r="E21" s="71"/>
      <c r="F21" s="71"/>
      <c r="G21" s="71"/>
      <c r="H21" s="63"/>
      <c r="I21" s="63"/>
      <c r="J21" s="63"/>
      <c r="K21" s="63"/>
      <c r="L21" s="63"/>
      <c r="M21" s="63"/>
      <c r="N21" s="63"/>
      <c r="O21" s="72"/>
      <c r="P21" s="73"/>
      <c r="Q21" s="72"/>
      <c r="R21" s="74"/>
      <c r="S21" s="75" t="str">
        <f>+BA21</f>
        <v/>
      </c>
      <c r="BA21" s="17" t="str">
        <f>IF($M21&lt;$Q21," Las actividades de 60 años NO puede ser mayor que el de 20-64 años.","")</f>
        <v/>
      </c>
      <c r="BB21" s="3"/>
      <c r="BC21" s="3"/>
      <c r="BD21" s="26">
        <f>IF($M21&lt;$Q21,1,0)</f>
        <v>0</v>
      </c>
      <c r="BE21" s="2"/>
      <c r="BF21" s="3"/>
    </row>
    <row r="22" spans="1:58" ht="16.5" customHeight="1" x14ac:dyDescent="0.15">
      <c r="A22" s="445" t="s">
        <v>37</v>
      </c>
      <c r="B22" s="446"/>
      <c r="C22" s="447"/>
      <c r="D22" s="76">
        <f>SUM(J22:O22)</f>
        <v>0</v>
      </c>
      <c r="E22" s="77"/>
      <c r="F22" s="78"/>
      <c r="G22" s="78"/>
      <c r="H22" s="79"/>
      <c r="I22" s="79"/>
      <c r="J22" s="80"/>
      <c r="K22" s="80"/>
      <c r="L22" s="80"/>
      <c r="M22" s="80"/>
      <c r="N22" s="80"/>
      <c r="O22" s="81"/>
      <c r="P22" s="82"/>
      <c r="Q22" s="81"/>
      <c r="R22" s="83"/>
      <c r="S22" s="75" t="str">
        <f>+BA22</f>
        <v/>
      </c>
      <c r="BA22" s="17" t="str">
        <f>IF($M22&lt;$Q22," Las actividades de 60 años NO puede ser mayor que el de 20-64 años.","")</f>
        <v/>
      </c>
      <c r="BB22" s="3"/>
      <c r="BC22" s="3"/>
      <c r="BD22" s="26">
        <f>IF($M22&lt;$Q22,1,0)</f>
        <v>0</v>
      </c>
      <c r="BE22" s="2"/>
      <c r="BF22" s="3"/>
    </row>
    <row r="23" spans="1:58" ht="18" customHeight="1" x14ac:dyDescent="0.15">
      <c r="A23" s="448" t="s">
        <v>38</v>
      </c>
      <c r="B23" s="449"/>
      <c r="C23" s="450"/>
      <c r="D23" s="84">
        <f>SUM(E23:O23)</f>
        <v>0</v>
      </c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5"/>
      <c r="Q23" s="86"/>
      <c r="R23" s="87"/>
      <c r="S23" s="75" t="str">
        <f>+BA23</f>
        <v/>
      </c>
      <c r="BA23" s="17" t="str">
        <f>IF($M23&lt;$Q23," Las actividades de 60 años NO puede ser mayor que el de 20-64 años.","")</f>
        <v/>
      </c>
      <c r="BB23" s="3"/>
      <c r="BC23" s="3"/>
      <c r="BD23" s="26">
        <f>IF($M23&lt;$Q23,1,0)</f>
        <v>0</v>
      </c>
      <c r="BE23" s="2"/>
      <c r="BF23" s="3"/>
    </row>
    <row r="24" spans="1:58" ht="13.5" customHeight="1" x14ac:dyDescent="0.15">
      <c r="A24" s="303" t="s">
        <v>39</v>
      </c>
      <c r="B24" s="304"/>
      <c r="C24" s="304"/>
      <c r="D24" s="88">
        <f>SUM(E24:O24)</f>
        <v>0</v>
      </c>
      <c r="E24" s="89">
        <f>SUM(E21,E23)</f>
        <v>0</v>
      </c>
      <c r="F24" s="89">
        <f>SUM(F21,F23)</f>
        <v>0</v>
      </c>
      <c r="G24" s="89">
        <f>SUM(G21,G23)</f>
        <v>0</v>
      </c>
      <c r="H24" s="90">
        <f>SUM(H21,H23)</f>
        <v>0</v>
      </c>
      <c r="I24" s="90">
        <f>SUM(I21,I23)</f>
        <v>0</v>
      </c>
      <c r="J24" s="90">
        <f t="shared" ref="J24:O24" si="0">SUM(J21:J23)</f>
        <v>0</v>
      </c>
      <c r="K24" s="90">
        <f t="shared" si="0"/>
        <v>0</v>
      </c>
      <c r="L24" s="90">
        <f t="shared" si="0"/>
        <v>0</v>
      </c>
      <c r="M24" s="90">
        <f t="shared" si="0"/>
        <v>0</v>
      </c>
      <c r="N24" s="91">
        <f t="shared" si="0"/>
        <v>0</v>
      </c>
      <c r="O24" s="91">
        <f t="shared" si="0"/>
        <v>0</v>
      </c>
      <c r="P24" s="92"/>
      <c r="Q24" s="93">
        <f>SUM(Q21:Q23)</f>
        <v>0</v>
      </c>
      <c r="R24" s="88">
        <f>SUM(R21:R23)</f>
        <v>0</v>
      </c>
      <c r="S24" s="75" t="str">
        <f>+BA24</f>
        <v/>
      </c>
      <c r="BA24" s="17" t="str">
        <f>IF($M24&lt;$Q24," Las actividades de 60 años NO puede ser mayor que el de 20-64 años.","")</f>
        <v/>
      </c>
      <c r="BB24" s="3"/>
      <c r="BC24" s="3"/>
      <c r="BD24" s="26">
        <f>IF($M24&lt;$Q24,1,0)</f>
        <v>0</v>
      </c>
      <c r="BE24" s="2"/>
      <c r="BF24" s="3"/>
    </row>
    <row r="25" spans="1:58" ht="23.25" customHeight="1" x14ac:dyDescent="0.15">
      <c r="A25" s="67" t="s">
        <v>40</v>
      </c>
      <c r="B25" s="94"/>
      <c r="C25" s="94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60"/>
      <c r="BA25" s="2"/>
      <c r="BB25" s="2"/>
      <c r="BC25" s="2"/>
      <c r="BD25" s="2"/>
      <c r="BE25" s="2"/>
      <c r="BF25" s="3"/>
    </row>
    <row r="26" spans="1:58" ht="16.5" customHeight="1" x14ac:dyDescent="0.15">
      <c r="A26" s="308" t="s">
        <v>157</v>
      </c>
      <c r="B26" s="309"/>
      <c r="C26" s="310"/>
      <c r="D26" s="44">
        <f>SUM(E26:O26)</f>
        <v>0</v>
      </c>
      <c r="E26" s="62"/>
      <c r="F26" s="71"/>
      <c r="G26" s="71"/>
      <c r="H26" s="71"/>
      <c r="I26" s="71"/>
      <c r="J26" s="71"/>
      <c r="K26" s="63"/>
      <c r="L26" s="71"/>
      <c r="M26" s="63"/>
      <c r="N26" s="72"/>
      <c r="O26" s="64"/>
      <c r="P26" s="74"/>
      <c r="Q26" s="74"/>
      <c r="R26" s="74"/>
      <c r="S26" s="75" t="str">
        <f>+BA26&amp;BB26&amp;BC26</f>
        <v/>
      </c>
      <c r="BA26" s="11" t="str">
        <f>IF($D26=0,"",IF($P26="",IF($D26="",""," No olvide escribir la columna Beneficiarios."),""))</f>
        <v/>
      </c>
      <c r="BB26" s="11" t="str">
        <f>IF($D26&lt;$P26," El número de Beneficiarios NO puede ser mayor que el Total.","")</f>
        <v/>
      </c>
      <c r="BC26" s="17" t="str">
        <f>IF($M26&lt;$Q26," Las actividades de 60 años NO puede ser mayor que el de 20-64 años.","")</f>
        <v/>
      </c>
      <c r="BD26" s="26">
        <f>IF($M26&lt;$Q26,1,0)</f>
        <v>0</v>
      </c>
      <c r="BE26" s="26">
        <f>IF($D26&lt;$P26,1,0)</f>
        <v>0</v>
      </c>
      <c r="BF26" s="26" t="str">
        <f>IF($D26=0,"",IF($P26="",IF($D26="","",1),0))</f>
        <v/>
      </c>
    </row>
    <row r="27" spans="1:58" ht="14.25" customHeight="1" x14ac:dyDescent="0.15">
      <c r="A27" s="387" t="s">
        <v>158</v>
      </c>
      <c r="B27" s="388"/>
      <c r="C27" s="389"/>
      <c r="D27" s="76">
        <f t="shared" ref="D27:D37" si="1">SUM(E27:O27)</f>
        <v>3</v>
      </c>
      <c r="E27" s="96"/>
      <c r="F27" s="97"/>
      <c r="G27" s="97"/>
      <c r="H27" s="97"/>
      <c r="I27" s="97"/>
      <c r="J27" s="97"/>
      <c r="K27" s="80">
        <v>2</v>
      </c>
      <c r="L27" s="80">
        <v>1</v>
      </c>
      <c r="M27" s="80"/>
      <c r="N27" s="80"/>
      <c r="O27" s="98"/>
      <c r="P27" s="83">
        <v>3</v>
      </c>
      <c r="Q27" s="82"/>
      <c r="R27" s="83"/>
      <c r="S27" s="75" t="str">
        <f t="shared" ref="S27:S37" si="2">+BA27&amp;BB27&amp;BC27</f>
        <v/>
      </c>
      <c r="BA27" s="11" t="str">
        <f t="shared" ref="BA27:BA37" si="3">IF($D27=0,"",IF($P27="",IF($D27="",""," No olvide escribir la columna Beneficiarios."),""))</f>
        <v/>
      </c>
      <c r="BB27" s="11" t="str">
        <f t="shared" ref="BB27:BB37" si="4">IF($D27&lt;$P27," El número de Beneficiarios NO puede ser mayor que el Total.","")</f>
        <v/>
      </c>
      <c r="BC27" s="8"/>
      <c r="BD27" s="8"/>
      <c r="BE27" s="26">
        <f t="shared" ref="BE27:BE37" si="5">IF($D27&lt;$P27,1,0)</f>
        <v>0</v>
      </c>
      <c r="BF27" s="26">
        <f t="shared" ref="BF27:BF37" si="6">IF($D27=0,"",IF($P27="",IF($D27="","",1),0))</f>
        <v>0</v>
      </c>
    </row>
    <row r="28" spans="1:58" ht="18" customHeight="1" x14ac:dyDescent="0.15">
      <c r="A28" s="311" t="s">
        <v>41</v>
      </c>
      <c r="B28" s="312"/>
      <c r="C28" s="313"/>
      <c r="D28" s="76">
        <f t="shared" si="1"/>
        <v>0</v>
      </c>
      <c r="E28" s="96"/>
      <c r="F28" s="97"/>
      <c r="G28" s="97"/>
      <c r="H28" s="97"/>
      <c r="I28" s="97"/>
      <c r="J28" s="97"/>
      <c r="K28" s="80"/>
      <c r="L28" s="97"/>
      <c r="M28" s="80"/>
      <c r="N28" s="81"/>
      <c r="O28" s="98"/>
      <c r="P28" s="83"/>
      <c r="Q28" s="83"/>
      <c r="R28" s="83"/>
      <c r="S28" s="75" t="str">
        <f t="shared" si="2"/>
        <v/>
      </c>
      <c r="BA28" s="11" t="str">
        <f t="shared" si="3"/>
        <v/>
      </c>
      <c r="BB28" s="11" t="str">
        <f t="shared" si="4"/>
        <v/>
      </c>
      <c r="BC28" s="17" t="str">
        <f>IF($M28&lt;$Q28," Las actividades de 60 años NO puede ser mayor que el de 20-64 años.","")</f>
        <v/>
      </c>
      <c r="BD28" s="26">
        <f>IF($M28&lt;$Q28,1,0)</f>
        <v>0</v>
      </c>
      <c r="BE28" s="26">
        <f t="shared" si="5"/>
        <v>0</v>
      </c>
      <c r="BF28" s="26" t="str">
        <f t="shared" si="6"/>
        <v/>
      </c>
    </row>
    <row r="29" spans="1:58" ht="14.25" customHeight="1" x14ac:dyDescent="0.15">
      <c r="A29" s="311" t="s">
        <v>42</v>
      </c>
      <c r="B29" s="312"/>
      <c r="C29" s="313"/>
      <c r="D29" s="76">
        <f>SUM(E29:H29)</f>
        <v>0</v>
      </c>
      <c r="E29" s="96"/>
      <c r="F29" s="97"/>
      <c r="G29" s="97"/>
      <c r="H29" s="97"/>
      <c r="I29" s="79"/>
      <c r="J29" s="79"/>
      <c r="K29" s="79"/>
      <c r="L29" s="79"/>
      <c r="M29" s="79"/>
      <c r="N29" s="79"/>
      <c r="O29" s="99"/>
      <c r="P29" s="83"/>
      <c r="Q29" s="82"/>
      <c r="R29" s="83"/>
      <c r="S29" s="75" t="str">
        <f t="shared" si="2"/>
        <v/>
      </c>
      <c r="BA29" s="11" t="str">
        <f t="shared" si="3"/>
        <v/>
      </c>
      <c r="BB29" s="11" t="str">
        <f t="shared" si="4"/>
        <v/>
      </c>
      <c r="BC29" s="8"/>
      <c r="BD29" s="8"/>
      <c r="BE29" s="26">
        <f t="shared" si="5"/>
        <v>0</v>
      </c>
      <c r="BF29" s="26" t="str">
        <f t="shared" si="6"/>
        <v/>
      </c>
    </row>
    <row r="30" spans="1:58" ht="15.75" customHeight="1" x14ac:dyDescent="0.15">
      <c r="A30" s="387" t="s">
        <v>159</v>
      </c>
      <c r="B30" s="388"/>
      <c r="C30" s="389"/>
      <c r="D30" s="76">
        <f t="shared" si="1"/>
        <v>11</v>
      </c>
      <c r="E30" s="96"/>
      <c r="F30" s="97"/>
      <c r="G30" s="97"/>
      <c r="H30" s="97"/>
      <c r="I30" s="97"/>
      <c r="J30" s="97"/>
      <c r="K30" s="80"/>
      <c r="L30" s="97"/>
      <c r="M30" s="80">
        <v>10</v>
      </c>
      <c r="N30" s="81">
        <v>1</v>
      </c>
      <c r="O30" s="98"/>
      <c r="P30" s="83">
        <v>11</v>
      </c>
      <c r="Q30" s="83"/>
      <c r="R30" s="83"/>
      <c r="S30" s="75" t="str">
        <f t="shared" si="2"/>
        <v/>
      </c>
      <c r="BA30" s="11" t="str">
        <f t="shared" si="3"/>
        <v/>
      </c>
      <c r="BB30" s="11" t="str">
        <f t="shared" si="4"/>
        <v/>
      </c>
      <c r="BC30" s="17" t="str">
        <f>IF($M30&lt;$Q30," Las actividades de 60 años NO puede ser mayor que el de 20-64 años.","")</f>
        <v/>
      </c>
      <c r="BD30" s="26">
        <f>IF($M30&lt;$Q30,1,0)</f>
        <v>0</v>
      </c>
      <c r="BE30" s="26">
        <f t="shared" si="5"/>
        <v>0</v>
      </c>
      <c r="BF30" s="26">
        <f t="shared" si="6"/>
        <v>0</v>
      </c>
    </row>
    <row r="31" spans="1:58" ht="15.75" customHeight="1" x14ac:dyDescent="0.15">
      <c r="A31" s="387" t="s">
        <v>160</v>
      </c>
      <c r="B31" s="388"/>
      <c r="C31" s="389"/>
      <c r="D31" s="76">
        <f t="shared" si="1"/>
        <v>0</v>
      </c>
      <c r="E31" s="96"/>
      <c r="F31" s="97"/>
      <c r="G31" s="97"/>
      <c r="H31" s="97"/>
      <c r="I31" s="97"/>
      <c r="J31" s="97"/>
      <c r="K31" s="80"/>
      <c r="L31" s="97"/>
      <c r="M31" s="80"/>
      <c r="N31" s="81"/>
      <c r="O31" s="98"/>
      <c r="P31" s="83"/>
      <c r="Q31" s="83"/>
      <c r="R31" s="83"/>
      <c r="S31" s="75" t="str">
        <f t="shared" si="2"/>
        <v/>
      </c>
      <c r="BA31" s="11" t="str">
        <f t="shared" si="3"/>
        <v/>
      </c>
      <c r="BB31" s="11" t="str">
        <f t="shared" si="4"/>
        <v/>
      </c>
      <c r="BC31" s="17" t="str">
        <f>IF($M31&lt;$Q31," Las actividades de 60 años NO puede ser mayor que el de 20-64 años.","")</f>
        <v/>
      </c>
      <c r="BD31" s="26">
        <f>IF($M31&lt;$Q31,1,0)</f>
        <v>0</v>
      </c>
      <c r="BE31" s="26">
        <f t="shared" si="5"/>
        <v>0</v>
      </c>
      <c r="BF31" s="26" t="str">
        <f t="shared" si="6"/>
        <v/>
      </c>
    </row>
    <row r="32" spans="1:58" ht="15.75" customHeight="1" x14ac:dyDescent="0.15">
      <c r="A32" s="421" t="s">
        <v>43</v>
      </c>
      <c r="B32" s="422"/>
      <c r="C32" s="423"/>
      <c r="D32" s="76">
        <f>SUM(E32:K32)</f>
        <v>0</v>
      </c>
      <c r="E32" s="96"/>
      <c r="F32" s="97"/>
      <c r="G32" s="97"/>
      <c r="H32" s="97"/>
      <c r="I32" s="97"/>
      <c r="J32" s="97"/>
      <c r="K32" s="80"/>
      <c r="L32" s="78"/>
      <c r="M32" s="79"/>
      <c r="N32" s="79"/>
      <c r="O32" s="99"/>
      <c r="P32" s="83"/>
      <c r="Q32" s="82"/>
      <c r="R32" s="83"/>
      <c r="S32" s="75" t="str">
        <f t="shared" si="2"/>
        <v/>
      </c>
      <c r="BA32" s="11" t="str">
        <f t="shared" si="3"/>
        <v/>
      </c>
      <c r="BB32" s="11" t="str">
        <f t="shared" si="4"/>
        <v/>
      </c>
      <c r="BC32" s="8"/>
      <c r="BD32" s="8"/>
      <c r="BE32" s="26">
        <f t="shared" si="5"/>
        <v>0</v>
      </c>
      <c r="BF32" s="26" t="str">
        <f t="shared" si="6"/>
        <v/>
      </c>
    </row>
    <row r="33" spans="1:58" ht="15" customHeight="1" x14ac:dyDescent="0.15">
      <c r="A33" s="344" t="s">
        <v>161</v>
      </c>
      <c r="B33" s="429" t="s">
        <v>162</v>
      </c>
      <c r="C33" s="430"/>
      <c r="D33" s="76">
        <f>SUM(E33:K33)</f>
        <v>0</v>
      </c>
      <c r="E33" s="97"/>
      <c r="F33" s="97"/>
      <c r="G33" s="97"/>
      <c r="H33" s="97"/>
      <c r="I33" s="97"/>
      <c r="J33" s="97"/>
      <c r="K33" s="80"/>
      <c r="L33" s="78"/>
      <c r="M33" s="79"/>
      <c r="N33" s="79"/>
      <c r="O33" s="99"/>
      <c r="P33" s="83"/>
      <c r="Q33" s="82"/>
      <c r="R33" s="83"/>
      <c r="S33" s="75" t="str">
        <f t="shared" si="2"/>
        <v/>
      </c>
      <c r="BA33" s="11" t="str">
        <f t="shared" si="3"/>
        <v/>
      </c>
      <c r="BB33" s="11" t="str">
        <f t="shared" si="4"/>
        <v/>
      </c>
      <c r="BC33" s="8"/>
      <c r="BD33" s="8"/>
      <c r="BE33" s="26">
        <f t="shared" si="5"/>
        <v>0</v>
      </c>
      <c r="BF33" s="26" t="str">
        <f t="shared" si="6"/>
        <v/>
      </c>
    </row>
    <row r="34" spans="1:58" ht="15.75" customHeight="1" x14ac:dyDescent="0.15">
      <c r="A34" s="345"/>
      <c r="B34" s="431" t="s">
        <v>163</v>
      </c>
      <c r="C34" s="432"/>
      <c r="D34" s="76">
        <f>SUM(E34:K34)</f>
        <v>0</v>
      </c>
      <c r="E34" s="96"/>
      <c r="F34" s="80"/>
      <c r="G34" s="80"/>
      <c r="H34" s="80"/>
      <c r="I34" s="80"/>
      <c r="J34" s="80"/>
      <c r="K34" s="80"/>
      <c r="L34" s="79"/>
      <c r="M34" s="79"/>
      <c r="N34" s="79"/>
      <c r="O34" s="99"/>
      <c r="P34" s="83"/>
      <c r="Q34" s="82"/>
      <c r="R34" s="83"/>
      <c r="S34" s="75" t="str">
        <f t="shared" si="2"/>
        <v/>
      </c>
      <c r="BA34" s="11" t="str">
        <f t="shared" si="3"/>
        <v/>
      </c>
      <c r="BB34" s="11" t="str">
        <f t="shared" si="4"/>
        <v/>
      </c>
      <c r="BC34" s="8"/>
      <c r="BD34" s="8"/>
      <c r="BE34" s="26">
        <f t="shared" si="5"/>
        <v>0</v>
      </c>
      <c r="BF34" s="26" t="str">
        <f t="shared" si="6"/>
        <v/>
      </c>
    </row>
    <row r="35" spans="1:58" ht="15.75" customHeight="1" x14ac:dyDescent="0.15">
      <c r="A35" s="345"/>
      <c r="B35" s="431" t="s">
        <v>164</v>
      </c>
      <c r="C35" s="432"/>
      <c r="D35" s="76">
        <f>SUM(E35:K35)</f>
        <v>0</v>
      </c>
      <c r="E35" s="96"/>
      <c r="F35" s="80"/>
      <c r="G35" s="80"/>
      <c r="H35" s="80"/>
      <c r="I35" s="80"/>
      <c r="J35" s="80"/>
      <c r="K35" s="80"/>
      <c r="L35" s="79"/>
      <c r="M35" s="79"/>
      <c r="N35" s="79"/>
      <c r="O35" s="99"/>
      <c r="P35" s="83"/>
      <c r="Q35" s="82"/>
      <c r="R35" s="83"/>
      <c r="S35" s="75" t="str">
        <f t="shared" si="2"/>
        <v/>
      </c>
      <c r="BA35" s="11" t="str">
        <f>IF($D35=0,"",IF($P35="",IF($D35="",""," No olvide escribir la columna Beneficiarios."),""))</f>
        <v/>
      </c>
      <c r="BB35" s="11" t="str">
        <f t="shared" si="4"/>
        <v/>
      </c>
      <c r="BC35" s="8"/>
      <c r="BD35" s="8"/>
      <c r="BE35" s="26">
        <f t="shared" si="5"/>
        <v>0</v>
      </c>
      <c r="BF35" s="26" t="str">
        <f t="shared" si="6"/>
        <v/>
      </c>
    </row>
    <row r="36" spans="1:58" ht="17.25" customHeight="1" x14ac:dyDescent="0.15">
      <c r="A36" s="346"/>
      <c r="B36" s="433" t="s">
        <v>165</v>
      </c>
      <c r="C36" s="434"/>
      <c r="D36" s="76">
        <f>SUM(E36:K36)</f>
        <v>0</v>
      </c>
      <c r="E36" s="100"/>
      <c r="F36" s="100"/>
      <c r="G36" s="100"/>
      <c r="H36" s="100"/>
      <c r="I36" s="100"/>
      <c r="J36" s="100"/>
      <c r="K36" s="101"/>
      <c r="L36" s="102"/>
      <c r="M36" s="103"/>
      <c r="N36" s="103"/>
      <c r="O36" s="104"/>
      <c r="P36" s="105"/>
      <c r="Q36" s="106"/>
      <c r="R36" s="105"/>
      <c r="S36" s="75" t="str">
        <f t="shared" si="2"/>
        <v/>
      </c>
      <c r="BA36" s="11" t="str">
        <f t="shared" si="3"/>
        <v/>
      </c>
      <c r="BB36" s="11" t="str">
        <f t="shared" si="4"/>
        <v/>
      </c>
      <c r="BE36" s="26">
        <f t="shared" si="5"/>
        <v>0</v>
      </c>
      <c r="BF36" s="26" t="str">
        <f t="shared" si="6"/>
        <v/>
      </c>
    </row>
    <row r="37" spans="1:58" ht="15.75" customHeight="1" x14ac:dyDescent="0.15">
      <c r="A37" s="384" t="s">
        <v>44</v>
      </c>
      <c r="B37" s="424"/>
      <c r="C37" s="425"/>
      <c r="D37" s="93">
        <f t="shared" si="1"/>
        <v>14</v>
      </c>
      <c r="E37" s="107">
        <f>SUM(E26:E36)</f>
        <v>0</v>
      </c>
      <c r="F37" s="89">
        <f>SUM(F26:F36)</f>
        <v>0</v>
      </c>
      <c r="G37" s="89">
        <f>SUM(G26:G36)</f>
        <v>0</v>
      </c>
      <c r="H37" s="90">
        <f>SUM(H26:H36)</f>
        <v>0</v>
      </c>
      <c r="I37" s="90">
        <f>SUM(I26:I28,I30:I36)</f>
        <v>0</v>
      </c>
      <c r="J37" s="90">
        <f>SUM(J26:J28,J30:J36)</f>
        <v>0</v>
      </c>
      <c r="K37" s="90">
        <f>SUM(K26:K28,K30:K36)</f>
        <v>2</v>
      </c>
      <c r="L37" s="89">
        <f>SUM(L26:L28,L30:L31)</f>
        <v>1</v>
      </c>
      <c r="M37" s="90">
        <f>SUM(M26:M28,M30:M31)</f>
        <v>10</v>
      </c>
      <c r="N37" s="90">
        <f>SUM(N26:N28,N30:N31)</f>
        <v>1</v>
      </c>
      <c r="O37" s="91">
        <f>SUM(O26:O28,O30:O31)</f>
        <v>0</v>
      </c>
      <c r="P37" s="88">
        <f>SUM(P26:P36)</f>
        <v>14</v>
      </c>
      <c r="Q37" s="108">
        <f>SUM(Q26,Q28,Q30:Q31)</f>
        <v>0</v>
      </c>
      <c r="R37" s="88">
        <f>SUM(R26:R36)</f>
        <v>0</v>
      </c>
      <c r="S37" s="75" t="str">
        <f t="shared" si="2"/>
        <v/>
      </c>
      <c r="BA37" s="11" t="str">
        <f t="shared" si="3"/>
        <v/>
      </c>
      <c r="BB37" s="11" t="str">
        <f t="shared" si="4"/>
        <v/>
      </c>
      <c r="BE37" s="26">
        <f t="shared" si="5"/>
        <v>0</v>
      </c>
      <c r="BF37" s="26">
        <f t="shared" si="6"/>
        <v>0</v>
      </c>
    </row>
    <row r="38" spans="1:58" ht="15" customHeight="1" x14ac:dyDescent="0.15">
      <c r="A38" s="109" t="s">
        <v>45</v>
      </c>
      <c r="B38" s="59"/>
      <c r="C38" s="59"/>
      <c r="D38" s="377"/>
      <c r="E38" s="379"/>
      <c r="F38" s="379"/>
      <c r="G38" s="379"/>
      <c r="H38" s="379"/>
      <c r="I38" s="379"/>
      <c r="J38" s="379"/>
      <c r="K38" s="379"/>
      <c r="L38" s="379"/>
      <c r="M38" s="379"/>
      <c r="N38" s="379"/>
      <c r="O38" s="379"/>
      <c r="P38" s="377"/>
      <c r="Q38" s="379"/>
      <c r="R38" s="380"/>
      <c r="BA38" s="2"/>
    </row>
    <row r="39" spans="1:58" ht="16.5" customHeight="1" x14ac:dyDescent="0.15">
      <c r="A39" s="42" t="s">
        <v>46</v>
      </c>
      <c r="B39" s="59"/>
      <c r="C39" s="59"/>
      <c r="D39" s="378"/>
      <c r="E39" s="271"/>
      <c r="F39" s="271"/>
      <c r="G39" s="271"/>
      <c r="H39" s="271"/>
      <c r="I39" s="271"/>
      <c r="J39" s="271"/>
      <c r="K39" s="271"/>
      <c r="L39" s="271"/>
      <c r="M39" s="271"/>
      <c r="N39" s="271"/>
      <c r="O39" s="271"/>
      <c r="P39" s="378"/>
      <c r="Q39" s="379"/>
      <c r="R39" s="380"/>
      <c r="BA39" s="2"/>
      <c r="BB39" s="2"/>
      <c r="BC39" s="2"/>
      <c r="BD39" s="2"/>
      <c r="BE39" s="2"/>
      <c r="BF39" s="2"/>
    </row>
    <row r="40" spans="1:58" ht="18.75" customHeight="1" x14ac:dyDescent="0.15">
      <c r="A40" s="381" t="s">
        <v>166</v>
      </c>
      <c r="B40" s="382"/>
      <c r="C40" s="383"/>
      <c r="D40" s="111">
        <f>SUM(E40:O40)</f>
        <v>0</v>
      </c>
      <c r="E40" s="62"/>
      <c r="F40" s="63"/>
      <c r="G40" s="63"/>
      <c r="H40" s="63"/>
      <c r="I40" s="63"/>
      <c r="J40" s="63"/>
      <c r="K40" s="63"/>
      <c r="L40" s="63"/>
      <c r="M40" s="63"/>
      <c r="N40" s="72"/>
      <c r="O40" s="72"/>
      <c r="P40" s="74"/>
      <c r="Q40" s="112"/>
      <c r="R40" s="112"/>
      <c r="S40" s="75" t="str">
        <f>+BA40&amp;BB40&amp;BC40</f>
        <v/>
      </c>
      <c r="BA40" s="11" t="str">
        <f>IF($D40=0,"",IF($P40="",IF($D40="",""," No olvide escribir la columna Beneficiarios."),""))</f>
        <v/>
      </c>
      <c r="BB40" s="11" t="str">
        <f>IF($D40&lt;$P40," El número de Beneficiarios NO puede ser mayor que el Total.","")</f>
        <v/>
      </c>
      <c r="BC40" s="17" t="str">
        <f>IF($M40&lt;$Q40," Las actividades de 60 años NO puede ser mayor que el de 20-64 años.","")</f>
        <v/>
      </c>
      <c r="BD40" s="26">
        <f>IF($M40&lt;$Q40,1,0)</f>
        <v>0</v>
      </c>
      <c r="BE40" s="26">
        <f t="shared" ref="BE40:BE68" si="7">IF($D40&lt;$P40,1,0)</f>
        <v>0</v>
      </c>
      <c r="BF40" s="26" t="str">
        <f>IF($D40=0,"",IF($P40="",IF($D40="","",1),0))</f>
        <v/>
      </c>
    </row>
    <row r="41" spans="1:58" ht="19.5" customHeight="1" x14ac:dyDescent="0.15">
      <c r="A41" s="426" t="s">
        <v>167</v>
      </c>
      <c r="B41" s="427"/>
      <c r="C41" s="428"/>
      <c r="D41" s="113">
        <f t="shared" ref="D41:D64" si="8">SUM(E41:O41)</f>
        <v>20</v>
      </c>
      <c r="E41" s="114"/>
      <c r="F41" s="115"/>
      <c r="G41" s="115"/>
      <c r="H41" s="115"/>
      <c r="I41" s="115"/>
      <c r="J41" s="115"/>
      <c r="K41" s="115"/>
      <c r="L41" s="115">
        <v>1</v>
      </c>
      <c r="M41" s="115">
        <v>14</v>
      </c>
      <c r="N41" s="116">
        <v>5</v>
      </c>
      <c r="O41" s="116"/>
      <c r="P41" s="117">
        <v>20</v>
      </c>
      <c r="Q41" s="118"/>
      <c r="R41" s="118"/>
      <c r="S41" s="75" t="str">
        <f t="shared" ref="S41:S68" si="9">+BA41&amp;BB41&amp;BC41</f>
        <v/>
      </c>
      <c r="BA41" s="11" t="str">
        <f t="shared" ref="BA41:BA63" si="10">IF($D41=0,"",IF($P41="",IF($D41="",""," No olvide escribir la columna Beneficiarios."),""))</f>
        <v/>
      </c>
      <c r="BB41" s="11" t="str">
        <f t="shared" ref="BB41:BB68" si="11">IF($D41&lt;$P41," El número de Beneficiarios NO puede ser mayor que el Total.","")</f>
        <v/>
      </c>
      <c r="BC41" s="17" t="str">
        <f t="shared" ref="BC41:BC68" si="12">IF($M41&lt;$Q41," Las actividades de 60 años NO puede ser mayor que el de 20-64 años.","")</f>
        <v/>
      </c>
      <c r="BD41" s="26">
        <f t="shared" ref="BD41:BD68" si="13">IF($M41&lt;$Q41,1,0)</f>
        <v>0</v>
      </c>
      <c r="BE41" s="26">
        <f t="shared" si="7"/>
        <v>0</v>
      </c>
      <c r="BF41" s="26">
        <f t="shared" ref="BF41:BF68" si="14">IF($D41=0,"",IF($P41="",IF($D41="","",1),0))</f>
        <v>0</v>
      </c>
    </row>
    <row r="42" spans="1:58" ht="15.75" customHeight="1" x14ac:dyDescent="0.15">
      <c r="A42" s="387" t="s">
        <v>168</v>
      </c>
      <c r="B42" s="388"/>
      <c r="C42" s="389"/>
      <c r="D42" s="113">
        <f t="shared" si="8"/>
        <v>0</v>
      </c>
      <c r="E42" s="114"/>
      <c r="F42" s="115"/>
      <c r="G42" s="115"/>
      <c r="H42" s="115"/>
      <c r="I42" s="115"/>
      <c r="J42" s="115"/>
      <c r="K42" s="115"/>
      <c r="L42" s="115"/>
      <c r="M42" s="115"/>
      <c r="N42" s="116"/>
      <c r="O42" s="116"/>
      <c r="P42" s="117"/>
      <c r="Q42" s="118"/>
      <c r="R42" s="118"/>
      <c r="S42" s="75" t="str">
        <f t="shared" si="9"/>
        <v/>
      </c>
      <c r="BA42" s="11" t="str">
        <f t="shared" si="10"/>
        <v/>
      </c>
      <c r="BB42" s="11" t="str">
        <f t="shared" si="11"/>
        <v/>
      </c>
      <c r="BC42" s="17" t="str">
        <f t="shared" si="12"/>
        <v/>
      </c>
      <c r="BD42" s="26">
        <f t="shared" si="13"/>
        <v>0</v>
      </c>
      <c r="BE42" s="26">
        <f t="shared" si="7"/>
        <v>0</v>
      </c>
      <c r="BF42" s="26" t="str">
        <f t="shared" si="14"/>
        <v/>
      </c>
    </row>
    <row r="43" spans="1:58" ht="15.75" customHeight="1" x14ac:dyDescent="0.15">
      <c r="A43" s="387" t="s">
        <v>47</v>
      </c>
      <c r="B43" s="388"/>
      <c r="C43" s="389"/>
      <c r="D43" s="76">
        <f t="shared" si="8"/>
        <v>0</v>
      </c>
      <c r="E43" s="96"/>
      <c r="F43" s="80"/>
      <c r="G43" s="80"/>
      <c r="H43" s="80"/>
      <c r="I43" s="80"/>
      <c r="J43" s="80"/>
      <c r="K43" s="80"/>
      <c r="L43" s="80"/>
      <c r="M43" s="80"/>
      <c r="N43" s="81"/>
      <c r="O43" s="81"/>
      <c r="P43" s="83"/>
      <c r="Q43" s="119"/>
      <c r="R43" s="119"/>
      <c r="S43" s="75" t="str">
        <f t="shared" si="9"/>
        <v/>
      </c>
      <c r="BA43" s="11" t="str">
        <f t="shared" si="10"/>
        <v/>
      </c>
      <c r="BB43" s="11" t="str">
        <f t="shared" si="11"/>
        <v/>
      </c>
      <c r="BC43" s="17" t="str">
        <f t="shared" si="12"/>
        <v/>
      </c>
      <c r="BD43" s="26">
        <f t="shared" si="13"/>
        <v>0</v>
      </c>
      <c r="BE43" s="26">
        <f t="shared" si="7"/>
        <v>0</v>
      </c>
      <c r="BF43" s="26" t="str">
        <f t="shared" si="14"/>
        <v/>
      </c>
    </row>
    <row r="44" spans="1:58" ht="15.75" customHeight="1" x14ac:dyDescent="0.15">
      <c r="A44" s="387" t="s">
        <v>48</v>
      </c>
      <c r="B44" s="388"/>
      <c r="C44" s="389"/>
      <c r="D44" s="76">
        <f t="shared" si="8"/>
        <v>0</v>
      </c>
      <c r="E44" s="96"/>
      <c r="F44" s="80"/>
      <c r="G44" s="80"/>
      <c r="H44" s="80"/>
      <c r="I44" s="80"/>
      <c r="J44" s="80"/>
      <c r="K44" s="80"/>
      <c r="L44" s="80"/>
      <c r="M44" s="80"/>
      <c r="N44" s="81"/>
      <c r="O44" s="81"/>
      <c r="P44" s="83"/>
      <c r="Q44" s="119"/>
      <c r="R44" s="119"/>
      <c r="S44" s="75" t="str">
        <f t="shared" si="9"/>
        <v/>
      </c>
      <c r="BA44" s="11" t="str">
        <f t="shared" si="10"/>
        <v/>
      </c>
      <c r="BB44" s="11" t="str">
        <f t="shared" si="11"/>
        <v/>
      </c>
      <c r="BC44" s="17" t="str">
        <f t="shared" si="12"/>
        <v/>
      </c>
      <c r="BD44" s="26">
        <f t="shared" si="13"/>
        <v>0</v>
      </c>
      <c r="BE44" s="26">
        <f t="shared" si="7"/>
        <v>0</v>
      </c>
      <c r="BF44" s="26" t="str">
        <f t="shared" si="14"/>
        <v/>
      </c>
    </row>
    <row r="45" spans="1:58" ht="15.75" customHeight="1" x14ac:dyDescent="0.15">
      <c r="A45" s="387" t="s">
        <v>49</v>
      </c>
      <c r="B45" s="388"/>
      <c r="C45" s="389"/>
      <c r="D45" s="76">
        <f t="shared" si="8"/>
        <v>0</v>
      </c>
      <c r="E45" s="96"/>
      <c r="F45" s="80"/>
      <c r="G45" s="80"/>
      <c r="H45" s="80"/>
      <c r="I45" s="80"/>
      <c r="J45" s="80"/>
      <c r="K45" s="80"/>
      <c r="L45" s="80"/>
      <c r="M45" s="80"/>
      <c r="N45" s="81"/>
      <c r="O45" s="81"/>
      <c r="P45" s="83"/>
      <c r="Q45" s="119"/>
      <c r="R45" s="119"/>
      <c r="S45" s="75" t="str">
        <f t="shared" si="9"/>
        <v/>
      </c>
      <c r="BA45" s="11" t="str">
        <f t="shared" si="10"/>
        <v/>
      </c>
      <c r="BB45" s="11" t="str">
        <f t="shared" si="11"/>
        <v/>
      </c>
      <c r="BC45" s="17" t="str">
        <f t="shared" si="12"/>
        <v/>
      </c>
      <c r="BD45" s="26">
        <f t="shared" si="13"/>
        <v>0</v>
      </c>
      <c r="BE45" s="26">
        <f t="shared" si="7"/>
        <v>0</v>
      </c>
      <c r="BF45" s="26" t="str">
        <f t="shared" si="14"/>
        <v/>
      </c>
    </row>
    <row r="46" spans="1:58" ht="15.75" customHeight="1" x14ac:dyDescent="0.15">
      <c r="A46" s="387" t="s">
        <v>50</v>
      </c>
      <c r="B46" s="388"/>
      <c r="C46" s="389"/>
      <c r="D46" s="76">
        <f t="shared" si="8"/>
        <v>0</v>
      </c>
      <c r="E46" s="96"/>
      <c r="F46" s="80"/>
      <c r="G46" s="80"/>
      <c r="H46" s="80"/>
      <c r="I46" s="80"/>
      <c r="J46" s="80"/>
      <c r="K46" s="80"/>
      <c r="L46" s="80"/>
      <c r="M46" s="80"/>
      <c r="N46" s="81"/>
      <c r="O46" s="81"/>
      <c r="P46" s="83"/>
      <c r="Q46" s="119"/>
      <c r="R46" s="119"/>
      <c r="S46" s="75" t="str">
        <f t="shared" si="9"/>
        <v/>
      </c>
      <c r="BA46" s="11" t="str">
        <f t="shared" si="10"/>
        <v/>
      </c>
      <c r="BB46" s="11" t="str">
        <f t="shared" si="11"/>
        <v/>
      </c>
      <c r="BC46" s="17" t="str">
        <f t="shared" si="12"/>
        <v/>
      </c>
      <c r="BD46" s="26">
        <f t="shared" si="13"/>
        <v>0</v>
      </c>
      <c r="BE46" s="26">
        <f t="shared" si="7"/>
        <v>0</v>
      </c>
      <c r="BF46" s="26" t="str">
        <f t="shared" si="14"/>
        <v/>
      </c>
    </row>
    <row r="47" spans="1:58" ht="15" customHeight="1" x14ac:dyDescent="0.15">
      <c r="A47" s="387" t="s">
        <v>169</v>
      </c>
      <c r="B47" s="388"/>
      <c r="C47" s="389"/>
      <c r="D47" s="76">
        <f>SUM(E47:K47)</f>
        <v>0</v>
      </c>
      <c r="E47" s="96"/>
      <c r="F47" s="80"/>
      <c r="G47" s="80"/>
      <c r="H47" s="80"/>
      <c r="I47" s="80"/>
      <c r="J47" s="80"/>
      <c r="K47" s="80"/>
      <c r="L47" s="79"/>
      <c r="M47" s="79"/>
      <c r="N47" s="79"/>
      <c r="O47" s="120"/>
      <c r="P47" s="83"/>
      <c r="Q47" s="121"/>
      <c r="R47" s="119"/>
      <c r="S47" s="75" t="str">
        <f t="shared" si="9"/>
        <v/>
      </c>
      <c r="BA47" s="11" t="str">
        <f t="shared" si="10"/>
        <v/>
      </c>
      <c r="BB47" s="11" t="str">
        <f t="shared" si="11"/>
        <v/>
      </c>
      <c r="BC47" s="8"/>
      <c r="BD47" s="8"/>
      <c r="BE47" s="26">
        <f t="shared" si="7"/>
        <v>0</v>
      </c>
      <c r="BF47" s="26" t="str">
        <f t="shared" si="14"/>
        <v/>
      </c>
    </row>
    <row r="48" spans="1:58" ht="19.5" customHeight="1" x14ac:dyDescent="0.15">
      <c r="A48" s="387" t="s">
        <v>170</v>
      </c>
      <c r="B48" s="388"/>
      <c r="C48" s="389"/>
      <c r="D48" s="76">
        <f>SUM(J48:O48)</f>
        <v>0</v>
      </c>
      <c r="E48" s="79"/>
      <c r="F48" s="79"/>
      <c r="G48" s="79"/>
      <c r="H48" s="79"/>
      <c r="I48" s="79"/>
      <c r="J48" s="80"/>
      <c r="K48" s="80"/>
      <c r="L48" s="80"/>
      <c r="M48" s="80"/>
      <c r="N48" s="81"/>
      <c r="O48" s="81"/>
      <c r="P48" s="83"/>
      <c r="Q48" s="119"/>
      <c r="R48" s="119"/>
      <c r="S48" s="75" t="str">
        <f t="shared" si="9"/>
        <v/>
      </c>
      <c r="BA48" s="11" t="str">
        <f t="shared" si="10"/>
        <v/>
      </c>
      <c r="BB48" s="11" t="str">
        <f t="shared" si="11"/>
        <v/>
      </c>
      <c r="BC48" s="17" t="str">
        <f t="shared" si="12"/>
        <v/>
      </c>
      <c r="BD48" s="26">
        <f t="shared" si="13"/>
        <v>0</v>
      </c>
      <c r="BE48" s="26">
        <f t="shared" si="7"/>
        <v>0</v>
      </c>
      <c r="BF48" s="26" t="str">
        <f t="shared" si="14"/>
        <v/>
      </c>
    </row>
    <row r="49" spans="1:60" ht="15.75" customHeight="1" x14ac:dyDescent="0.15">
      <c r="A49" s="387" t="s">
        <v>51</v>
      </c>
      <c r="B49" s="388"/>
      <c r="C49" s="389"/>
      <c r="D49" s="76">
        <f t="shared" si="8"/>
        <v>0</v>
      </c>
      <c r="E49" s="96"/>
      <c r="F49" s="80"/>
      <c r="G49" s="80"/>
      <c r="H49" s="80"/>
      <c r="I49" s="80"/>
      <c r="J49" s="80"/>
      <c r="K49" s="80"/>
      <c r="L49" s="80"/>
      <c r="M49" s="80"/>
      <c r="N49" s="81"/>
      <c r="O49" s="81"/>
      <c r="P49" s="83"/>
      <c r="Q49" s="119"/>
      <c r="R49" s="119"/>
      <c r="S49" s="75" t="str">
        <f t="shared" si="9"/>
        <v/>
      </c>
      <c r="BA49" s="11" t="str">
        <f t="shared" si="10"/>
        <v/>
      </c>
      <c r="BB49" s="11" t="str">
        <f t="shared" si="11"/>
        <v/>
      </c>
      <c r="BC49" s="17" t="str">
        <f t="shared" si="12"/>
        <v/>
      </c>
      <c r="BD49" s="26">
        <f t="shared" si="13"/>
        <v>0</v>
      </c>
      <c r="BE49" s="26">
        <f t="shared" si="7"/>
        <v>0</v>
      </c>
      <c r="BF49" s="26" t="str">
        <f t="shared" si="14"/>
        <v/>
      </c>
    </row>
    <row r="50" spans="1:60" ht="16.5" customHeight="1" x14ac:dyDescent="0.15">
      <c r="A50" s="387" t="s">
        <v>53</v>
      </c>
      <c r="B50" s="388"/>
      <c r="C50" s="389"/>
      <c r="D50" s="76">
        <f>SUM(I50:O50)</f>
        <v>0</v>
      </c>
      <c r="E50" s="79"/>
      <c r="F50" s="79"/>
      <c r="G50" s="79"/>
      <c r="H50" s="79"/>
      <c r="I50" s="80"/>
      <c r="J50" s="80"/>
      <c r="K50" s="80"/>
      <c r="L50" s="80"/>
      <c r="M50" s="80"/>
      <c r="N50" s="81"/>
      <c r="O50" s="81"/>
      <c r="P50" s="83"/>
      <c r="Q50" s="119"/>
      <c r="R50" s="119"/>
      <c r="S50" s="75" t="str">
        <f t="shared" si="9"/>
        <v/>
      </c>
      <c r="BA50" s="11" t="str">
        <f t="shared" si="10"/>
        <v/>
      </c>
      <c r="BB50" s="11" t="str">
        <f t="shared" si="11"/>
        <v/>
      </c>
      <c r="BC50" s="17" t="str">
        <f t="shared" si="12"/>
        <v/>
      </c>
      <c r="BD50" s="26">
        <f t="shared" si="13"/>
        <v>0</v>
      </c>
      <c r="BE50" s="26">
        <f t="shared" si="7"/>
        <v>0</v>
      </c>
      <c r="BF50" s="26" t="str">
        <f t="shared" si="14"/>
        <v/>
      </c>
    </row>
    <row r="51" spans="1:60" ht="17.25" customHeight="1" x14ac:dyDescent="0.15">
      <c r="A51" s="387" t="s">
        <v>171</v>
      </c>
      <c r="B51" s="388"/>
      <c r="C51" s="389"/>
      <c r="D51" s="76">
        <f t="shared" si="8"/>
        <v>0</v>
      </c>
      <c r="E51" s="80"/>
      <c r="F51" s="80"/>
      <c r="G51" s="80"/>
      <c r="H51" s="80"/>
      <c r="I51" s="80"/>
      <c r="J51" s="80"/>
      <c r="K51" s="80"/>
      <c r="L51" s="80"/>
      <c r="M51" s="80"/>
      <c r="N51" s="81"/>
      <c r="O51" s="81"/>
      <c r="P51" s="83"/>
      <c r="Q51" s="119"/>
      <c r="R51" s="119"/>
      <c r="S51" s="75" t="str">
        <f t="shared" si="9"/>
        <v/>
      </c>
      <c r="BA51" s="11" t="str">
        <f t="shared" si="10"/>
        <v/>
      </c>
      <c r="BB51" s="11" t="str">
        <f t="shared" si="11"/>
        <v/>
      </c>
      <c r="BC51" s="17" t="str">
        <f t="shared" si="12"/>
        <v/>
      </c>
      <c r="BD51" s="26">
        <f t="shared" si="13"/>
        <v>0</v>
      </c>
      <c r="BE51" s="26">
        <f t="shared" si="7"/>
        <v>0</v>
      </c>
      <c r="BF51" s="26" t="str">
        <f t="shared" si="14"/>
        <v/>
      </c>
    </row>
    <row r="52" spans="1:60" ht="15.75" customHeight="1" x14ac:dyDescent="0.15">
      <c r="A52" s="387" t="s">
        <v>54</v>
      </c>
      <c r="B52" s="388"/>
      <c r="C52" s="389"/>
      <c r="D52" s="76">
        <f>SUM(H52:O52)</f>
        <v>0</v>
      </c>
      <c r="E52" s="79"/>
      <c r="F52" s="79"/>
      <c r="G52" s="79"/>
      <c r="H52" s="80"/>
      <c r="I52" s="80"/>
      <c r="J52" s="80"/>
      <c r="K52" s="80"/>
      <c r="L52" s="80"/>
      <c r="M52" s="80"/>
      <c r="N52" s="81"/>
      <c r="O52" s="81"/>
      <c r="P52" s="83"/>
      <c r="Q52" s="119"/>
      <c r="R52" s="119"/>
      <c r="S52" s="75" t="str">
        <f t="shared" si="9"/>
        <v/>
      </c>
      <c r="BA52" s="11" t="str">
        <f t="shared" si="10"/>
        <v/>
      </c>
      <c r="BB52" s="11" t="str">
        <f t="shared" si="11"/>
        <v/>
      </c>
      <c r="BC52" s="17" t="str">
        <f t="shared" si="12"/>
        <v/>
      </c>
      <c r="BD52" s="26">
        <f t="shared" si="13"/>
        <v>0</v>
      </c>
      <c r="BE52" s="26">
        <f t="shared" si="7"/>
        <v>0</v>
      </c>
      <c r="BF52" s="26" t="str">
        <f t="shared" si="14"/>
        <v/>
      </c>
    </row>
    <row r="53" spans="1:60" ht="17.25" customHeight="1" x14ac:dyDescent="0.15">
      <c r="A53" s="387" t="s">
        <v>55</v>
      </c>
      <c r="B53" s="388"/>
      <c r="C53" s="389"/>
      <c r="D53" s="76">
        <f>SUM(E53:O53)</f>
        <v>1</v>
      </c>
      <c r="E53" s="80"/>
      <c r="F53" s="80"/>
      <c r="G53" s="80"/>
      <c r="H53" s="80"/>
      <c r="I53" s="80"/>
      <c r="J53" s="80"/>
      <c r="K53" s="80"/>
      <c r="L53" s="80"/>
      <c r="M53" s="80">
        <v>1</v>
      </c>
      <c r="N53" s="81"/>
      <c r="O53" s="81"/>
      <c r="P53" s="83">
        <v>1</v>
      </c>
      <c r="Q53" s="119"/>
      <c r="R53" s="119"/>
      <c r="S53" s="75" t="str">
        <f>+BA53&amp;BB53&amp;BC53</f>
        <v/>
      </c>
      <c r="BA53" s="11" t="str">
        <f t="shared" si="10"/>
        <v/>
      </c>
      <c r="BB53" s="11" t="str">
        <f t="shared" si="11"/>
        <v/>
      </c>
      <c r="BC53" s="17" t="str">
        <f t="shared" si="12"/>
        <v/>
      </c>
      <c r="BD53" s="26">
        <f t="shared" si="13"/>
        <v>0</v>
      </c>
      <c r="BE53" s="26">
        <f t="shared" si="7"/>
        <v>0</v>
      </c>
      <c r="BF53" s="26">
        <f t="shared" si="14"/>
        <v>0</v>
      </c>
    </row>
    <row r="54" spans="1:60" ht="15" customHeight="1" x14ac:dyDescent="0.15">
      <c r="A54" s="387" t="s">
        <v>172</v>
      </c>
      <c r="B54" s="388"/>
      <c r="C54" s="389"/>
      <c r="D54" s="76">
        <f t="shared" si="8"/>
        <v>0</v>
      </c>
      <c r="E54" s="96"/>
      <c r="F54" s="80"/>
      <c r="G54" s="80"/>
      <c r="H54" s="80"/>
      <c r="I54" s="80"/>
      <c r="J54" s="80"/>
      <c r="K54" s="80"/>
      <c r="L54" s="80"/>
      <c r="M54" s="80"/>
      <c r="N54" s="81"/>
      <c r="O54" s="81"/>
      <c r="P54" s="83"/>
      <c r="Q54" s="119"/>
      <c r="R54" s="119"/>
      <c r="S54" s="75" t="str">
        <f t="shared" si="9"/>
        <v/>
      </c>
      <c r="BA54" s="11" t="str">
        <f t="shared" si="10"/>
        <v/>
      </c>
      <c r="BB54" s="11" t="str">
        <f t="shared" si="11"/>
        <v/>
      </c>
      <c r="BC54" s="17" t="str">
        <f t="shared" si="12"/>
        <v/>
      </c>
      <c r="BD54" s="26">
        <f t="shared" si="13"/>
        <v>0</v>
      </c>
      <c r="BE54" s="26">
        <f t="shared" si="7"/>
        <v>0</v>
      </c>
      <c r="BF54" s="26" t="str">
        <f t="shared" si="14"/>
        <v/>
      </c>
    </row>
    <row r="55" spans="1:60" ht="15.75" customHeight="1" x14ac:dyDescent="0.15">
      <c r="A55" s="387" t="s">
        <v>173</v>
      </c>
      <c r="B55" s="388"/>
      <c r="C55" s="389"/>
      <c r="D55" s="76">
        <f t="shared" si="8"/>
        <v>0</v>
      </c>
      <c r="E55" s="96"/>
      <c r="F55" s="80"/>
      <c r="G55" s="80"/>
      <c r="H55" s="80"/>
      <c r="I55" s="80"/>
      <c r="J55" s="80"/>
      <c r="K55" s="80"/>
      <c r="L55" s="80"/>
      <c r="M55" s="80"/>
      <c r="N55" s="81"/>
      <c r="O55" s="81"/>
      <c r="P55" s="83"/>
      <c r="Q55" s="119"/>
      <c r="R55" s="119"/>
      <c r="S55" s="75" t="str">
        <f t="shared" si="9"/>
        <v/>
      </c>
      <c r="BA55" s="11" t="str">
        <f t="shared" si="10"/>
        <v/>
      </c>
      <c r="BB55" s="11" t="str">
        <f t="shared" si="11"/>
        <v/>
      </c>
      <c r="BC55" s="17" t="str">
        <f t="shared" si="12"/>
        <v/>
      </c>
      <c r="BD55" s="26">
        <f t="shared" si="13"/>
        <v>0</v>
      </c>
      <c r="BE55" s="26">
        <f t="shared" si="7"/>
        <v>0</v>
      </c>
      <c r="BF55" s="26" t="str">
        <f t="shared" si="14"/>
        <v/>
      </c>
    </row>
    <row r="56" spans="1:60" ht="17.25" customHeight="1" x14ac:dyDescent="0.15">
      <c r="A56" s="387" t="s">
        <v>56</v>
      </c>
      <c r="B56" s="388"/>
      <c r="C56" s="389"/>
      <c r="D56" s="76">
        <f t="shared" si="8"/>
        <v>16</v>
      </c>
      <c r="E56" s="80">
        <v>1</v>
      </c>
      <c r="F56" s="80">
        <v>1</v>
      </c>
      <c r="G56" s="80"/>
      <c r="H56" s="80"/>
      <c r="I56" s="80">
        <v>1</v>
      </c>
      <c r="J56" s="80"/>
      <c r="K56" s="80">
        <v>12</v>
      </c>
      <c r="L56" s="80">
        <v>1</v>
      </c>
      <c r="M56" s="80"/>
      <c r="N56" s="81"/>
      <c r="O56" s="81"/>
      <c r="P56" s="83">
        <v>16</v>
      </c>
      <c r="Q56" s="119"/>
      <c r="R56" s="119"/>
      <c r="S56" s="75" t="str">
        <f t="shared" si="9"/>
        <v/>
      </c>
      <c r="BA56" s="11" t="str">
        <f t="shared" si="10"/>
        <v/>
      </c>
      <c r="BB56" s="11" t="str">
        <f t="shared" si="11"/>
        <v/>
      </c>
      <c r="BC56" s="17" t="str">
        <f t="shared" si="12"/>
        <v/>
      </c>
      <c r="BD56" s="26">
        <f t="shared" si="13"/>
        <v>0</v>
      </c>
      <c r="BE56" s="26">
        <f t="shared" si="7"/>
        <v>0</v>
      </c>
      <c r="BF56" s="26">
        <f t="shared" si="14"/>
        <v>0</v>
      </c>
    </row>
    <row r="57" spans="1:60" s="123" customFormat="1" ht="15" x14ac:dyDescent="0.25">
      <c r="A57" s="387" t="s">
        <v>174</v>
      </c>
      <c r="B57" s="388"/>
      <c r="C57" s="389"/>
      <c r="D57" s="76">
        <f t="shared" si="8"/>
        <v>0</v>
      </c>
      <c r="E57" s="19"/>
      <c r="F57" s="20"/>
      <c r="G57" s="20"/>
      <c r="H57" s="20"/>
      <c r="I57" s="20"/>
      <c r="J57" s="20"/>
      <c r="K57" s="20"/>
      <c r="L57" s="20"/>
      <c r="M57" s="20"/>
      <c r="N57" s="21"/>
      <c r="O57" s="21"/>
      <c r="P57" s="18"/>
      <c r="Q57" s="22"/>
      <c r="R57" s="22"/>
      <c r="S57" s="75" t="str">
        <f t="shared" si="9"/>
        <v/>
      </c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1" t="str">
        <f t="shared" si="10"/>
        <v/>
      </c>
      <c r="BB57" s="11" t="str">
        <f t="shared" si="11"/>
        <v/>
      </c>
      <c r="BC57" s="17" t="str">
        <f t="shared" si="12"/>
        <v/>
      </c>
      <c r="BD57" s="26">
        <f t="shared" si="13"/>
        <v>0</v>
      </c>
      <c r="BE57" s="26">
        <f t="shared" si="7"/>
        <v>0</v>
      </c>
      <c r="BF57" s="26" t="str">
        <f t="shared" si="14"/>
        <v/>
      </c>
      <c r="BG57" s="122"/>
      <c r="BH57" s="122"/>
    </row>
    <row r="58" spans="1:60" ht="15.75" customHeight="1" x14ac:dyDescent="0.15">
      <c r="A58" s="311" t="s">
        <v>175</v>
      </c>
      <c r="B58" s="312"/>
      <c r="C58" s="313"/>
      <c r="D58" s="76">
        <f t="shared" si="8"/>
        <v>0</v>
      </c>
      <c r="E58" s="97"/>
      <c r="F58" s="80"/>
      <c r="G58" s="80"/>
      <c r="H58" s="80"/>
      <c r="I58" s="80"/>
      <c r="J58" s="80"/>
      <c r="K58" s="80"/>
      <c r="L58" s="80"/>
      <c r="M58" s="97"/>
      <c r="N58" s="97"/>
      <c r="O58" s="124"/>
      <c r="P58" s="83"/>
      <c r="Q58" s="119"/>
      <c r="R58" s="119"/>
      <c r="S58" s="75" t="str">
        <f t="shared" si="9"/>
        <v/>
      </c>
      <c r="BA58" s="11" t="str">
        <f t="shared" si="10"/>
        <v/>
      </c>
      <c r="BB58" s="11" t="str">
        <f t="shared" si="11"/>
        <v/>
      </c>
      <c r="BC58" s="17" t="str">
        <f t="shared" si="12"/>
        <v/>
      </c>
      <c r="BD58" s="26">
        <f t="shared" si="13"/>
        <v>0</v>
      </c>
      <c r="BE58" s="26">
        <f t="shared" si="7"/>
        <v>0</v>
      </c>
      <c r="BF58" s="26" t="str">
        <f t="shared" si="14"/>
        <v/>
      </c>
    </row>
    <row r="59" spans="1:60" ht="15.75" customHeight="1" x14ac:dyDescent="0.15">
      <c r="A59" s="311" t="s">
        <v>176</v>
      </c>
      <c r="B59" s="312"/>
      <c r="C59" s="313"/>
      <c r="D59" s="76">
        <f t="shared" si="8"/>
        <v>0</v>
      </c>
      <c r="E59" s="97"/>
      <c r="F59" s="80"/>
      <c r="G59" s="80"/>
      <c r="H59" s="80"/>
      <c r="I59" s="80"/>
      <c r="J59" s="80"/>
      <c r="K59" s="80"/>
      <c r="L59" s="80"/>
      <c r="M59" s="97"/>
      <c r="N59" s="97"/>
      <c r="O59" s="124"/>
      <c r="P59" s="83"/>
      <c r="Q59" s="119"/>
      <c r="R59" s="119"/>
      <c r="S59" s="75" t="str">
        <f t="shared" si="9"/>
        <v/>
      </c>
      <c r="BA59" s="11" t="str">
        <f t="shared" si="10"/>
        <v/>
      </c>
      <c r="BB59" s="11" t="str">
        <f t="shared" si="11"/>
        <v/>
      </c>
      <c r="BC59" s="17" t="str">
        <f t="shared" si="12"/>
        <v/>
      </c>
      <c r="BD59" s="26">
        <f t="shared" si="13"/>
        <v>0</v>
      </c>
      <c r="BE59" s="26">
        <f t="shared" si="7"/>
        <v>0</v>
      </c>
      <c r="BF59" s="26" t="str">
        <f t="shared" si="14"/>
        <v/>
      </c>
    </row>
    <row r="60" spans="1:60" ht="15.75" customHeight="1" x14ac:dyDescent="0.15">
      <c r="A60" s="311" t="s">
        <v>177</v>
      </c>
      <c r="B60" s="312"/>
      <c r="C60" s="313"/>
      <c r="D60" s="76">
        <f t="shared" si="8"/>
        <v>0</v>
      </c>
      <c r="E60" s="97"/>
      <c r="F60" s="80"/>
      <c r="G60" s="80"/>
      <c r="H60" s="80"/>
      <c r="I60" s="80"/>
      <c r="J60" s="80"/>
      <c r="K60" s="80"/>
      <c r="L60" s="80"/>
      <c r="M60" s="97"/>
      <c r="N60" s="97"/>
      <c r="O60" s="124"/>
      <c r="P60" s="83"/>
      <c r="Q60" s="119"/>
      <c r="R60" s="119"/>
      <c r="S60" s="75" t="str">
        <f t="shared" si="9"/>
        <v/>
      </c>
      <c r="BA60" s="11" t="str">
        <f t="shared" si="10"/>
        <v/>
      </c>
      <c r="BB60" s="11" t="str">
        <f t="shared" si="11"/>
        <v/>
      </c>
      <c r="BC60" s="17" t="str">
        <f t="shared" si="12"/>
        <v/>
      </c>
      <c r="BD60" s="26">
        <f t="shared" si="13"/>
        <v>0</v>
      </c>
      <c r="BE60" s="26">
        <f t="shared" si="7"/>
        <v>0</v>
      </c>
      <c r="BF60" s="26" t="str">
        <f t="shared" si="14"/>
        <v/>
      </c>
    </row>
    <row r="61" spans="1:60" ht="15.75" customHeight="1" x14ac:dyDescent="0.15">
      <c r="A61" s="311" t="s">
        <v>52</v>
      </c>
      <c r="B61" s="312"/>
      <c r="C61" s="313"/>
      <c r="D61" s="76">
        <f t="shared" si="8"/>
        <v>2</v>
      </c>
      <c r="E61" s="97"/>
      <c r="F61" s="80"/>
      <c r="G61" s="80"/>
      <c r="H61" s="80"/>
      <c r="I61" s="80"/>
      <c r="J61" s="80"/>
      <c r="K61" s="80">
        <v>1</v>
      </c>
      <c r="L61" s="80"/>
      <c r="M61" s="97">
        <v>1</v>
      </c>
      <c r="N61" s="97"/>
      <c r="O61" s="124"/>
      <c r="P61" s="83">
        <v>2</v>
      </c>
      <c r="Q61" s="119"/>
      <c r="R61" s="119"/>
      <c r="S61" s="75" t="str">
        <f t="shared" si="9"/>
        <v/>
      </c>
      <c r="BA61" s="11" t="str">
        <f t="shared" si="10"/>
        <v/>
      </c>
      <c r="BB61" s="11" t="str">
        <f t="shared" si="11"/>
        <v/>
      </c>
      <c r="BC61" s="17" t="str">
        <f t="shared" si="12"/>
        <v/>
      </c>
      <c r="BD61" s="26">
        <f t="shared" si="13"/>
        <v>0</v>
      </c>
      <c r="BE61" s="26">
        <f t="shared" si="7"/>
        <v>0</v>
      </c>
      <c r="BF61" s="26">
        <f t="shared" si="14"/>
        <v>0</v>
      </c>
    </row>
    <row r="62" spans="1:60" ht="15.75" customHeight="1" x14ac:dyDescent="0.15">
      <c r="A62" s="387" t="s">
        <v>57</v>
      </c>
      <c r="B62" s="388"/>
      <c r="C62" s="389"/>
      <c r="D62" s="76">
        <f>SUM(M62,O62)</f>
        <v>0</v>
      </c>
      <c r="E62" s="79"/>
      <c r="F62" s="79"/>
      <c r="G62" s="79"/>
      <c r="H62" s="79"/>
      <c r="I62" s="79"/>
      <c r="J62" s="79"/>
      <c r="K62" s="79"/>
      <c r="L62" s="79"/>
      <c r="M62" s="97"/>
      <c r="N62" s="79"/>
      <c r="O62" s="124"/>
      <c r="P62" s="83"/>
      <c r="Q62" s="119"/>
      <c r="R62" s="119"/>
      <c r="S62" s="75" t="str">
        <f t="shared" si="9"/>
        <v/>
      </c>
      <c r="BA62" s="11" t="str">
        <f t="shared" si="10"/>
        <v/>
      </c>
      <c r="BB62" s="11" t="str">
        <f t="shared" si="11"/>
        <v/>
      </c>
      <c r="BC62" s="17" t="str">
        <f t="shared" si="12"/>
        <v/>
      </c>
      <c r="BD62" s="26">
        <f t="shared" si="13"/>
        <v>0</v>
      </c>
      <c r="BE62" s="26">
        <f t="shared" si="7"/>
        <v>0</v>
      </c>
      <c r="BF62" s="26" t="str">
        <f t="shared" si="14"/>
        <v/>
      </c>
    </row>
    <row r="63" spans="1:60" ht="15.75" customHeight="1" x14ac:dyDescent="0.15">
      <c r="A63" s="418" t="s">
        <v>58</v>
      </c>
      <c r="B63" s="419"/>
      <c r="C63" s="420"/>
      <c r="D63" s="84">
        <f>SUM(M63,O63)</f>
        <v>0</v>
      </c>
      <c r="E63" s="79"/>
      <c r="F63" s="79"/>
      <c r="G63" s="79"/>
      <c r="H63" s="79"/>
      <c r="I63" s="79"/>
      <c r="J63" s="79"/>
      <c r="K63" s="79"/>
      <c r="L63" s="79"/>
      <c r="M63" s="97"/>
      <c r="N63" s="79"/>
      <c r="O63" s="124"/>
      <c r="P63" s="83"/>
      <c r="Q63" s="119"/>
      <c r="R63" s="119"/>
      <c r="S63" s="75" t="str">
        <f t="shared" si="9"/>
        <v/>
      </c>
      <c r="BA63" s="11" t="str">
        <f t="shared" si="10"/>
        <v/>
      </c>
      <c r="BB63" s="11" t="str">
        <f t="shared" si="11"/>
        <v/>
      </c>
      <c r="BC63" s="17" t="str">
        <f t="shared" si="12"/>
        <v/>
      </c>
      <c r="BD63" s="26">
        <f t="shared" si="13"/>
        <v>0</v>
      </c>
      <c r="BE63" s="26">
        <f t="shared" si="7"/>
        <v>0</v>
      </c>
      <c r="BF63" s="26" t="str">
        <f t="shared" si="14"/>
        <v/>
      </c>
    </row>
    <row r="64" spans="1:60" ht="15.75" customHeight="1" x14ac:dyDescent="0.15">
      <c r="A64" s="384" t="s">
        <v>59</v>
      </c>
      <c r="B64" s="385"/>
      <c r="C64" s="386"/>
      <c r="D64" s="88">
        <f t="shared" si="8"/>
        <v>39</v>
      </c>
      <c r="E64" s="107">
        <f>SUM(E40:E47,E49,E51,E53:E61)</f>
        <v>1</v>
      </c>
      <c r="F64" s="107">
        <f>SUM(F40:F47,F49,F51,F53:F61)</f>
        <v>1</v>
      </c>
      <c r="G64" s="107">
        <f>SUM(G40:G47,G49,G51,G53:G61)</f>
        <v>0</v>
      </c>
      <c r="H64" s="90">
        <f>SUM(H40:H47,H49,H51:H61)</f>
        <v>0</v>
      </c>
      <c r="I64" s="90">
        <f>SUM(I40:I47,I49:I61)</f>
        <v>1</v>
      </c>
      <c r="J64" s="90">
        <f>SUM(J40:J61)</f>
        <v>0</v>
      </c>
      <c r="K64" s="90">
        <f>SUM(K40:K61)</f>
        <v>13</v>
      </c>
      <c r="L64" s="90">
        <f>SUM(L40:L46,L48:L61)</f>
        <v>2</v>
      </c>
      <c r="M64" s="90">
        <f>SUM(M40:M46,M48:M63)</f>
        <v>16</v>
      </c>
      <c r="N64" s="90">
        <f>SUM(N40:N46,N48:N61)</f>
        <v>5</v>
      </c>
      <c r="O64" s="91">
        <f>SUM(O40:O46,O48:O63)</f>
        <v>0</v>
      </c>
      <c r="P64" s="88">
        <f>SUM(P40:P63)</f>
        <v>39</v>
      </c>
      <c r="Q64" s="108">
        <f>SUM(Q40:Q46,Q48:Q63)</f>
        <v>0</v>
      </c>
      <c r="R64" s="88">
        <f>SUM(R40:R63)</f>
        <v>0</v>
      </c>
      <c r="S64" s="75" t="str">
        <f t="shared" si="9"/>
        <v/>
      </c>
      <c r="BA64" s="11" t="str">
        <f>IF($D64=0,"",IF($P64="",IF($D64="",""," No olvide escribir la columna Beneficiarios."),""))</f>
        <v/>
      </c>
      <c r="BB64" s="11" t="str">
        <f t="shared" si="11"/>
        <v/>
      </c>
      <c r="BC64" s="17" t="str">
        <f t="shared" si="12"/>
        <v/>
      </c>
      <c r="BD64" s="26">
        <f t="shared" si="13"/>
        <v>0</v>
      </c>
      <c r="BE64" s="26">
        <f t="shared" si="7"/>
        <v>0</v>
      </c>
      <c r="BF64" s="26">
        <f t="shared" si="14"/>
        <v>0</v>
      </c>
    </row>
    <row r="65" spans="1:58" ht="24.75" customHeight="1" x14ac:dyDescent="0.15">
      <c r="A65" s="109" t="s">
        <v>60</v>
      </c>
      <c r="B65" s="59"/>
      <c r="C65" s="59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125"/>
      <c r="O65" s="126"/>
      <c r="P65" s="126"/>
      <c r="Q65" s="127"/>
      <c r="R65" s="128"/>
    </row>
    <row r="66" spans="1:58" ht="20.25" customHeight="1" x14ac:dyDescent="0.15">
      <c r="A66" s="387" t="s">
        <v>178</v>
      </c>
      <c r="B66" s="388"/>
      <c r="C66" s="389"/>
      <c r="D66" s="129">
        <f>SUM(E66:O66)</f>
        <v>0</v>
      </c>
      <c r="E66" s="45"/>
      <c r="F66" s="46"/>
      <c r="G66" s="46"/>
      <c r="H66" s="47"/>
      <c r="I66" s="47"/>
      <c r="J66" s="47"/>
      <c r="K66" s="47"/>
      <c r="L66" s="47"/>
      <c r="M66" s="47"/>
      <c r="N66" s="48"/>
      <c r="O66" s="48"/>
      <c r="P66" s="50"/>
      <c r="Q66" s="130"/>
      <c r="R66" s="130"/>
      <c r="S66" s="75" t="str">
        <f>+BA66&amp;BB66&amp;BC66</f>
        <v/>
      </c>
      <c r="BA66" s="11" t="str">
        <f>IF($D66=0,"",IF($P66="",IF($D66="",""," No olvide escribir la columna Beneficiarios."),""))</f>
        <v/>
      </c>
      <c r="BB66" s="11" t="str">
        <f t="shared" si="11"/>
        <v/>
      </c>
      <c r="BC66" s="17" t="str">
        <f t="shared" si="12"/>
        <v/>
      </c>
      <c r="BD66" s="26">
        <f t="shared" si="13"/>
        <v>0</v>
      </c>
      <c r="BE66" s="26">
        <f t="shared" si="7"/>
        <v>0</v>
      </c>
      <c r="BF66" s="26" t="str">
        <f t="shared" si="14"/>
        <v/>
      </c>
    </row>
    <row r="67" spans="1:58" ht="18.75" customHeight="1" x14ac:dyDescent="0.15">
      <c r="A67" s="303" t="s">
        <v>61</v>
      </c>
      <c r="B67" s="304"/>
      <c r="C67" s="305"/>
      <c r="D67" s="88">
        <f>SUM(E67:O67)</f>
        <v>0</v>
      </c>
      <c r="E67" s="107">
        <f>+E66</f>
        <v>0</v>
      </c>
      <c r="F67" s="89">
        <f t="shared" ref="F67:R67" si="15">+F66</f>
        <v>0</v>
      </c>
      <c r="G67" s="89">
        <f t="shared" si="15"/>
        <v>0</v>
      </c>
      <c r="H67" s="90">
        <f t="shared" si="15"/>
        <v>0</v>
      </c>
      <c r="I67" s="90">
        <f t="shared" si="15"/>
        <v>0</v>
      </c>
      <c r="J67" s="90">
        <f t="shared" si="15"/>
        <v>0</v>
      </c>
      <c r="K67" s="90">
        <f t="shared" si="15"/>
        <v>0</v>
      </c>
      <c r="L67" s="90">
        <f t="shared" si="15"/>
        <v>0</v>
      </c>
      <c r="M67" s="90">
        <f t="shared" si="15"/>
        <v>0</v>
      </c>
      <c r="N67" s="91">
        <f t="shared" si="15"/>
        <v>0</v>
      </c>
      <c r="O67" s="91">
        <f t="shared" si="15"/>
        <v>0</v>
      </c>
      <c r="P67" s="88">
        <f t="shared" si="15"/>
        <v>0</v>
      </c>
      <c r="Q67" s="108">
        <f t="shared" si="15"/>
        <v>0</v>
      </c>
      <c r="R67" s="108">
        <f t="shared" si="15"/>
        <v>0</v>
      </c>
      <c r="S67" s="75" t="str">
        <f t="shared" si="9"/>
        <v/>
      </c>
      <c r="BA67" s="11" t="str">
        <f>IF($D67=0,"",IF($P67="",IF($D67="",""," No olvide escribir la columna Beneficiarios."),""))</f>
        <v/>
      </c>
      <c r="BB67" s="11" t="str">
        <f t="shared" si="11"/>
        <v/>
      </c>
      <c r="BC67" s="17" t="str">
        <f t="shared" si="12"/>
        <v/>
      </c>
      <c r="BD67" s="26">
        <f t="shared" si="13"/>
        <v>0</v>
      </c>
      <c r="BE67" s="26">
        <f t="shared" si="7"/>
        <v>0</v>
      </c>
      <c r="BF67" s="26" t="str">
        <f t="shared" si="14"/>
        <v/>
      </c>
    </row>
    <row r="68" spans="1:58" ht="19.5" customHeight="1" x14ac:dyDescent="0.15">
      <c r="A68" s="390" t="s">
        <v>62</v>
      </c>
      <c r="B68" s="391"/>
      <c r="C68" s="392"/>
      <c r="D68" s="131">
        <f>SUM(E68:O68)</f>
        <v>39</v>
      </c>
      <c r="E68" s="132">
        <f>+E64+E67</f>
        <v>1</v>
      </c>
      <c r="F68" s="133">
        <f t="shared" ref="F68:R68" si="16">+F64+F67</f>
        <v>1</v>
      </c>
      <c r="G68" s="133">
        <f t="shared" si="16"/>
        <v>0</v>
      </c>
      <c r="H68" s="134">
        <f t="shared" si="16"/>
        <v>0</v>
      </c>
      <c r="I68" s="134">
        <f t="shared" si="16"/>
        <v>1</v>
      </c>
      <c r="J68" s="134">
        <f t="shared" si="16"/>
        <v>0</v>
      </c>
      <c r="K68" s="134">
        <f t="shared" si="16"/>
        <v>13</v>
      </c>
      <c r="L68" s="134">
        <f t="shared" si="16"/>
        <v>2</v>
      </c>
      <c r="M68" s="134">
        <f t="shared" si="16"/>
        <v>16</v>
      </c>
      <c r="N68" s="135">
        <f t="shared" si="16"/>
        <v>5</v>
      </c>
      <c r="O68" s="135">
        <f t="shared" si="16"/>
        <v>0</v>
      </c>
      <c r="P68" s="131">
        <f t="shared" si="16"/>
        <v>39</v>
      </c>
      <c r="Q68" s="136">
        <f t="shared" si="16"/>
        <v>0</v>
      </c>
      <c r="R68" s="136">
        <f t="shared" si="16"/>
        <v>0</v>
      </c>
      <c r="S68" s="75" t="str">
        <f t="shared" si="9"/>
        <v/>
      </c>
      <c r="BA68" s="11" t="str">
        <f>IF($D68=0,"",IF($P68="",IF($D68="",""," No olvide escribir la columna Beneficiarios."),""))</f>
        <v/>
      </c>
      <c r="BB68" s="11" t="str">
        <f t="shared" si="11"/>
        <v/>
      </c>
      <c r="BC68" s="17" t="str">
        <f t="shared" si="12"/>
        <v/>
      </c>
      <c r="BD68" s="26">
        <f t="shared" si="13"/>
        <v>0</v>
      </c>
      <c r="BE68" s="26">
        <f t="shared" si="7"/>
        <v>0</v>
      </c>
      <c r="BF68" s="26">
        <f t="shared" si="14"/>
        <v>0</v>
      </c>
    </row>
    <row r="69" spans="1:58" ht="19.5" customHeight="1" x14ac:dyDescent="0.2">
      <c r="A69" s="15" t="s">
        <v>63</v>
      </c>
      <c r="B69" s="137"/>
      <c r="C69" s="137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6"/>
      <c r="Q69" s="16"/>
      <c r="R69" s="16"/>
    </row>
    <row r="70" spans="1:58" ht="29.25" customHeight="1" x14ac:dyDescent="0.15">
      <c r="A70" s="295" t="s">
        <v>64</v>
      </c>
      <c r="B70" s="296"/>
      <c r="C70" s="297"/>
      <c r="D70" s="301" t="s">
        <v>65</v>
      </c>
      <c r="E70" s="303" t="s">
        <v>7</v>
      </c>
      <c r="F70" s="304"/>
      <c r="G70" s="304"/>
      <c r="H70" s="304"/>
      <c r="I70" s="304"/>
      <c r="J70" s="304"/>
      <c r="K70" s="304"/>
      <c r="L70" s="304"/>
      <c r="M70" s="304"/>
      <c r="N70" s="304"/>
      <c r="O70" s="305"/>
      <c r="P70" s="303" t="s">
        <v>66</v>
      </c>
      <c r="Q70" s="305"/>
      <c r="R70" s="306" t="s">
        <v>9</v>
      </c>
    </row>
    <row r="71" spans="1:58" ht="24" customHeight="1" x14ac:dyDescent="0.15">
      <c r="A71" s="298"/>
      <c r="B71" s="299"/>
      <c r="C71" s="300"/>
      <c r="D71" s="302"/>
      <c r="E71" s="268" t="s">
        <v>10</v>
      </c>
      <c r="F71" s="38" t="s">
        <v>11</v>
      </c>
      <c r="G71" s="38" t="s">
        <v>12</v>
      </c>
      <c r="H71" s="38" t="s">
        <v>13</v>
      </c>
      <c r="I71" s="38" t="s">
        <v>14</v>
      </c>
      <c r="J71" s="38" t="s">
        <v>67</v>
      </c>
      <c r="K71" s="38" t="s">
        <v>16</v>
      </c>
      <c r="L71" s="38" t="s">
        <v>68</v>
      </c>
      <c r="M71" s="38" t="s">
        <v>18</v>
      </c>
      <c r="N71" s="38" t="s">
        <v>19</v>
      </c>
      <c r="O71" s="39" t="s">
        <v>20</v>
      </c>
      <c r="P71" s="40" t="s">
        <v>1</v>
      </c>
      <c r="Q71" s="269" t="s">
        <v>2</v>
      </c>
      <c r="R71" s="307"/>
      <c r="BA71" s="8"/>
      <c r="BB71" s="8"/>
      <c r="BC71" s="3"/>
      <c r="BD71" s="29"/>
      <c r="BE71" s="29"/>
      <c r="BF71" s="2"/>
    </row>
    <row r="72" spans="1:58" ht="14.25" customHeight="1" x14ac:dyDescent="0.15">
      <c r="A72" s="308" t="s">
        <v>69</v>
      </c>
      <c r="B72" s="309"/>
      <c r="C72" s="310"/>
      <c r="D72" s="138">
        <f>+SUM(E72:O72)</f>
        <v>0</v>
      </c>
      <c r="E72" s="62"/>
      <c r="F72" s="71"/>
      <c r="G72" s="71"/>
      <c r="H72" s="63"/>
      <c r="I72" s="63"/>
      <c r="J72" s="63"/>
      <c r="K72" s="63"/>
      <c r="L72" s="63"/>
      <c r="M72" s="63"/>
      <c r="N72" s="72"/>
      <c r="O72" s="64"/>
      <c r="P72" s="71"/>
      <c r="Q72" s="64"/>
      <c r="R72" s="64"/>
      <c r="S72" s="75" t="str">
        <f t="shared" ref="S72:S80" si="17">+BA72&amp;BB72&amp;BC72</f>
        <v/>
      </c>
      <c r="BA72" s="17" t="str">
        <f>IF($D72&lt;&gt;($P72+$Q72)," El número ingresos según sexo NO puede ser diferente al Total.","")</f>
        <v/>
      </c>
      <c r="BB72" s="17" t="str">
        <f>IF($M72&lt;$R72," Los Ingresos de 60 años NO puede ser mayor que los Ingresos de 20-64 años.","")</f>
        <v/>
      </c>
      <c r="BC72" s="3"/>
      <c r="BD72" s="25">
        <f>IF($D72&lt;&gt;($P72+$Q72),1,0)</f>
        <v>0</v>
      </c>
      <c r="BE72" s="25">
        <f>IF($M72&lt;$R72,1,0)</f>
        <v>0</v>
      </c>
      <c r="BF72" s="3"/>
    </row>
    <row r="73" spans="1:58" ht="14.25" customHeight="1" x14ac:dyDescent="0.15">
      <c r="A73" s="311" t="s">
        <v>70</v>
      </c>
      <c r="B73" s="312"/>
      <c r="C73" s="313"/>
      <c r="D73" s="139">
        <f t="shared" ref="D73:D78" si="18">+SUM(E73:O73)</f>
        <v>0</v>
      </c>
      <c r="E73" s="96"/>
      <c r="F73" s="97"/>
      <c r="G73" s="97"/>
      <c r="H73" s="80"/>
      <c r="I73" s="80"/>
      <c r="J73" s="80"/>
      <c r="K73" s="80"/>
      <c r="L73" s="80"/>
      <c r="M73" s="80"/>
      <c r="N73" s="81"/>
      <c r="O73" s="98"/>
      <c r="P73" s="97"/>
      <c r="Q73" s="98"/>
      <c r="R73" s="98"/>
      <c r="S73" s="75" t="str">
        <f t="shared" si="17"/>
        <v/>
      </c>
      <c r="BA73" s="17" t="str">
        <f t="shared" ref="BA73:BA88" si="19">IF($D73&lt;&gt;($P73+$Q73)," El número ingresos según sexo NO puede ser diferente al Total.","")</f>
        <v/>
      </c>
      <c r="BB73" s="17" t="str">
        <f t="shared" ref="BB73:BB78" si="20">IF($M73&lt;$R73," Los Ingresos de 60 años NO puede ser mayor que los Ingresos de 20-64 años.","")</f>
        <v/>
      </c>
      <c r="BC73" s="3"/>
      <c r="BD73" s="25">
        <f t="shared" ref="BD73:BD88" si="21">IF($D73&lt;&gt;($P73+$Q73),1,0)</f>
        <v>0</v>
      </c>
      <c r="BE73" s="25">
        <f t="shared" ref="BE73:BE88" si="22">IF($M73&lt;$R73,1,0)</f>
        <v>0</v>
      </c>
      <c r="BF73" s="3"/>
    </row>
    <row r="74" spans="1:58" ht="14.25" customHeight="1" x14ac:dyDescent="0.15">
      <c r="A74" s="366" t="s">
        <v>71</v>
      </c>
      <c r="B74" s="367"/>
      <c r="C74" s="368"/>
      <c r="D74" s="140">
        <f t="shared" si="18"/>
        <v>0</v>
      </c>
      <c r="E74" s="53"/>
      <c r="F74" s="54"/>
      <c r="G74" s="54"/>
      <c r="H74" s="55"/>
      <c r="I74" s="55"/>
      <c r="J74" s="55"/>
      <c r="K74" s="55"/>
      <c r="L74" s="55"/>
      <c r="M74" s="55"/>
      <c r="N74" s="56"/>
      <c r="O74" s="57"/>
      <c r="P74" s="54"/>
      <c r="Q74" s="57"/>
      <c r="R74" s="57"/>
      <c r="S74" s="75" t="str">
        <f t="shared" si="17"/>
        <v/>
      </c>
      <c r="BA74" s="17" t="str">
        <f t="shared" si="19"/>
        <v/>
      </c>
      <c r="BB74" s="17" t="str">
        <f t="shared" si="20"/>
        <v/>
      </c>
      <c r="BC74" s="3"/>
      <c r="BD74" s="25">
        <f t="shared" si="21"/>
        <v>0</v>
      </c>
      <c r="BE74" s="25">
        <f t="shared" si="22"/>
        <v>0</v>
      </c>
      <c r="BF74" s="3"/>
    </row>
    <row r="75" spans="1:58" ht="14.25" customHeight="1" x14ac:dyDescent="0.15">
      <c r="A75" s="409" t="s">
        <v>72</v>
      </c>
      <c r="B75" s="410"/>
      <c r="C75" s="411"/>
      <c r="D75" s="138">
        <f t="shared" si="18"/>
        <v>0</v>
      </c>
      <c r="E75" s="62"/>
      <c r="F75" s="71"/>
      <c r="G75" s="71"/>
      <c r="H75" s="63"/>
      <c r="I75" s="63"/>
      <c r="J75" s="63"/>
      <c r="K75" s="63"/>
      <c r="L75" s="63"/>
      <c r="M75" s="63"/>
      <c r="N75" s="72"/>
      <c r="O75" s="64"/>
      <c r="P75" s="71"/>
      <c r="Q75" s="64"/>
      <c r="R75" s="64"/>
      <c r="S75" s="75" t="str">
        <f t="shared" si="17"/>
        <v/>
      </c>
      <c r="BA75" s="17" t="str">
        <f t="shared" si="19"/>
        <v/>
      </c>
      <c r="BB75" s="17" t="str">
        <f>IF($M75&lt;$R75," Las Altas de 60 años NO puede ser mayor que las Altas de 20-64 años.","")</f>
        <v/>
      </c>
      <c r="BC75" s="3"/>
      <c r="BD75" s="25">
        <f t="shared" si="21"/>
        <v>0</v>
      </c>
      <c r="BE75" s="25">
        <f t="shared" si="22"/>
        <v>0</v>
      </c>
      <c r="BF75" s="3"/>
    </row>
    <row r="76" spans="1:58" ht="14.25" customHeight="1" x14ac:dyDescent="0.15">
      <c r="A76" s="412" t="s">
        <v>73</v>
      </c>
      <c r="B76" s="413"/>
      <c r="C76" s="414"/>
      <c r="D76" s="139">
        <f t="shared" si="18"/>
        <v>0</v>
      </c>
      <c r="E76" s="96"/>
      <c r="F76" s="97"/>
      <c r="G76" s="97"/>
      <c r="H76" s="80"/>
      <c r="I76" s="80"/>
      <c r="J76" s="80"/>
      <c r="K76" s="80"/>
      <c r="L76" s="80"/>
      <c r="M76" s="80"/>
      <c r="N76" s="81"/>
      <c r="O76" s="98"/>
      <c r="P76" s="97"/>
      <c r="Q76" s="98"/>
      <c r="R76" s="98"/>
      <c r="S76" s="75" t="str">
        <f t="shared" si="17"/>
        <v/>
      </c>
      <c r="BA76" s="17" t="str">
        <f t="shared" si="19"/>
        <v/>
      </c>
      <c r="BB76" s="17" t="str">
        <f>IF($M76&lt;$R76," Las Altas de 60 años NO puede ser mayor que las Altas de 20-64 años.","")</f>
        <v/>
      </c>
      <c r="BC76" s="3"/>
      <c r="BD76" s="25">
        <f t="shared" si="21"/>
        <v>0</v>
      </c>
      <c r="BE76" s="25">
        <f t="shared" si="22"/>
        <v>0</v>
      </c>
      <c r="BF76" s="3"/>
    </row>
    <row r="77" spans="1:58" ht="14.25" customHeight="1" x14ac:dyDescent="0.15">
      <c r="A77" s="366" t="s">
        <v>74</v>
      </c>
      <c r="B77" s="367"/>
      <c r="C77" s="368"/>
      <c r="D77" s="141">
        <f t="shared" si="18"/>
        <v>0</v>
      </c>
      <c r="E77" s="142"/>
      <c r="F77" s="143"/>
      <c r="G77" s="143"/>
      <c r="H77" s="144"/>
      <c r="I77" s="144"/>
      <c r="J77" s="144"/>
      <c r="K77" s="144"/>
      <c r="L77" s="144"/>
      <c r="M77" s="144"/>
      <c r="N77" s="55"/>
      <c r="O77" s="98"/>
      <c r="P77" s="97"/>
      <c r="Q77" s="145"/>
      <c r="R77" s="85"/>
      <c r="S77" s="75" t="str">
        <f t="shared" si="17"/>
        <v/>
      </c>
      <c r="BA77" s="17" t="str">
        <f t="shared" si="19"/>
        <v/>
      </c>
      <c r="BB77" s="8"/>
      <c r="BC77" s="3"/>
      <c r="BD77" s="25">
        <f t="shared" si="21"/>
        <v>0</v>
      </c>
      <c r="BE77" s="29"/>
      <c r="BF77" s="3"/>
    </row>
    <row r="78" spans="1:58" ht="16.5" customHeight="1" x14ac:dyDescent="0.15">
      <c r="A78" s="363" t="s">
        <v>75</v>
      </c>
      <c r="B78" s="364"/>
      <c r="C78" s="365"/>
      <c r="D78" s="108">
        <f t="shared" si="18"/>
        <v>0</v>
      </c>
      <c r="E78" s="107">
        <f>+SUM(E75:E77)</f>
        <v>0</v>
      </c>
      <c r="F78" s="89">
        <f>+SUM(F75:F77)</f>
        <v>0</v>
      </c>
      <c r="G78" s="89">
        <f>+SUM(G75:G77)</f>
        <v>0</v>
      </c>
      <c r="H78" s="90">
        <f>+SUM(H75:H77)</f>
        <v>0</v>
      </c>
      <c r="I78" s="90">
        <f>+SUM(I75:I77)</f>
        <v>0</v>
      </c>
      <c r="J78" s="90">
        <f t="shared" ref="J78:O78" si="23">+SUM(J75:J77)+H151+H161+H170</f>
        <v>0</v>
      </c>
      <c r="K78" s="90">
        <f t="shared" si="23"/>
        <v>0</v>
      </c>
      <c r="L78" s="90">
        <f t="shared" si="23"/>
        <v>0</v>
      </c>
      <c r="M78" s="90">
        <f t="shared" si="23"/>
        <v>0</v>
      </c>
      <c r="N78" s="90">
        <f t="shared" si="23"/>
        <v>0</v>
      </c>
      <c r="O78" s="146">
        <f t="shared" si="23"/>
        <v>0</v>
      </c>
      <c r="P78" s="93">
        <f>+SUM(P75:P77)+N151+N161+N170</f>
        <v>0</v>
      </c>
      <c r="Q78" s="146">
        <f>+SUM(Q75:Q77)+O151+O161+O170</f>
        <v>0</v>
      </c>
      <c r="R78" s="88">
        <f>+SUM(R75:R76)+P151+P161+P170</f>
        <v>0</v>
      </c>
      <c r="S78" s="75" t="str">
        <f t="shared" si="17"/>
        <v/>
      </c>
      <c r="BA78" s="17" t="str">
        <f t="shared" si="19"/>
        <v/>
      </c>
      <c r="BB78" s="17" t="str">
        <f t="shared" si="20"/>
        <v/>
      </c>
      <c r="BC78" s="3"/>
      <c r="BD78" s="25">
        <f t="shared" si="21"/>
        <v>0</v>
      </c>
      <c r="BE78" s="25">
        <f t="shared" si="22"/>
        <v>0</v>
      </c>
      <c r="BF78" s="3"/>
    </row>
    <row r="79" spans="1:58" ht="13.5" customHeight="1" x14ac:dyDescent="0.15">
      <c r="A79" s="415" t="s">
        <v>76</v>
      </c>
      <c r="B79" s="416"/>
      <c r="C79" s="417"/>
      <c r="D79" s="147">
        <f>SUM(E79:O79)</f>
        <v>0</v>
      </c>
      <c r="E79" s="45"/>
      <c r="F79" s="46"/>
      <c r="G79" s="46"/>
      <c r="H79" s="47"/>
      <c r="I79" s="47"/>
      <c r="J79" s="47"/>
      <c r="K79" s="47"/>
      <c r="L79" s="47"/>
      <c r="M79" s="47"/>
      <c r="N79" s="48"/>
      <c r="O79" s="64"/>
      <c r="P79" s="71"/>
      <c r="Q79" s="64"/>
      <c r="R79" s="64"/>
      <c r="S79" s="75" t="str">
        <f t="shared" si="17"/>
        <v/>
      </c>
      <c r="BA79" s="17" t="str">
        <f t="shared" si="19"/>
        <v/>
      </c>
      <c r="BB79" s="17" t="str">
        <f>IF($M79&lt;$R79," Los Egresos de 60 años NO puede ser mayor que los Egresos de 20-64 años.","")</f>
        <v/>
      </c>
      <c r="BC79" s="3"/>
      <c r="BD79" s="25">
        <f t="shared" si="21"/>
        <v>0</v>
      </c>
      <c r="BE79" s="25">
        <f t="shared" si="22"/>
        <v>0</v>
      </c>
      <c r="BF79" s="3"/>
    </row>
    <row r="80" spans="1:58" ht="14.25" customHeight="1" x14ac:dyDescent="0.15">
      <c r="A80" s="366" t="s">
        <v>179</v>
      </c>
      <c r="B80" s="367"/>
      <c r="C80" s="368"/>
      <c r="D80" s="140">
        <f>SUM(E80:O80)</f>
        <v>0</v>
      </c>
      <c r="E80" s="53"/>
      <c r="F80" s="54"/>
      <c r="G80" s="54"/>
      <c r="H80" s="55"/>
      <c r="I80" s="55"/>
      <c r="J80" s="55"/>
      <c r="K80" s="55"/>
      <c r="L80" s="55"/>
      <c r="M80" s="55"/>
      <c r="N80" s="56"/>
      <c r="O80" s="56"/>
      <c r="P80" s="53"/>
      <c r="Q80" s="148"/>
      <c r="R80" s="148"/>
      <c r="S80" s="75" t="str">
        <f t="shared" si="17"/>
        <v/>
      </c>
      <c r="BA80" s="17" t="str">
        <f t="shared" si="19"/>
        <v/>
      </c>
      <c r="BB80" s="17" t="str">
        <f>IF($M80&lt;$R80," Los rechazos de 60 años NO puede ser mayor que los rechazos de 20-64 años.","")</f>
        <v/>
      </c>
      <c r="BC80" s="3"/>
      <c r="BD80" s="25">
        <f t="shared" si="21"/>
        <v>0</v>
      </c>
      <c r="BE80" s="25">
        <f t="shared" si="22"/>
        <v>0</v>
      </c>
      <c r="BF80" s="3"/>
    </row>
    <row r="81" spans="1:58" ht="15.75" customHeight="1" x14ac:dyDescent="0.15">
      <c r="A81" s="149"/>
      <c r="B81" s="150"/>
      <c r="C81" s="150"/>
      <c r="D81" s="151"/>
      <c r="E81" s="151"/>
      <c r="F81" s="151"/>
      <c r="G81" s="151"/>
      <c r="H81" s="151"/>
      <c r="I81" s="151"/>
      <c r="J81" s="151"/>
      <c r="K81" s="151"/>
      <c r="L81" s="152"/>
      <c r="M81" s="151"/>
      <c r="N81" s="151"/>
      <c r="O81" s="151"/>
      <c r="P81" s="151"/>
      <c r="Q81" s="151"/>
      <c r="R81" s="151"/>
      <c r="BA81" s="8"/>
      <c r="BB81" s="8"/>
      <c r="BC81" s="3"/>
      <c r="BD81" s="29"/>
      <c r="BE81" s="29"/>
      <c r="BF81" s="3"/>
    </row>
    <row r="82" spans="1:58" ht="14.25" customHeight="1" x14ac:dyDescent="0.15">
      <c r="A82" s="369" t="s">
        <v>180</v>
      </c>
      <c r="B82" s="338"/>
      <c r="C82" s="153" t="s">
        <v>77</v>
      </c>
      <c r="D82" s="138">
        <f>SUM(E82:O82)</f>
        <v>0</v>
      </c>
      <c r="E82" s="62"/>
      <c r="F82" s="71"/>
      <c r="G82" s="71"/>
      <c r="H82" s="63"/>
      <c r="I82" s="63"/>
      <c r="J82" s="63"/>
      <c r="K82" s="63"/>
      <c r="L82" s="63"/>
      <c r="M82" s="63"/>
      <c r="N82" s="72"/>
      <c r="O82" s="72"/>
      <c r="P82" s="62"/>
      <c r="Q82" s="112"/>
      <c r="R82" s="112"/>
      <c r="S82" s="75" t="str">
        <f t="shared" ref="S82:S88" si="24">+BA82&amp;BB82&amp;BC82</f>
        <v/>
      </c>
      <c r="BA82" s="17" t="str">
        <f t="shared" si="19"/>
        <v/>
      </c>
      <c r="BB82" s="17" t="str">
        <f>IF($M82&lt;$R82," Los Indices de 60 años NO puede ser mayor que los Indices de 20-64 años.","")</f>
        <v/>
      </c>
      <c r="BC82" s="3"/>
      <c r="BD82" s="25">
        <f t="shared" si="21"/>
        <v>0</v>
      </c>
      <c r="BE82" s="25">
        <f t="shared" si="22"/>
        <v>0</v>
      </c>
      <c r="BF82" s="3"/>
    </row>
    <row r="83" spans="1:58" ht="14.25" customHeight="1" x14ac:dyDescent="0.15">
      <c r="A83" s="370"/>
      <c r="B83" s="341"/>
      <c r="C83" s="154">
        <v>1</v>
      </c>
      <c r="D83" s="76">
        <f t="shared" ref="D83:D88" si="25">SUM(E83:O83)</f>
        <v>0</v>
      </c>
      <c r="E83" s="96"/>
      <c r="F83" s="97"/>
      <c r="G83" s="97"/>
      <c r="H83" s="80"/>
      <c r="I83" s="80"/>
      <c r="J83" s="80"/>
      <c r="K83" s="80"/>
      <c r="L83" s="80"/>
      <c r="M83" s="80"/>
      <c r="N83" s="81"/>
      <c r="O83" s="81"/>
      <c r="P83" s="96"/>
      <c r="Q83" s="119"/>
      <c r="R83" s="119"/>
      <c r="S83" s="75" t="str">
        <f t="shared" si="24"/>
        <v/>
      </c>
      <c r="BA83" s="17" t="str">
        <f>IF($D83&lt;&gt;($P83+$Q83)," El número ingresos según sexo NO puede ser diferente al Total.","")</f>
        <v/>
      </c>
      <c r="BB83" s="17" t="str">
        <f t="shared" ref="BB83:BB88" si="26">IF($M83&lt;$R83," Los Indices de 60 años NO puede ser mayor que los Indices de 20-64 años.","")</f>
        <v/>
      </c>
      <c r="BC83" s="2"/>
      <c r="BD83" s="25">
        <f t="shared" si="21"/>
        <v>0</v>
      </c>
      <c r="BE83" s="25">
        <f t="shared" si="22"/>
        <v>0</v>
      </c>
      <c r="BF83" s="3"/>
    </row>
    <row r="84" spans="1:58" ht="14.25" customHeight="1" x14ac:dyDescent="0.15">
      <c r="A84" s="370"/>
      <c r="B84" s="341"/>
      <c r="C84" s="154">
        <v>2</v>
      </c>
      <c r="D84" s="76">
        <f t="shared" si="25"/>
        <v>0</v>
      </c>
      <c r="E84" s="96"/>
      <c r="F84" s="97"/>
      <c r="G84" s="97"/>
      <c r="H84" s="80"/>
      <c r="I84" s="80"/>
      <c r="J84" s="80"/>
      <c r="K84" s="80"/>
      <c r="L84" s="80"/>
      <c r="M84" s="80"/>
      <c r="N84" s="81"/>
      <c r="O84" s="81"/>
      <c r="P84" s="96"/>
      <c r="Q84" s="119"/>
      <c r="R84" s="119"/>
      <c r="S84" s="75" t="str">
        <f t="shared" si="24"/>
        <v/>
      </c>
      <c r="BA84" s="17" t="str">
        <f t="shared" si="19"/>
        <v/>
      </c>
      <c r="BB84" s="17" t="str">
        <f t="shared" si="26"/>
        <v/>
      </c>
      <c r="BC84" s="3"/>
      <c r="BD84" s="25">
        <f t="shared" si="21"/>
        <v>0</v>
      </c>
      <c r="BE84" s="25">
        <f t="shared" si="22"/>
        <v>0</v>
      </c>
      <c r="BF84" s="3"/>
    </row>
    <row r="85" spans="1:58" ht="14.25" customHeight="1" x14ac:dyDescent="0.15">
      <c r="A85" s="370"/>
      <c r="B85" s="341"/>
      <c r="C85" s="154">
        <v>3</v>
      </c>
      <c r="D85" s="76">
        <f t="shared" si="25"/>
        <v>0</v>
      </c>
      <c r="E85" s="96"/>
      <c r="F85" s="97"/>
      <c r="G85" s="97"/>
      <c r="H85" s="80"/>
      <c r="I85" s="80"/>
      <c r="J85" s="80"/>
      <c r="K85" s="80"/>
      <c r="L85" s="80"/>
      <c r="M85" s="80"/>
      <c r="N85" s="81"/>
      <c r="O85" s="81"/>
      <c r="P85" s="96"/>
      <c r="Q85" s="119"/>
      <c r="R85" s="119"/>
      <c r="S85" s="75" t="str">
        <f t="shared" si="24"/>
        <v/>
      </c>
      <c r="BA85" s="17" t="str">
        <f t="shared" si="19"/>
        <v/>
      </c>
      <c r="BB85" s="17" t="str">
        <f t="shared" si="26"/>
        <v/>
      </c>
      <c r="BC85" s="3"/>
      <c r="BD85" s="25">
        <f t="shared" si="21"/>
        <v>0</v>
      </c>
      <c r="BE85" s="25">
        <f t="shared" si="22"/>
        <v>0</v>
      </c>
      <c r="BF85" s="3"/>
    </row>
    <row r="86" spans="1:58" ht="14.25" customHeight="1" x14ac:dyDescent="0.15">
      <c r="A86" s="370"/>
      <c r="B86" s="341"/>
      <c r="C86" s="155">
        <v>4</v>
      </c>
      <c r="D86" s="76">
        <f t="shared" si="25"/>
        <v>0</v>
      </c>
      <c r="E86" s="142"/>
      <c r="F86" s="143"/>
      <c r="G86" s="143"/>
      <c r="H86" s="144"/>
      <c r="I86" s="144"/>
      <c r="J86" s="144"/>
      <c r="K86" s="144"/>
      <c r="L86" s="144"/>
      <c r="M86" s="144"/>
      <c r="N86" s="156"/>
      <c r="O86" s="156"/>
      <c r="P86" s="142"/>
      <c r="Q86" s="157"/>
      <c r="R86" s="157"/>
      <c r="S86" s="75" t="str">
        <f t="shared" si="24"/>
        <v/>
      </c>
      <c r="BA86" s="17" t="str">
        <f t="shared" si="19"/>
        <v/>
      </c>
      <c r="BB86" s="17" t="str">
        <f t="shared" si="26"/>
        <v/>
      </c>
      <c r="BC86" s="3"/>
      <c r="BD86" s="25">
        <f t="shared" si="21"/>
        <v>0</v>
      </c>
      <c r="BE86" s="25">
        <f t="shared" si="22"/>
        <v>0</v>
      </c>
      <c r="BF86" s="3"/>
    </row>
    <row r="87" spans="1:58" ht="14.25" customHeight="1" x14ac:dyDescent="0.15">
      <c r="A87" s="370"/>
      <c r="B87" s="341"/>
      <c r="C87" s="155" t="s">
        <v>181</v>
      </c>
      <c r="D87" s="76">
        <f t="shared" si="25"/>
        <v>0</v>
      </c>
      <c r="E87" s="142"/>
      <c r="F87" s="143"/>
      <c r="G87" s="143"/>
      <c r="H87" s="144"/>
      <c r="I87" s="144"/>
      <c r="J87" s="144"/>
      <c r="K87" s="144"/>
      <c r="L87" s="144"/>
      <c r="M87" s="144"/>
      <c r="N87" s="156"/>
      <c r="O87" s="156"/>
      <c r="P87" s="142"/>
      <c r="Q87" s="157"/>
      <c r="R87" s="157"/>
      <c r="S87" s="75" t="str">
        <f t="shared" si="24"/>
        <v/>
      </c>
      <c r="BA87" s="17" t="str">
        <f t="shared" si="19"/>
        <v/>
      </c>
      <c r="BB87" s="17" t="str">
        <f t="shared" si="26"/>
        <v/>
      </c>
      <c r="BC87" s="3"/>
      <c r="BD87" s="25">
        <f t="shared" si="21"/>
        <v>0</v>
      </c>
      <c r="BE87" s="25">
        <f t="shared" si="22"/>
        <v>0</v>
      </c>
      <c r="BF87" s="3"/>
    </row>
    <row r="88" spans="1:58" ht="15.75" customHeight="1" x14ac:dyDescent="0.15">
      <c r="A88" s="339"/>
      <c r="B88" s="371"/>
      <c r="C88" s="158" t="s">
        <v>4</v>
      </c>
      <c r="D88" s="108">
        <f t="shared" si="25"/>
        <v>0</v>
      </c>
      <c r="E88" s="107">
        <f>+SUM(E82:E87)</f>
        <v>0</v>
      </c>
      <c r="F88" s="89">
        <f t="shared" ref="F88:R88" si="27">+SUM(F82:F87)</f>
        <v>0</v>
      </c>
      <c r="G88" s="89">
        <f t="shared" si="27"/>
        <v>0</v>
      </c>
      <c r="H88" s="90">
        <f t="shared" si="27"/>
        <v>0</v>
      </c>
      <c r="I88" s="90">
        <f t="shared" si="27"/>
        <v>0</v>
      </c>
      <c r="J88" s="90">
        <f t="shared" si="27"/>
        <v>0</v>
      </c>
      <c r="K88" s="90">
        <f t="shared" si="27"/>
        <v>0</v>
      </c>
      <c r="L88" s="90">
        <f t="shared" si="27"/>
        <v>0</v>
      </c>
      <c r="M88" s="90">
        <f t="shared" si="27"/>
        <v>0</v>
      </c>
      <c r="N88" s="90">
        <f t="shared" si="27"/>
        <v>0</v>
      </c>
      <c r="O88" s="91">
        <f t="shared" si="27"/>
        <v>0</v>
      </c>
      <c r="P88" s="107">
        <f t="shared" si="27"/>
        <v>0</v>
      </c>
      <c r="Q88" s="146">
        <f t="shared" si="27"/>
        <v>0</v>
      </c>
      <c r="R88" s="88">
        <f t="shared" si="27"/>
        <v>0</v>
      </c>
      <c r="S88" s="75" t="str">
        <f t="shared" si="24"/>
        <v/>
      </c>
      <c r="BA88" s="17" t="str">
        <f t="shared" si="19"/>
        <v/>
      </c>
      <c r="BB88" s="17" t="str">
        <f t="shared" si="26"/>
        <v/>
      </c>
      <c r="BC88" s="3"/>
      <c r="BD88" s="25">
        <f t="shared" si="21"/>
        <v>0</v>
      </c>
      <c r="BE88" s="25">
        <f t="shared" si="22"/>
        <v>0</v>
      </c>
      <c r="BF88" s="3"/>
    </row>
    <row r="89" spans="1:58" ht="40.5" customHeight="1" x14ac:dyDescent="0.2">
      <c r="A89" s="15" t="s">
        <v>78</v>
      </c>
      <c r="B89" s="159"/>
      <c r="C89" s="159"/>
      <c r="D89" s="160"/>
      <c r="E89" s="60"/>
      <c r="F89" s="60"/>
      <c r="BA89" s="2"/>
      <c r="BB89" s="2"/>
      <c r="BC89" s="2"/>
      <c r="BD89" s="2"/>
      <c r="BE89" s="3"/>
      <c r="BF89" s="3"/>
    </row>
    <row r="90" spans="1:58" ht="58.5" customHeight="1" x14ac:dyDescent="0.15">
      <c r="A90" s="363" t="s">
        <v>79</v>
      </c>
      <c r="B90" s="364"/>
      <c r="C90" s="365"/>
      <c r="D90" s="161" t="s">
        <v>80</v>
      </c>
      <c r="E90" s="162" t="s">
        <v>182</v>
      </c>
      <c r="F90" s="163" t="s">
        <v>81</v>
      </c>
      <c r="BA90" s="2"/>
      <c r="BB90" s="2"/>
      <c r="BC90" s="2"/>
      <c r="BD90" s="2"/>
      <c r="BE90" s="3"/>
      <c r="BF90" s="3"/>
    </row>
    <row r="91" spans="1:58" ht="15.75" customHeight="1" x14ac:dyDescent="0.15">
      <c r="A91" s="308" t="s">
        <v>82</v>
      </c>
      <c r="B91" s="309"/>
      <c r="C91" s="310"/>
      <c r="D91" s="164"/>
      <c r="E91" s="164"/>
      <c r="F91" s="164"/>
      <c r="G91" s="75" t="str">
        <f>+BA91&amp;BB91</f>
        <v/>
      </c>
      <c r="BA91" s="17" t="str">
        <f>IF($D91&lt;$F91," Las IC a Gestantes NO puede ser mayor que Total IC","")</f>
        <v/>
      </c>
      <c r="BB91" s="17" t="str">
        <f>IF($D91&lt;$E91," Las IC por Resolución Especilidades NO puede ser mayor que Total IC","")</f>
        <v/>
      </c>
      <c r="BC91" s="3"/>
      <c r="BD91" s="25">
        <f>IF($D91&lt;$E91,1,0)</f>
        <v>0</v>
      </c>
      <c r="BE91" s="25">
        <f>IF($D91&lt;$F91,1,0)</f>
        <v>0</v>
      </c>
      <c r="BF91" s="3"/>
    </row>
    <row r="92" spans="1:58" ht="15.75" customHeight="1" x14ac:dyDescent="0.15">
      <c r="A92" s="372" t="s">
        <v>83</v>
      </c>
      <c r="B92" s="312" t="s">
        <v>84</v>
      </c>
      <c r="C92" s="313"/>
      <c r="D92" s="165"/>
      <c r="E92" s="165"/>
      <c r="F92" s="165"/>
      <c r="G92" s="75" t="str">
        <f t="shared" ref="G92:G101" si="28">+BA92&amp;BB92</f>
        <v/>
      </c>
      <c r="BA92" s="17" t="str">
        <f t="shared" ref="BA92:BA100" si="29">IF($D92&lt;$F92," Las IC a Gestantes NO puede ser mayor que Total IC","")</f>
        <v/>
      </c>
      <c r="BB92" s="17" t="str">
        <f>IF($D92&lt;$E92," Las IC por Resolución Especilidades NO puede ser mayor que Total IC","")</f>
        <v/>
      </c>
      <c r="BC92" s="3"/>
      <c r="BD92" s="25">
        <f>IF($D92&lt;$E92,1,0)</f>
        <v>0</v>
      </c>
      <c r="BE92" s="25">
        <f t="shared" ref="BE92:BE101" si="30">IF($D92&lt;$F92,1,0)</f>
        <v>0</v>
      </c>
      <c r="BF92" s="3"/>
    </row>
    <row r="93" spans="1:58" ht="15.75" customHeight="1" x14ac:dyDescent="0.15">
      <c r="A93" s="373"/>
      <c r="B93" s="312" t="s">
        <v>85</v>
      </c>
      <c r="C93" s="313"/>
      <c r="D93" s="165"/>
      <c r="E93" s="166"/>
      <c r="F93" s="165"/>
      <c r="G93" s="75" t="str">
        <f t="shared" si="28"/>
        <v/>
      </c>
      <c r="BA93" s="17" t="str">
        <f t="shared" si="29"/>
        <v/>
      </c>
      <c r="BB93" s="2"/>
      <c r="BC93" s="2"/>
      <c r="BD93" s="2"/>
      <c r="BE93" s="25">
        <f t="shared" si="30"/>
        <v>0</v>
      </c>
      <c r="BF93" s="3"/>
    </row>
    <row r="94" spans="1:58" ht="15.75" customHeight="1" x14ac:dyDescent="0.15">
      <c r="A94" s="311" t="s">
        <v>86</v>
      </c>
      <c r="B94" s="312"/>
      <c r="C94" s="313"/>
      <c r="D94" s="167"/>
      <c r="E94" s="166"/>
      <c r="F94" s="167"/>
      <c r="G94" s="75" t="str">
        <f t="shared" si="28"/>
        <v/>
      </c>
      <c r="BA94" s="17" t="str">
        <f t="shared" si="29"/>
        <v/>
      </c>
      <c r="BB94" s="2"/>
      <c r="BC94" s="2"/>
      <c r="BD94" s="2"/>
      <c r="BE94" s="25">
        <f t="shared" si="30"/>
        <v>0</v>
      </c>
      <c r="BF94" s="2"/>
    </row>
    <row r="95" spans="1:58" ht="15.75" customHeight="1" x14ac:dyDescent="0.15">
      <c r="A95" s="311" t="s">
        <v>87</v>
      </c>
      <c r="B95" s="312"/>
      <c r="C95" s="313"/>
      <c r="D95" s="167"/>
      <c r="E95" s="166"/>
      <c r="F95" s="167"/>
      <c r="G95" s="75" t="str">
        <f t="shared" si="28"/>
        <v/>
      </c>
      <c r="BA95" s="17" t="str">
        <f t="shared" si="29"/>
        <v/>
      </c>
      <c r="BB95" s="2"/>
      <c r="BC95" s="2"/>
      <c r="BD95" s="2"/>
      <c r="BE95" s="25">
        <f t="shared" si="30"/>
        <v>0</v>
      </c>
      <c r="BF95" s="3"/>
    </row>
    <row r="96" spans="1:58" ht="15.75" customHeight="1" x14ac:dyDescent="0.15">
      <c r="A96" s="311" t="s">
        <v>88</v>
      </c>
      <c r="B96" s="312"/>
      <c r="C96" s="313"/>
      <c r="D96" s="167"/>
      <c r="E96" s="166"/>
      <c r="F96" s="167"/>
      <c r="G96" s="75" t="str">
        <f t="shared" si="28"/>
        <v/>
      </c>
      <c r="BA96" s="17" t="str">
        <f t="shared" si="29"/>
        <v/>
      </c>
      <c r="BB96" s="2"/>
      <c r="BC96" s="2"/>
      <c r="BD96" s="2"/>
      <c r="BE96" s="25">
        <f t="shared" si="30"/>
        <v>0</v>
      </c>
      <c r="BF96" s="3"/>
    </row>
    <row r="97" spans="1:58" ht="17.25" customHeight="1" x14ac:dyDescent="0.15">
      <c r="A97" s="374" t="s">
        <v>89</v>
      </c>
      <c r="B97" s="375"/>
      <c r="C97" s="376"/>
      <c r="D97" s="168"/>
      <c r="E97" s="169"/>
      <c r="F97" s="168"/>
      <c r="G97" s="75" t="str">
        <f t="shared" si="28"/>
        <v/>
      </c>
      <c r="BA97" s="17" t="str">
        <f t="shared" si="29"/>
        <v/>
      </c>
      <c r="BE97" s="25">
        <f t="shared" si="30"/>
        <v>0</v>
      </c>
    </row>
    <row r="98" spans="1:58" ht="15.75" customHeight="1" x14ac:dyDescent="0.15">
      <c r="A98" s="311" t="s">
        <v>183</v>
      </c>
      <c r="B98" s="312"/>
      <c r="C98" s="313"/>
      <c r="D98" s="167"/>
      <c r="E98" s="166"/>
      <c r="F98" s="167"/>
      <c r="G98" s="75" t="str">
        <f t="shared" si="28"/>
        <v/>
      </c>
      <c r="BA98" s="17" t="str">
        <f t="shared" si="29"/>
        <v/>
      </c>
      <c r="BE98" s="25">
        <f t="shared" si="30"/>
        <v>0</v>
      </c>
    </row>
    <row r="99" spans="1:58" ht="15.75" customHeight="1" x14ac:dyDescent="0.15">
      <c r="A99" s="387" t="s">
        <v>184</v>
      </c>
      <c r="B99" s="388"/>
      <c r="C99" s="389"/>
      <c r="D99" s="168"/>
      <c r="E99" s="169"/>
      <c r="F99" s="168"/>
      <c r="G99" s="75" t="str">
        <f t="shared" si="28"/>
        <v/>
      </c>
      <c r="BA99" s="17" t="str">
        <f t="shared" si="29"/>
        <v/>
      </c>
      <c r="BE99" s="25">
        <f t="shared" si="30"/>
        <v>0</v>
      </c>
    </row>
    <row r="100" spans="1:58" ht="15.75" customHeight="1" x14ac:dyDescent="0.15">
      <c r="A100" s="387" t="s">
        <v>185</v>
      </c>
      <c r="B100" s="388"/>
      <c r="C100" s="389"/>
      <c r="D100" s="168"/>
      <c r="E100" s="169"/>
      <c r="F100" s="168"/>
      <c r="G100" s="75" t="str">
        <f t="shared" si="28"/>
        <v/>
      </c>
      <c r="BA100" s="17" t="str">
        <f t="shared" si="29"/>
        <v/>
      </c>
      <c r="BE100" s="25">
        <f t="shared" si="30"/>
        <v>0</v>
      </c>
    </row>
    <row r="101" spans="1:58" ht="15.75" customHeight="1" x14ac:dyDescent="0.15">
      <c r="A101" s="366" t="s">
        <v>186</v>
      </c>
      <c r="B101" s="367"/>
      <c r="C101" s="368"/>
      <c r="D101" s="170"/>
      <c r="E101" s="171"/>
      <c r="F101" s="170"/>
      <c r="G101" s="75" t="str">
        <f t="shared" si="28"/>
        <v/>
      </c>
      <c r="BA101" s="17" t="str">
        <f>IF($D101&lt;$F101," Las IC a Gestantes NO puede ser mayor que Total IC","")</f>
        <v/>
      </c>
      <c r="BE101" s="25">
        <f t="shared" si="30"/>
        <v>0</v>
      </c>
    </row>
    <row r="102" spans="1:58" ht="40.5" customHeight="1" x14ac:dyDescent="0.2">
      <c r="A102" s="7" t="s">
        <v>90</v>
      </c>
      <c r="B102" s="172"/>
      <c r="C102" s="173"/>
      <c r="D102" s="172"/>
      <c r="E102" s="174"/>
      <c r="F102" s="174"/>
    </row>
    <row r="103" spans="1:58" ht="15.75" customHeight="1" x14ac:dyDescent="0.15">
      <c r="A103" s="403" t="s">
        <v>91</v>
      </c>
      <c r="B103" s="404"/>
      <c r="C103" s="405"/>
      <c r="D103" s="363" t="s">
        <v>92</v>
      </c>
      <c r="E103" s="364"/>
      <c r="F103" s="365"/>
      <c r="G103" s="356" t="s">
        <v>93</v>
      </c>
    </row>
    <row r="104" spans="1:58" ht="15.75" customHeight="1" x14ac:dyDescent="0.15">
      <c r="A104" s="406"/>
      <c r="B104" s="407"/>
      <c r="C104" s="408"/>
      <c r="D104" s="175" t="s">
        <v>4</v>
      </c>
      <c r="E104" s="176" t="s">
        <v>1</v>
      </c>
      <c r="F104" s="177" t="s">
        <v>2</v>
      </c>
      <c r="G104" s="329"/>
    </row>
    <row r="105" spans="1:58" ht="15.75" customHeight="1" x14ac:dyDescent="0.15">
      <c r="A105" s="357" t="s">
        <v>94</v>
      </c>
      <c r="B105" s="359" t="s">
        <v>95</v>
      </c>
      <c r="C105" s="360"/>
      <c r="D105" s="178">
        <f>+SUM(E105:F105)</f>
        <v>0</v>
      </c>
      <c r="E105" s="114"/>
      <c r="F105" s="179"/>
      <c r="G105" s="83"/>
      <c r="H105" s="180" t="str">
        <f>+BA105&amp;BB105</f>
        <v/>
      </c>
      <c r="BA105" s="181" t="str">
        <f>IF($E105+$E106+$F105+$F106&lt;=$D15+$D16,"","Las Consultas de Urgencia realizadas en Extensión Horaria NO PUEDE ser mayor que el Total de Consultas de Urgencia de la Sección A. ")</f>
        <v/>
      </c>
      <c r="BB105" s="181" t="str">
        <f>IF($G105+$G106&lt;=$D68,"","Las Actividades Recuperativas realizadas en Extensión Horaria NO PUEDE ser mayor que el Total de Actividades de la Sección B. ")</f>
        <v/>
      </c>
      <c r="BC105" s="2"/>
      <c r="BD105" s="26">
        <f>IF($E105+$E106+$F105+$F106&lt;=$D15+$D16,0,1)</f>
        <v>0</v>
      </c>
      <c r="BE105" s="26">
        <f>IF($G105+$G106&lt;=$D68,0,1)</f>
        <v>0</v>
      </c>
      <c r="BF105" s="3"/>
    </row>
    <row r="106" spans="1:58" ht="15.75" customHeight="1" x14ac:dyDescent="0.15">
      <c r="A106" s="358"/>
      <c r="B106" s="361" t="s">
        <v>96</v>
      </c>
      <c r="C106" s="362"/>
      <c r="D106" s="52">
        <f>+SUM(E106:F106)</f>
        <v>0</v>
      </c>
      <c r="E106" s="53"/>
      <c r="F106" s="57"/>
      <c r="G106" s="58"/>
      <c r="H106" s="180"/>
      <c r="BA106" s="2"/>
      <c r="BB106" s="2"/>
      <c r="BC106" s="2"/>
      <c r="BD106" s="2"/>
      <c r="BE106" s="3"/>
      <c r="BF106" s="3"/>
    </row>
    <row r="107" spans="1:58" ht="21" customHeight="1" x14ac:dyDescent="0.2">
      <c r="A107" s="14" t="s">
        <v>97</v>
      </c>
      <c r="B107" s="59"/>
      <c r="C107" s="59"/>
      <c r="D107" s="59"/>
      <c r="E107" s="182"/>
      <c r="F107" s="182"/>
      <c r="G107" s="182"/>
      <c r="BA107" s="2"/>
      <c r="BB107" s="2"/>
      <c r="BC107" s="2"/>
      <c r="BD107" s="2"/>
      <c r="BE107" s="2"/>
      <c r="BF107" s="2"/>
    </row>
    <row r="108" spans="1:58" ht="31.5" customHeight="1" x14ac:dyDescent="0.15">
      <c r="A108" s="295" t="s">
        <v>98</v>
      </c>
      <c r="B108" s="296"/>
      <c r="C108" s="297"/>
      <c r="D108" s="301" t="s">
        <v>4</v>
      </c>
      <c r="E108" s="303" t="s">
        <v>7</v>
      </c>
      <c r="F108" s="304"/>
      <c r="G108" s="304"/>
      <c r="H108" s="304"/>
      <c r="I108" s="304"/>
      <c r="J108" s="304"/>
      <c r="K108" s="304"/>
      <c r="L108" s="304"/>
      <c r="M108" s="305"/>
      <c r="N108" s="301" t="s">
        <v>33</v>
      </c>
      <c r="O108" s="306" t="s">
        <v>9</v>
      </c>
      <c r="P108" s="306" t="s">
        <v>34</v>
      </c>
      <c r="BA108" s="2"/>
      <c r="BB108" s="2"/>
      <c r="BC108" s="2"/>
      <c r="BD108" s="2"/>
      <c r="BE108" s="3"/>
      <c r="BF108" s="3"/>
    </row>
    <row r="109" spans="1:58" ht="27" customHeight="1" x14ac:dyDescent="0.15">
      <c r="A109" s="298"/>
      <c r="B109" s="299"/>
      <c r="C109" s="300"/>
      <c r="D109" s="329"/>
      <c r="E109" s="40" t="s">
        <v>24</v>
      </c>
      <c r="F109" s="38" t="s">
        <v>25</v>
      </c>
      <c r="G109" s="38" t="s">
        <v>26</v>
      </c>
      <c r="H109" s="38" t="s">
        <v>15</v>
      </c>
      <c r="I109" s="38" t="s">
        <v>16</v>
      </c>
      <c r="J109" s="38" t="s">
        <v>17</v>
      </c>
      <c r="K109" s="38" t="s">
        <v>18</v>
      </c>
      <c r="L109" s="38" t="s">
        <v>19</v>
      </c>
      <c r="M109" s="39" t="s">
        <v>20</v>
      </c>
      <c r="N109" s="329"/>
      <c r="O109" s="307"/>
      <c r="P109" s="307"/>
      <c r="BA109" s="2"/>
      <c r="BB109" s="2"/>
      <c r="BC109" s="2"/>
      <c r="BD109" s="2"/>
      <c r="BE109" s="3"/>
      <c r="BF109" s="3"/>
    </row>
    <row r="110" spans="1:58" ht="15.75" customHeight="1" x14ac:dyDescent="0.15">
      <c r="A110" s="401" t="s">
        <v>99</v>
      </c>
      <c r="B110" s="402"/>
      <c r="C110" s="402"/>
      <c r="D110" s="44">
        <f>+SUM(E110:M110)</f>
        <v>124</v>
      </c>
      <c r="E110" s="62">
        <v>11</v>
      </c>
      <c r="F110" s="63">
        <v>5</v>
      </c>
      <c r="G110" s="63">
        <v>4</v>
      </c>
      <c r="H110" s="63">
        <v>7</v>
      </c>
      <c r="I110" s="63">
        <v>14</v>
      </c>
      <c r="J110" s="63">
        <v>19</v>
      </c>
      <c r="K110" s="63">
        <v>30</v>
      </c>
      <c r="L110" s="63">
        <v>10</v>
      </c>
      <c r="M110" s="64">
        <v>24</v>
      </c>
      <c r="N110" s="74">
        <v>124</v>
      </c>
      <c r="O110" s="74"/>
      <c r="P110" s="74"/>
      <c r="Q110" s="75" t="str">
        <f t="shared" ref="Q110:Q139" si="31">$BA110&amp;" "&amp;$BB110&amp;" "&amp;$BC110</f>
        <v xml:space="preserve">  </v>
      </c>
      <c r="BA110" s="11" t="str">
        <f t="shared" ref="BA110:BA139" si="32">IF($D110=0,"",IF($N110="",IF($D110="",""," No olvide escribir la columna Beneficiarios."),""))</f>
        <v/>
      </c>
      <c r="BB110" s="11" t="str">
        <f t="shared" ref="BB110:BB139" si="33">IF($D110&lt;$N110," El número de Beneficiarios NO puede ser mayor que el Total.","")</f>
        <v/>
      </c>
      <c r="BC110" s="17" t="str">
        <f t="shared" ref="BC110:BC139" si="34">IF($K110&lt;$O110," Las actividades de 60 años NO puede ser mayor que el de 20-64 años.","")</f>
        <v/>
      </c>
      <c r="BD110" s="26">
        <f t="shared" ref="BD110:BD139" si="35">IF($K110&lt;$O110,1,0)</f>
        <v>0</v>
      </c>
      <c r="BE110" s="26">
        <f t="shared" ref="BE110:BE139" si="36">IF($D110&lt;$N110,1,0)</f>
        <v>0</v>
      </c>
      <c r="BF110" s="26">
        <f t="shared" ref="BF110:BF139" si="37">IF($D110=0,"",IF($N110="",IF($D110="","",1),0))</f>
        <v>0</v>
      </c>
    </row>
    <row r="111" spans="1:58" ht="15.75" customHeight="1" x14ac:dyDescent="0.15">
      <c r="A111" s="352" t="s">
        <v>100</v>
      </c>
      <c r="B111" s="352"/>
      <c r="C111" s="352"/>
      <c r="D111" s="76">
        <f>+SUM(E111:M111)</f>
        <v>62</v>
      </c>
      <c r="E111" s="96">
        <v>7</v>
      </c>
      <c r="F111" s="80">
        <v>2</v>
      </c>
      <c r="G111" s="80">
        <v>4</v>
      </c>
      <c r="H111" s="80">
        <v>1</v>
      </c>
      <c r="I111" s="80">
        <v>15</v>
      </c>
      <c r="J111" s="80">
        <v>6</v>
      </c>
      <c r="K111" s="80">
        <v>19</v>
      </c>
      <c r="L111" s="80">
        <v>8</v>
      </c>
      <c r="M111" s="98"/>
      <c r="N111" s="83">
        <v>62</v>
      </c>
      <c r="O111" s="83">
        <v>1</v>
      </c>
      <c r="P111" s="83"/>
      <c r="Q111" s="75" t="str">
        <f t="shared" si="31"/>
        <v xml:space="preserve">  </v>
      </c>
      <c r="BA111" s="11" t="str">
        <f t="shared" si="32"/>
        <v/>
      </c>
      <c r="BB111" s="11" t="str">
        <f t="shared" si="33"/>
        <v/>
      </c>
      <c r="BC111" s="17" t="str">
        <f t="shared" si="34"/>
        <v/>
      </c>
      <c r="BD111" s="26">
        <f t="shared" si="35"/>
        <v>0</v>
      </c>
      <c r="BE111" s="26">
        <f t="shared" si="36"/>
        <v>0</v>
      </c>
      <c r="BF111" s="26">
        <f t="shared" si="37"/>
        <v>0</v>
      </c>
    </row>
    <row r="112" spans="1:58" ht="20.25" customHeight="1" x14ac:dyDescent="0.15">
      <c r="A112" s="311" t="s">
        <v>101</v>
      </c>
      <c r="B112" s="312"/>
      <c r="C112" s="313"/>
      <c r="D112" s="76">
        <f>+SUM(E112:M112)</f>
        <v>339</v>
      </c>
      <c r="E112" s="96">
        <v>76</v>
      </c>
      <c r="F112" s="115">
        <v>10</v>
      </c>
      <c r="G112" s="115">
        <v>23</v>
      </c>
      <c r="H112" s="115">
        <v>5</v>
      </c>
      <c r="I112" s="115">
        <v>79</v>
      </c>
      <c r="J112" s="115">
        <v>12</v>
      </c>
      <c r="K112" s="115">
        <v>119</v>
      </c>
      <c r="L112" s="115">
        <v>15</v>
      </c>
      <c r="M112" s="179"/>
      <c r="N112" s="117">
        <v>339</v>
      </c>
      <c r="O112" s="117"/>
      <c r="P112" s="117"/>
      <c r="Q112" s="75" t="str">
        <f t="shared" si="31"/>
        <v xml:space="preserve">  </v>
      </c>
      <c r="BA112" s="11" t="str">
        <f t="shared" si="32"/>
        <v/>
      </c>
      <c r="BB112" s="11" t="str">
        <f t="shared" si="33"/>
        <v/>
      </c>
      <c r="BC112" s="17" t="str">
        <f t="shared" si="34"/>
        <v/>
      </c>
      <c r="BD112" s="26">
        <f t="shared" si="35"/>
        <v>0</v>
      </c>
      <c r="BE112" s="26">
        <f t="shared" si="36"/>
        <v>0</v>
      </c>
      <c r="BF112" s="26">
        <f t="shared" si="37"/>
        <v>0</v>
      </c>
    </row>
    <row r="113" spans="1:58" ht="15" customHeight="1" x14ac:dyDescent="0.15">
      <c r="A113" s="352" t="s">
        <v>102</v>
      </c>
      <c r="B113" s="352"/>
      <c r="C113" s="352"/>
      <c r="D113" s="76">
        <f>+SUM(E113:M113)</f>
        <v>0</v>
      </c>
      <c r="E113" s="96"/>
      <c r="F113" s="80"/>
      <c r="G113" s="80"/>
      <c r="H113" s="80"/>
      <c r="I113" s="80"/>
      <c r="J113" s="80"/>
      <c r="K113" s="80"/>
      <c r="L113" s="80"/>
      <c r="M113" s="98"/>
      <c r="N113" s="83"/>
      <c r="O113" s="83"/>
      <c r="P113" s="83"/>
      <c r="Q113" s="75" t="str">
        <f t="shared" si="31"/>
        <v xml:space="preserve">  </v>
      </c>
      <c r="BA113" s="11" t="str">
        <f t="shared" si="32"/>
        <v/>
      </c>
      <c r="BB113" s="11" t="str">
        <f t="shared" si="33"/>
        <v/>
      </c>
      <c r="BC113" s="17" t="str">
        <f t="shared" si="34"/>
        <v/>
      </c>
      <c r="BD113" s="26">
        <f t="shared" si="35"/>
        <v>0</v>
      </c>
      <c r="BE113" s="26">
        <f t="shared" si="36"/>
        <v>0</v>
      </c>
      <c r="BF113" s="26" t="str">
        <f t="shared" si="37"/>
        <v/>
      </c>
    </row>
    <row r="114" spans="1:58" ht="15.75" customHeight="1" x14ac:dyDescent="0.15">
      <c r="A114" s="352" t="s">
        <v>187</v>
      </c>
      <c r="B114" s="352"/>
      <c r="C114" s="352"/>
      <c r="D114" s="76">
        <f t="shared" ref="D114:D119" si="38">+SUM(H114:M114)</f>
        <v>229</v>
      </c>
      <c r="E114" s="77"/>
      <c r="F114" s="79"/>
      <c r="G114" s="79"/>
      <c r="H114" s="80"/>
      <c r="I114" s="80">
        <v>1</v>
      </c>
      <c r="J114" s="80">
        <v>4</v>
      </c>
      <c r="K114" s="80">
        <v>171</v>
      </c>
      <c r="L114" s="80">
        <v>33</v>
      </c>
      <c r="M114" s="98">
        <v>20</v>
      </c>
      <c r="N114" s="83">
        <v>229</v>
      </c>
      <c r="O114" s="83">
        <v>7</v>
      </c>
      <c r="P114" s="83"/>
      <c r="Q114" s="75" t="str">
        <f t="shared" si="31"/>
        <v xml:space="preserve">  </v>
      </c>
      <c r="BA114" s="11" t="str">
        <f t="shared" si="32"/>
        <v/>
      </c>
      <c r="BB114" s="11" t="str">
        <f t="shared" si="33"/>
        <v/>
      </c>
      <c r="BC114" s="17" t="str">
        <f t="shared" si="34"/>
        <v/>
      </c>
      <c r="BD114" s="26">
        <f t="shared" si="35"/>
        <v>0</v>
      </c>
      <c r="BE114" s="26">
        <f t="shared" si="36"/>
        <v>0</v>
      </c>
      <c r="BF114" s="26">
        <f t="shared" si="37"/>
        <v>0</v>
      </c>
    </row>
    <row r="115" spans="1:58" ht="15.75" customHeight="1" x14ac:dyDescent="0.15">
      <c r="A115" s="320" t="s">
        <v>188</v>
      </c>
      <c r="B115" s="320"/>
      <c r="C115" s="320"/>
      <c r="D115" s="76">
        <f t="shared" si="38"/>
        <v>39</v>
      </c>
      <c r="E115" s="77"/>
      <c r="F115" s="79"/>
      <c r="G115" s="79"/>
      <c r="H115" s="80">
        <v>1</v>
      </c>
      <c r="I115" s="80">
        <v>10</v>
      </c>
      <c r="J115" s="80">
        <v>6</v>
      </c>
      <c r="K115" s="80">
        <v>12</v>
      </c>
      <c r="L115" s="80"/>
      <c r="M115" s="98">
        <v>10</v>
      </c>
      <c r="N115" s="83">
        <v>39</v>
      </c>
      <c r="O115" s="83"/>
      <c r="P115" s="83"/>
      <c r="Q115" s="75" t="str">
        <f t="shared" si="31"/>
        <v xml:space="preserve">  </v>
      </c>
      <c r="BA115" s="11" t="str">
        <f t="shared" si="32"/>
        <v/>
      </c>
      <c r="BB115" s="11" t="str">
        <f t="shared" si="33"/>
        <v/>
      </c>
      <c r="BC115" s="17" t="str">
        <f t="shared" si="34"/>
        <v/>
      </c>
      <c r="BD115" s="26">
        <f t="shared" si="35"/>
        <v>0</v>
      </c>
      <c r="BE115" s="26">
        <f t="shared" si="36"/>
        <v>0</v>
      </c>
      <c r="BF115" s="26">
        <f t="shared" si="37"/>
        <v>0</v>
      </c>
    </row>
    <row r="116" spans="1:58" ht="15.75" customHeight="1" x14ac:dyDescent="0.15">
      <c r="A116" s="320" t="s">
        <v>189</v>
      </c>
      <c r="B116" s="320"/>
      <c r="C116" s="320"/>
      <c r="D116" s="76">
        <f t="shared" si="38"/>
        <v>23</v>
      </c>
      <c r="E116" s="77"/>
      <c r="F116" s="79"/>
      <c r="G116" s="79"/>
      <c r="H116" s="80">
        <v>1</v>
      </c>
      <c r="I116" s="80"/>
      <c r="J116" s="80">
        <v>4</v>
      </c>
      <c r="K116" s="80">
        <v>7</v>
      </c>
      <c r="L116" s="80"/>
      <c r="M116" s="98">
        <v>11</v>
      </c>
      <c r="N116" s="83">
        <v>23</v>
      </c>
      <c r="O116" s="83">
        <v>7</v>
      </c>
      <c r="P116" s="83"/>
      <c r="Q116" s="75" t="str">
        <f t="shared" si="31"/>
        <v xml:space="preserve">  </v>
      </c>
      <c r="BA116" s="11" t="str">
        <f t="shared" si="32"/>
        <v/>
      </c>
      <c r="BB116" s="11" t="str">
        <f t="shared" si="33"/>
        <v/>
      </c>
      <c r="BC116" s="17" t="str">
        <f t="shared" si="34"/>
        <v/>
      </c>
      <c r="BD116" s="26">
        <f t="shared" si="35"/>
        <v>0</v>
      </c>
      <c r="BE116" s="26">
        <f t="shared" si="36"/>
        <v>0</v>
      </c>
      <c r="BF116" s="26">
        <f t="shared" si="37"/>
        <v>0</v>
      </c>
    </row>
    <row r="117" spans="1:58" ht="15.75" customHeight="1" x14ac:dyDescent="0.15">
      <c r="A117" s="320" t="s">
        <v>190</v>
      </c>
      <c r="B117" s="320"/>
      <c r="C117" s="320"/>
      <c r="D117" s="76">
        <f t="shared" si="38"/>
        <v>22</v>
      </c>
      <c r="E117" s="77"/>
      <c r="F117" s="79"/>
      <c r="G117" s="79"/>
      <c r="H117" s="80">
        <v>2</v>
      </c>
      <c r="I117" s="80">
        <v>1</v>
      </c>
      <c r="J117" s="80">
        <v>7</v>
      </c>
      <c r="K117" s="80">
        <v>4</v>
      </c>
      <c r="L117" s="80"/>
      <c r="M117" s="98">
        <v>8</v>
      </c>
      <c r="N117" s="83">
        <v>22</v>
      </c>
      <c r="O117" s="83"/>
      <c r="P117" s="83"/>
      <c r="Q117" s="75" t="str">
        <f t="shared" si="31"/>
        <v xml:space="preserve">  </v>
      </c>
      <c r="BA117" s="11" t="str">
        <f t="shared" si="32"/>
        <v/>
      </c>
      <c r="BB117" s="11" t="str">
        <f t="shared" si="33"/>
        <v/>
      </c>
      <c r="BC117" s="17" t="str">
        <f t="shared" si="34"/>
        <v/>
      </c>
      <c r="BD117" s="26">
        <f t="shared" si="35"/>
        <v>0</v>
      </c>
      <c r="BE117" s="26">
        <f t="shared" si="36"/>
        <v>0</v>
      </c>
      <c r="BF117" s="26">
        <f t="shared" si="37"/>
        <v>0</v>
      </c>
    </row>
    <row r="118" spans="1:58" ht="15" customHeight="1" x14ac:dyDescent="0.15">
      <c r="A118" s="320" t="s">
        <v>170</v>
      </c>
      <c r="B118" s="320"/>
      <c r="C118" s="320"/>
      <c r="D118" s="76">
        <f t="shared" si="38"/>
        <v>0</v>
      </c>
      <c r="E118" s="77"/>
      <c r="F118" s="79"/>
      <c r="G118" s="79"/>
      <c r="H118" s="80"/>
      <c r="I118" s="80"/>
      <c r="J118" s="80"/>
      <c r="K118" s="80"/>
      <c r="L118" s="80"/>
      <c r="M118" s="98"/>
      <c r="N118" s="83"/>
      <c r="O118" s="83"/>
      <c r="P118" s="83"/>
      <c r="Q118" s="75" t="str">
        <f t="shared" si="31"/>
        <v xml:space="preserve">  </v>
      </c>
      <c r="BA118" s="11" t="str">
        <f t="shared" si="32"/>
        <v/>
      </c>
      <c r="BB118" s="11" t="str">
        <f t="shared" si="33"/>
        <v/>
      </c>
      <c r="BC118" s="17" t="str">
        <f t="shared" si="34"/>
        <v/>
      </c>
      <c r="BD118" s="26">
        <f t="shared" si="35"/>
        <v>0</v>
      </c>
      <c r="BE118" s="26">
        <f t="shared" si="36"/>
        <v>0</v>
      </c>
      <c r="BF118" s="26" t="str">
        <f t="shared" si="37"/>
        <v/>
      </c>
    </row>
    <row r="119" spans="1:58" ht="15.75" customHeight="1" x14ac:dyDescent="0.15">
      <c r="A119" s="352" t="s">
        <v>103</v>
      </c>
      <c r="B119" s="352"/>
      <c r="C119" s="352"/>
      <c r="D119" s="76">
        <f t="shared" si="38"/>
        <v>0</v>
      </c>
      <c r="E119" s="77"/>
      <c r="F119" s="79"/>
      <c r="G119" s="79"/>
      <c r="H119" s="80"/>
      <c r="I119" s="80"/>
      <c r="J119" s="80"/>
      <c r="K119" s="80"/>
      <c r="L119" s="80"/>
      <c r="M119" s="98"/>
      <c r="N119" s="83"/>
      <c r="O119" s="83"/>
      <c r="P119" s="83"/>
      <c r="Q119" s="75" t="str">
        <f t="shared" si="31"/>
        <v xml:space="preserve">  </v>
      </c>
      <c r="BA119" s="11" t="str">
        <f t="shared" si="32"/>
        <v/>
      </c>
      <c r="BB119" s="11" t="str">
        <f t="shared" si="33"/>
        <v/>
      </c>
      <c r="BC119" s="17" t="str">
        <f t="shared" si="34"/>
        <v/>
      </c>
      <c r="BD119" s="26">
        <f t="shared" si="35"/>
        <v>0</v>
      </c>
      <c r="BE119" s="26">
        <f t="shared" si="36"/>
        <v>0</v>
      </c>
      <c r="BF119" s="26" t="str">
        <f t="shared" si="37"/>
        <v/>
      </c>
    </row>
    <row r="120" spans="1:58" ht="15.75" customHeight="1" x14ac:dyDescent="0.15">
      <c r="A120" s="352" t="s">
        <v>104</v>
      </c>
      <c r="B120" s="352"/>
      <c r="C120" s="352"/>
      <c r="D120" s="76">
        <f>+SUM(J120:M120)</f>
        <v>0</v>
      </c>
      <c r="E120" s="77"/>
      <c r="F120" s="79"/>
      <c r="G120" s="79"/>
      <c r="H120" s="79"/>
      <c r="I120" s="79"/>
      <c r="J120" s="80"/>
      <c r="K120" s="80"/>
      <c r="L120" s="80"/>
      <c r="M120" s="98"/>
      <c r="N120" s="83"/>
      <c r="O120" s="83"/>
      <c r="P120" s="83"/>
      <c r="Q120" s="75" t="str">
        <f t="shared" si="31"/>
        <v xml:space="preserve">  </v>
      </c>
      <c r="BA120" s="11" t="str">
        <f t="shared" si="32"/>
        <v/>
      </c>
      <c r="BB120" s="11" t="str">
        <f t="shared" si="33"/>
        <v/>
      </c>
      <c r="BC120" s="17" t="str">
        <f t="shared" si="34"/>
        <v/>
      </c>
      <c r="BD120" s="26">
        <f t="shared" si="35"/>
        <v>0</v>
      </c>
      <c r="BE120" s="26">
        <f t="shared" si="36"/>
        <v>0</v>
      </c>
      <c r="BF120" s="26" t="str">
        <f t="shared" si="37"/>
        <v/>
      </c>
    </row>
    <row r="121" spans="1:58" ht="15.75" customHeight="1" x14ac:dyDescent="0.15">
      <c r="A121" s="352" t="s">
        <v>105</v>
      </c>
      <c r="B121" s="352"/>
      <c r="C121" s="352"/>
      <c r="D121" s="76">
        <f>+SUM(G121:M121)</f>
        <v>8</v>
      </c>
      <c r="E121" s="77"/>
      <c r="F121" s="79"/>
      <c r="G121" s="80"/>
      <c r="H121" s="80"/>
      <c r="I121" s="80"/>
      <c r="J121" s="80"/>
      <c r="K121" s="80">
        <v>7</v>
      </c>
      <c r="L121" s="80">
        <v>1</v>
      </c>
      <c r="M121" s="98"/>
      <c r="N121" s="83">
        <v>8</v>
      </c>
      <c r="O121" s="83"/>
      <c r="P121" s="83"/>
      <c r="Q121" s="75" t="str">
        <f t="shared" si="31"/>
        <v xml:space="preserve">  </v>
      </c>
      <c r="BA121" s="11" t="str">
        <f t="shared" si="32"/>
        <v/>
      </c>
      <c r="BB121" s="11" t="str">
        <f t="shared" si="33"/>
        <v/>
      </c>
      <c r="BC121" s="17" t="str">
        <f t="shared" si="34"/>
        <v/>
      </c>
      <c r="BD121" s="26">
        <f t="shared" si="35"/>
        <v>0</v>
      </c>
      <c r="BE121" s="26">
        <f t="shared" si="36"/>
        <v>0</v>
      </c>
      <c r="BF121" s="26">
        <f t="shared" si="37"/>
        <v>0</v>
      </c>
    </row>
    <row r="122" spans="1:58" ht="15.75" customHeight="1" x14ac:dyDescent="0.15">
      <c r="A122" s="352" t="s">
        <v>106</v>
      </c>
      <c r="B122" s="352"/>
      <c r="C122" s="352"/>
      <c r="D122" s="76">
        <f>+SUM(E122,I122)</f>
        <v>0</v>
      </c>
      <c r="E122" s="96"/>
      <c r="F122" s="79"/>
      <c r="G122" s="79"/>
      <c r="H122" s="79"/>
      <c r="I122" s="80"/>
      <c r="J122" s="79"/>
      <c r="K122" s="79"/>
      <c r="L122" s="79"/>
      <c r="M122" s="99"/>
      <c r="N122" s="83"/>
      <c r="O122" s="82"/>
      <c r="P122" s="83"/>
      <c r="Q122" s="75" t="str">
        <f t="shared" si="31"/>
        <v xml:space="preserve">  </v>
      </c>
      <c r="BA122" s="11" t="str">
        <f t="shared" si="32"/>
        <v/>
      </c>
      <c r="BB122" s="11" t="str">
        <f t="shared" si="33"/>
        <v/>
      </c>
      <c r="BC122" s="17" t="str">
        <f t="shared" si="34"/>
        <v/>
      </c>
      <c r="BD122" s="26">
        <f t="shared" si="35"/>
        <v>0</v>
      </c>
      <c r="BE122" s="26">
        <f t="shared" si="36"/>
        <v>0</v>
      </c>
      <c r="BF122" s="26" t="str">
        <f t="shared" si="37"/>
        <v/>
      </c>
    </row>
    <row r="123" spans="1:58" ht="15.75" customHeight="1" x14ac:dyDescent="0.15">
      <c r="A123" s="352" t="s">
        <v>107</v>
      </c>
      <c r="B123" s="352"/>
      <c r="C123" s="352"/>
      <c r="D123" s="76">
        <f>+SUM(E123,I123)</f>
        <v>0</v>
      </c>
      <c r="E123" s="96"/>
      <c r="F123" s="79"/>
      <c r="G123" s="79"/>
      <c r="H123" s="79"/>
      <c r="I123" s="80"/>
      <c r="J123" s="79"/>
      <c r="K123" s="79"/>
      <c r="L123" s="79"/>
      <c r="M123" s="99"/>
      <c r="N123" s="83"/>
      <c r="O123" s="82"/>
      <c r="P123" s="83"/>
      <c r="Q123" s="75" t="str">
        <f t="shared" si="31"/>
        <v xml:space="preserve">  </v>
      </c>
      <c r="BA123" s="11" t="str">
        <f t="shared" si="32"/>
        <v/>
      </c>
      <c r="BB123" s="11" t="str">
        <f t="shared" si="33"/>
        <v/>
      </c>
      <c r="BC123" s="17" t="str">
        <f t="shared" si="34"/>
        <v/>
      </c>
      <c r="BD123" s="26">
        <f t="shared" si="35"/>
        <v>0</v>
      </c>
      <c r="BE123" s="26">
        <f t="shared" si="36"/>
        <v>0</v>
      </c>
      <c r="BF123" s="26" t="str">
        <f t="shared" si="37"/>
        <v/>
      </c>
    </row>
    <row r="124" spans="1:58" ht="15.75" customHeight="1" x14ac:dyDescent="0.15">
      <c r="A124" s="352" t="s">
        <v>108</v>
      </c>
      <c r="B124" s="352"/>
      <c r="C124" s="352"/>
      <c r="D124" s="76">
        <f>+SUM(E124:K124)</f>
        <v>226</v>
      </c>
      <c r="E124" s="96"/>
      <c r="F124" s="80"/>
      <c r="G124" s="80"/>
      <c r="H124" s="80">
        <v>10</v>
      </c>
      <c r="I124" s="80">
        <v>104</v>
      </c>
      <c r="J124" s="80">
        <v>107</v>
      </c>
      <c r="K124" s="80">
        <v>5</v>
      </c>
      <c r="L124" s="79"/>
      <c r="M124" s="99"/>
      <c r="N124" s="83">
        <v>226</v>
      </c>
      <c r="O124" s="83">
        <v>4</v>
      </c>
      <c r="P124" s="83"/>
      <c r="Q124" s="75" t="str">
        <f t="shared" si="31"/>
        <v xml:space="preserve">  </v>
      </c>
      <c r="BA124" s="11" t="str">
        <f t="shared" si="32"/>
        <v/>
      </c>
      <c r="BB124" s="11" t="str">
        <f t="shared" si="33"/>
        <v/>
      </c>
      <c r="BC124" s="17" t="str">
        <f t="shared" si="34"/>
        <v/>
      </c>
      <c r="BD124" s="26">
        <f t="shared" si="35"/>
        <v>0</v>
      </c>
      <c r="BE124" s="26">
        <f t="shared" si="36"/>
        <v>0</v>
      </c>
      <c r="BF124" s="26">
        <f t="shared" si="37"/>
        <v>0</v>
      </c>
    </row>
    <row r="125" spans="1:58" ht="15.75" customHeight="1" x14ac:dyDescent="0.15">
      <c r="A125" s="352" t="s">
        <v>191</v>
      </c>
      <c r="B125" s="352"/>
      <c r="C125" s="352"/>
      <c r="D125" s="76">
        <f>+SUM(E125:K125)</f>
        <v>5</v>
      </c>
      <c r="E125" s="96"/>
      <c r="F125" s="80"/>
      <c r="G125" s="80"/>
      <c r="H125" s="80">
        <v>3</v>
      </c>
      <c r="I125" s="80">
        <v>1</v>
      </c>
      <c r="J125" s="80">
        <v>1</v>
      </c>
      <c r="K125" s="80"/>
      <c r="L125" s="79"/>
      <c r="M125" s="99"/>
      <c r="N125" s="83">
        <v>5</v>
      </c>
      <c r="O125" s="83"/>
      <c r="P125" s="83"/>
      <c r="Q125" s="75" t="str">
        <f t="shared" si="31"/>
        <v xml:space="preserve">  </v>
      </c>
      <c r="BA125" s="11" t="str">
        <f t="shared" si="32"/>
        <v/>
      </c>
      <c r="BB125" s="11" t="str">
        <f t="shared" si="33"/>
        <v/>
      </c>
      <c r="BC125" s="17" t="str">
        <f t="shared" si="34"/>
        <v/>
      </c>
      <c r="BD125" s="26">
        <f t="shared" si="35"/>
        <v>0</v>
      </c>
      <c r="BE125" s="26">
        <f t="shared" si="36"/>
        <v>0</v>
      </c>
      <c r="BF125" s="26">
        <f t="shared" si="37"/>
        <v>0</v>
      </c>
    </row>
    <row r="126" spans="1:58" ht="15.75" customHeight="1" x14ac:dyDescent="0.15">
      <c r="A126" s="353" t="s">
        <v>192</v>
      </c>
      <c r="B126" s="354"/>
      <c r="C126" s="355"/>
      <c r="D126" s="76">
        <f>+SUM(E126:K126)</f>
        <v>0</v>
      </c>
      <c r="E126" s="96"/>
      <c r="F126" s="80"/>
      <c r="G126" s="80"/>
      <c r="H126" s="80"/>
      <c r="I126" s="80"/>
      <c r="J126" s="80"/>
      <c r="K126" s="80"/>
      <c r="L126" s="79"/>
      <c r="M126" s="99"/>
      <c r="N126" s="83"/>
      <c r="O126" s="83"/>
      <c r="P126" s="83"/>
      <c r="Q126" s="75" t="str">
        <f t="shared" si="31"/>
        <v xml:space="preserve">  </v>
      </c>
      <c r="BA126" s="11" t="str">
        <f t="shared" si="32"/>
        <v/>
      </c>
      <c r="BB126" s="11" t="str">
        <f t="shared" si="33"/>
        <v/>
      </c>
      <c r="BC126" s="17" t="str">
        <f t="shared" si="34"/>
        <v/>
      </c>
      <c r="BD126" s="26">
        <f t="shared" si="35"/>
        <v>0</v>
      </c>
      <c r="BE126" s="26">
        <f t="shared" si="36"/>
        <v>0</v>
      </c>
      <c r="BF126" s="26" t="str">
        <f t="shared" si="37"/>
        <v/>
      </c>
    </row>
    <row r="127" spans="1:58" ht="15.75" customHeight="1" x14ac:dyDescent="0.15">
      <c r="A127" s="349" t="s">
        <v>193</v>
      </c>
      <c r="B127" s="350"/>
      <c r="C127" s="351"/>
      <c r="D127" s="76">
        <f>+SUM(E127:K127)</f>
        <v>0</v>
      </c>
      <c r="E127" s="96"/>
      <c r="F127" s="80"/>
      <c r="G127" s="80"/>
      <c r="H127" s="80"/>
      <c r="I127" s="80"/>
      <c r="J127" s="80"/>
      <c r="K127" s="80"/>
      <c r="L127" s="79"/>
      <c r="M127" s="99"/>
      <c r="N127" s="83"/>
      <c r="O127" s="83"/>
      <c r="P127" s="83"/>
      <c r="Q127" s="75" t="str">
        <f t="shared" si="31"/>
        <v xml:space="preserve">  </v>
      </c>
      <c r="BA127" s="11" t="str">
        <f t="shared" si="32"/>
        <v/>
      </c>
      <c r="BB127" s="11" t="str">
        <f t="shared" si="33"/>
        <v/>
      </c>
      <c r="BC127" s="17" t="str">
        <f t="shared" si="34"/>
        <v/>
      </c>
      <c r="BD127" s="26">
        <f t="shared" si="35"/>
        <v>0</v>
      </c>
      <c r="BE127" s="26">
        <f t="shared" si="36"/>
        <v>0</v>
      </c>
      <c r="BF127" s="26" t="str">
        <f t="shared" si="37"/>
        <v/>
      </c>
    </row>
    <row r="128" spans="1:58" ht="15.75" customHeight="1" x14ac:dyDescent="0.15">
      <c r="A128" s="352" t="s">
        <v>109</v>
      </c>
      <c r="B128" s="352"/>
      <c r="C128" s="352"/>
      <c r="D128" s="76">
        <f>+SUM(H128:M128)</f>
        <v>30</v>
      </c>
      <c r="E128" s="77"/>
      <c r="F128" s="79"/>
      <c r="G128" s="79"/>
      <c r="H128" s="80"/>
      <c r="I128" s="80"/>
      <c r="J128" s="80"/>
      <c r="K128" s="80">
        <v>6</v>
      </c>
      <c r="L128" s="80">
        <v>14</v>
      </c>
      <c r="M128" s="98">
        <v>10</v>
      </c>
      <c r="N128" s="83">
        <v>30</v>
      </c>
      <c r="O128" s="83"/>
      <c r="P128" s="83"/>
      <c r="Q128" s="75" t="str">
        <f t="shared" si="31"/>
        <v xml:space="preserve">  </v>
      </c>
      <c r="BA128" s="11" t="str">
        <f t="shared" si="32"/>
        <v/>
      </c>
      <c r="BB128" s="11" t="str">
        <f t="shared" si="33"/>
        <v/>
      </c>
      <c r="BC128" s="17" t="str">
        <f t="shared" si="34"/>
        <v/>
      </c>
      <c r="BD128" s="26">
        <f t="shared" si="35"/>
        <v>0</v>
      </c>
      <c r="BE128" s="26">
        <f t="shared" si="36"/>
        <v>0</v>
      </c>
      <c r="BF128" s="26">
        <f t="shared" si="37"/>
        <v>0</v>
      </c>
    </row>
    <row r="129" spans="1:58" ht="15.75" customHeight="1" x14ac:dyDescent="0.15">
      <c r="A129" s="349" t="s">
        <v>194</v>
      </c>
      <c r="B129" s="350"/>
      <c r="C129" s="351"/>
      <c r="D129" s="76">
        <f>+SUM(H129:M129)</f>
        <v>0</v>
      </c>
      <c r="E129" s="77"/>
      <c r="F129" s="79"/>
      <c r="G129" s="79"/>
      <c r="H129" s="80"/>
      <c r="I129" s="80"/>
      <c r="J129" s="80"/>
      <c r="K129" s="80"/>
      <c r="L129" s="80"/>
      <c r="M129" s="98"/>
      <c r="N129" s="83"/>
      <c r="O129" s="83"/>
      <c r="P129" s="83"/>
      <c r="Q129" s="75" t="str">
        <f t="shared" si="31"/>
        <v xml:space="preserve">  </v>
      </c>
      <c r="BA129" s="11" t="str">
        <f t="shared" si="32"/>
        <v/>
      </c>
      <c r="BB129" s="11" t="str">
        <f t="shared" si="33"/>
        <v/>
      </c>
      <c r="BC129" s="17" t="str">
        <f t="shared" si="34"/>
        <v/>
      </c>
      <c r="BD129" s="26">
        <f t="shared" si="35"/>
        <v>0</v>
      </c>
      <c r="BE129" s="26">
        <f t="shared" si="36"/>
        <v>0</v>
      </c>
      <c r="BF129" s="26" t="str">
        <f t="shared" si="37"/>
        <v/>
      </c>
    </row>
    <row r="130" spans="1:58" ht="15.75" customHeight="1" x14ac:dyDescent="0.15">
      <c r="A130" s="349" t="s">
        <v>195</v>
      </c>
      <c r="B130" s="350"/>
      <c r="C130" s="351"/>
      <c r="D130" s="76">
        <f>+SUM(J130:M130)</f>
        <v>0</v>
      </c>
      <c r="E130" s="77"/>
      <c r="F130" s="79"/>
      <c r="G130" s="79"/>
      <c r="H130" s="79"/>
      <c r="I130" s="79"/>
      <c r="J130" s="80"/>
      <c r="K130" s="80"/>
      <c r="L130" s="80"/>
      <c r="M130" s="98"/>
      <c r="N130" s="83"/>
      <c r="O130" s="82"/>
      <c r="P130" s="83"/>
      <c r="Q130" s="75" t="str">
        <f t="shared" si="31"/>
        <v xml:space="preserve">  </v>
      </c>
      <c r="BA130" s="11" t="str">
        <f t="shared" si="32"/>
        <v/>
      </c>
      <c r="BB130" s="11" t="str">
        <f t="shared" si="33"/>
        <v/>
      </c>
      <c r="BC130" s="17" t="str">
        <f t="shared" si="34"/>
        <v/>
      </c>
      <c r="BD130" s="26">
        <f t="shared" si="35"/>
        <v>0</v>
      </c>
      <c r="BE130" s="26">
        <f t="shared" si="36"/>
        <v>0</v>
      </c>
      <c r="BF130" s="26" t="str">
        <f t="shared" si="37"/>
        <v/>
      </c>
    </row>
    <row r="131" spans="1:58" ht="15.75" customHeight="1" x14ac:dyDescent="0.15">
      <c r="A131" s="349" t="s">
        <v>196</v>
      </c>
      <c r="B131" s="350"/>
      <c r="C131" s="351"/>
      <c r="D131" s="76">
        <f>+SUM(J131:M131)</f>
        <v>12</v>
      </c>
      <c r="E131" s="77"/>
      <c r="F131" s="79"/>
      <c r="G131" s="79"/>
      <c r="H131" s="79"/>
      <c r="I131" s="79"/>
      <c r="J131" s="80">
        <v>1</v>
      </c>
      <c r="K131" s="80">
        <v>2</v>
      </c>
      <c r="L131" s="80">
        <v>8</v>
      </c>
      <c r="M131" s="98">
        <v>1</v>
      </c>
      <c r="N131" s="83">
        <v>12</v>
      </c>
      <c r="O131" s="82"/>
      <c r="P131" s="83"/>
      <c r="Q131" s="75" t="str">
        <f t="shared" si="31"/>
        <v xml:space="preserve">  </v>
      </c>
      <c r="BA131" s="11" t="str">
        <f t="shared" si="32"/>
        <v/>
      </c>
      <c r="BB131" s="11" t="str">
        <f t="shared" si="33"/>
        <v/>
      </c>
      <c r="BC131" s="17" t="str">
        <f t="shared" si="34"/>
        <v/>
      </c>
      <c r="BD131" s="26">
        <f t="shared" si="35"/>
        <v>0</v>
      </c>
      <c r="BE131" s="26">
        <f t="shared" si="36"/>
        <v>0</v>
      </c>
      <c r="BF131" s="26">
        <f t="shared" si="37"/>
        <v>0</v>
      </c>
    </row>
    <row r="132" spans="1:58" ht="15.75" customHeight="1" x14ac:dyDescent="0.15">
      <c r="A132" s="349" t="s">
        <v>197</v>
      </c>
      <c r="B132" s="350"/>
      <c r="C132" s="351"/>
      <c r="D132" s="76">
        <f>+SUM(J132:M132)</f>
        <v>0</v>
      </c>
      <c r="E132" s="77"/>
      <c r="F132" s="79"/>
      <c r="G132" s="79"/>
      <c r="H132" s="79"/>
      <c r="I132" s="79"/>
      <c r="J132" s="80"/>
      <c r="K132" s="80"/>
      <c r="L132" s="80"/>
      <c r="M132" s="98"/>
      <c r="N132" s="83"/>
      <c r="O132" s="82"/>
      <c r="P132" s="83"/>
      <c r="Q132" s="75" t="str">
        <f t="shared" si="31"/>
        <v xml:space="preserve">  </v>
      </c>
      <c r="BA132" s="11" t="str">
        <f t="shared" si="32"/>
        <v/>
      </c>
      <c r="BB132" s="11" t="str">
        <f t="shared" si="33"/>
        <v/>
      </c>
      <c r="BC132" s="17" t="str">
        <f t="shared" si="34"/>
        <v/>
      </c>
      <c r="BD132" s="26">
        <f t="shared" si="35"/>
        <v>0</v>
      </c>
      <c r="BE132" s="26">
        <f t="shared" si="36"/>
        <v>0</v>
      </c>
      <c r="BF132" s="26" t="str">
        <f t="shared" si="37"/>
        <v/>
      </c>
    </row>
    <row r="133" spans="1:58" ht="13.5" customHeight="1" x14ac:dyDescent="0.15">
      <c r="A133" s="352" t="s">
        <v>110</v>
      </c>
      <c r="B133" s="352"/>
      <c r="C133" s="352"/>
      <c r="D133" s="76">
        <f t="shared" ref="D133:D139" si="39">+SUM(E133:M133)</f>
        <v>12</v>
      </c>
      <c r="E133" s="96"/>
      <c r="F133" s="80"/>
      <c r="G133" s="80"/>
      <c r="H133" s="80"/>
      <c r="I133" s="80">
        <v>2</v>
      </c>
      <c r="J133" s="80">
        <v>1</v>
      </c>
      <c r="K133" s="80">
        <v>9</v>
      </c>
      <c r="L133" s="80"/>
      <c r="M133" s="98"/>
      <c r="N133" s="83">
        <v>12</v>
      </c>
      <c r="O133" s="83"/>
      <c r="P133" s="83"/>
      <c r="Q133" s="75" t="str">
        <f t="shared" si="31"/>
        <v xml:space="preserve">  </v>
      </c>
      <c r="BA133" s="11" t="str">
        <f t="shared" si="32"/>
        <v/>
      </c>
      <c r="BB133" s="11" t="str">
        <f t="shared" si="33"/>
        <v/>
      </c>
      <c r="BC133" s="17" t="str">
        <f t="shared" si="34"/>
        <v/>
      </c>
      <c r="BD133" s="26">
        <f t="shared" si="35"/>
        <v>0</v>
      </c>
      <c r="BE133" s="26">
        <f t="shared" si="36"/>
        <v>0</v>
      </c>
      <c r="BF133" s="26">
        <f t="shared" si="37"/>
        <v>0</v>
      </c>
    </row>
    <row r="134" spans="1:58" ht="15" customHeight="1" x14ac:dyDescent="0.15">
      <c r="A134" s="352" t="s">
        <v>111</v>
      </c>
      <c r="B134" s="352"/>
      <c r="C134" s="352"/>
      <c r="D134" s="76">
        <f t="shared" si="39"/>
        <v>84</v>
      </c>
      <c r="E134" s="96">
        <v>1</v>
      </c>
      <c r="F134" s="80"/>
      <c r="G134" s="80"/>
      <c r="H134" s="80">
        <v>1</v>
      </c>
      <c r="I134" s="80">
        <v>3</v>
      </c>
      <c r="J134" s="80">
        <v>33</v>
      </c>
      <c r="K134" s="80">
        <v>46</v>
      </c>
      <c r="L134" s="80"/>
      <c r="M134" s="98"/>
      <c r="N134" s="83">
        <v>84</v>
      </c>
      <c r="O134" s="83"/>
      <c r="P134" s="83"/>
      <c r="Q134" s="75" t="str">
        <f t="shared" si="31"/>
        <v xml:space="preserve">  </v>
      </c>
      <c r="BA134" s="11" t="str">
        <f t="shared" si="32"/>
        <v/>
      </c>
      <c r="BB134" s="11" t="str">
        <f t="shared" si="33"/>
        <v/>
      </c>
      <c r="BC134" s="17" t="str">
        <f t="shared" si="34"/>
        <v/>
      </c>
      <c r="BD134" s="26">
        <f t="shared" si="35"/>
        <v>0</v>
      </c>
      <c r="BE134" s="26">
        <f t="shared" si="36"/>
        <v>0</v>
      </c>
      <c r="BF134" s="26">
        <f t="shared" si="37"/>
        <v>0</v>
      </c>
    </row>
    <row r="135" spans="1:58" ht="12.75" customHeight="1" x14ac:dyDescent="0.15">
      <c r="A135" s="320" t="s">
        <v>198</v>
      </c>
      <c r="B135" s="320"/>
      <c r="C135" s="320"/>
      <c r="D135" s="76">
        <f t="shared" si="39"/>
        <v>21</v>
      </c>
      <c r="E135" s="96"/>
      <c r="F135" s="80"/>
      <c r="G135" s="80">
        <v>1</v>
      </c>
      <c r="H135" s="80"/>
      <c r="I135" s="80">
        <v>1</v>
      </c>
      <c r="J135" s="80">
        <v>6</v>
      </c>
      <c r="K135" s="80">
        <v>12</v>
      </c>
      <c r="L135" s="80">
        <v>1</v>
      </c>
      <c r="M135" s="98"/>
      <c r="N135" s="83">
        <v>21</v>
      </c>
      <c r="O135" s="83"/>
      <c r="P135" s="83"/>
      <c r="Q135" s="75" t="str">
        <f t="shared" si="31"/>
        <v xml:space="preserve">  </v>
      </c>
      <c r="BA135" s="11" t="str">
        <f t="shared" si="32"/>
        <v/>
      </c>
      <c r="BB135" s="11" t="str">
        <f t="shared" si="33"/>
        <v/>
      </c>
      <c r="BC135" s="17" t="str">
        <f t="shared" si="34"/>
        <v/>
      </c>
      <c r="BD135" s="26">
        <f t="shared" si="35"/>
        <v>0</v>
      </c>
      <c r="BE135" s="26">
        <f t="shared" si="36"/>
        <v>0</v>
      </c>
      <c r="BF135" s="26">
        <f t="shared" si="37"/>
        <v>0</v>
      </c>
    </row>
    <row r="136" spans="1:58" ht="15.75" customHeight="1" x14ac:dyDescent="0.15">
      <c r="A136" s="320" t="s">
        <v>112</v>
      </c>
      <c r="B136" s="320"/>
      <c r="C136" s="320"/>
      <c r="D136" s="76">
        <f t="shared" si="39"/>
        <v>3</v>
      </c>
      <c r="E136" s="96"/>
      <c r="F136" s="80"/>
      <c r="G136" s="80"/>
      <c r="H136" s="80"/>
      <c r="I136" s="80"/>
      <c r="J136" s="80"/>
      <c r="K136" s="80">
        <v>3</v>
      </c>
      <c r="L136" s="80"/>
      <c r="M136" s="98"/>
      <c r="N136" s="83">
        <v>3</v>
      </c>
      <c r="O136" s="83"/>
      <c r="P136" s="83"/>
      <c r="Q136" s="75" t="str">
        <f t="shared" si="31"/>
        <v xml:space="preserve">  </v>
      </c>
      <c r="BA136" s="11" t="str">
        <f t="shared" si="32"/>
        <v/>
      </c>
      <c r="BB136" s="11" t="str">
        <f t="shared" si="33"/>
        <v/>
      </c>
      <c r="BC136" s="17" t="str">
        <f t="shared" si="34"/>
        <v/>
      </c>
      <c r="BD136" s="26">
        <f t="shared" si="35"/>
        <v>0</v>
      </c>
      <c r="BE136" s="26">
        <f t="shared" si="36"/>
        <v>0</v>
      </c>
      <c r="BF136" s="26">
        <f t="shared" si="37"/>
        <v>0</v>
      </c>
    </row>
    <row r="137" spans="1:58" ht="15.75" customHeight="1" x14ac:dyDescent="0.15">
      <c r="A137" s="387" t="s">
        <v>199</v>
      </c>
      <c r="B137" s="388"/>
      <c r="C137" s="389"/>
      <c r="D137" s="76">
        <f t="shared" si="39"/>
        <v>0</v>
      </c>
      <c r="E137" s="143"/>
      <c r="F137" s="144"/>
      <c r="G137" s="144"/>
      <c r="H137" s="144"/>
      <c r="I137" s="144"/>
      <c r="J137" s="144"/>
      <c r="K137" s="144"/>
      <c r="L137" s="144"/>
      <c r="M137" s="145"/>
      <c r="N137" s="83"/>
      <c r="O137" s="83"/>
      <c r="P137" s="83"/>
      <c r="Q137" s="75" t="str">
        <f t="shared" si="31"/>
        <v xml:space="preserve">  </v>
      </c>
      <c r="BA137" s="11" t="str">
        <f t="shared" si="32"/>
        <v/>
      </c>
      <c r="BB137" s="11" t="str">
        <f t="shared" si="33"/>
        <v/>
      </c>
      <c r="BC137" s="17" t="str">
        <f t="shared" si="34"/>
        <v/>
      </c>
      <c r="BD137" s="26">
        <f t="shared" si="35"/>
        <v>0</v>
      </c>
      <c r="BE137" s="26">
        <f t="shared" si="36"/>
        <v>0</v>
      </c>
      <c r="BF137" s="26" t="str">
        <f t="shared" si="37"/>
        <v/>
      </c>
    </row>
    <row r="138" spans="1:58" ht="16.5" customHeight="1" x14ac:dyDescent="0.15">
      <c r="A138" s="398" t="s">
        <v>113</v>
      </c>
      <c r="B138" s="398"/>
      <c r="C138" s="398"/>
      <c r="D138" s="76">
        <f t="shared" si="39"/>
        <v>0</v>
      </c>
      <c r="E138" s="55"/>
      <c r="F138" s="55"/>
      <c r="G138" s="55"/>
      <c r="H138" s="55"/>
      <c r="I138" s="55"/>
      <c r="J138" s="55"/>
      <c r="K138" s="55"/>
      <c r="L138" s="55"/>
      <c r="M138" s="57"/>
      <c r="N138" s="83"/>
      <c r="O138" s="83"/>
      <c r="P138" s="83"/>
      <c r="Q138" s="75" t="str">
        <f t="shared" si="31"/>
        <v xml:space="preserve">  </v>
      </c>
      <c r="BA138" s="11" t="str">
        <f t="shared" si="32"/>
        <v/>
      </c>
      <c r="BB138" s="11" t="str">
        <f t="shared" si="33"/>
        <v/>
      </c>
      <c r="BC138" s="17" t="str">
        <f t="shared" si="34"/>
        <v/>
      </c>
      <c r="BD138" s="26">
        <f t="shared" si="35"/>
        <v>0</v>
      </c>
      <c r="BE138" s="26">
        <f t="shared" si="36"/>
        <v>0</v>
      </c>
      <c r="BF138" s="26" t="str">
        <f t="shared" si="37"/>
        <v/>
      </c>
    </row>
    <row r="139" spans="1:58" ht="15.75" customHeight="1" x14ac:dyDescent="0.15">
      <c r="A139" s="303" t="s">
        <v>114</v>
      </c>
      <c r="B139" s="304"/>
      <c r="C139" s="305"/>
      <c r="D139" s="88">
        <f t="shared" si="39"/>
        <v>1239</v>
      </c>
      <c r="E139" s="89">
        <f>+SUM(E110:E113,E122:E127,E133:E138)</f>
        <v>95</v>
      </c>
      <c r="F139" s="90">
        <f>+SUM(F110:F113,F124:F127,F133:F138)</f>
        <v>17</v>
      </c>
      <c r="G139" s="90">
        <f>+SUM(G110:G113,G121,G124:G127,G133:G138)</f>
        <v>32</v>
      </c>
      <c r="H139" s="90">
        <f>+SUM(H110:H119,H121,H124:H129,H133:H138)</f>
        <v>31</v>
      </c>
      <c r="I139" s="90">
        <f>+SUM(I110:I119,I121:I129,I133:I138)</f>
        <v>231</v>
      </c>
      <c r="J139" s="90">
        <f>+SUM(J110:J121,J124:J138)</f>
        <v>207</v>
      </c>
      <c r="K139" s="90">
        <f>+SUM(K110:K121,K124:K138)</f>
        <v>452</v>
      </c>
      <c r="L139" s="90">
        <f>+SUM(L110:L121,L128:L138)</f>
        <v>90</v>
      </c>
      <c r="M139" s="91">
        <f>+SUM(M110:M121,M128:M138)</f>
        <v>84</v>
      </c>
      <c r="N139" s="90">
        <f>+SUM(N110:N138)</f>
        <v>1239</v>
      </c>
      <c r="O139" s="108">
        <f>+SUM(O110:O121,O124:O129,O133:O138)</f>
        <v>19</v>
      </c>
      <c r="P139" s="90">
        <f>+SUM(P110:P138)</f>
        <v>0</v>
      </c>
      <c r="Q139" s="75" t="str">
        <f t="shared" si="31"/>
        <v xml:space="preserve">  </v>
      </c>
      <c r="BA139" s="11" t="str">
        <f t="shared" si="32"/>
        <v/>
      </c>
      <c r="BB139" s="11" t="str">
        <f t="shared" si="33"/>
        <v/>
      </c>
      <c r="BC139" s="17" t="str">
        <f t="shared" si="34"/>
        <v/>
      </c>
      <c r="BD139" s="26">
        <f t="shared" si="35"/>
        <v>0</v>
      </c>
      <c r="BE139" s="26">
        <f t="shared" si="36"/>
        <v>0</v>
      </c>
      <c r="BF139" s="26">
        <f t="shared" si="37"/>
        <v>0</v>
      </c>
    </row>
    <row r="140" spans="1:58" ht="15.75" customHeight="1" x14ac:dyDescent="0.15">
      <c r="A140" s="399" t="s">
        <v>115</v>
      </c>
      <c r="B140" s="399"/>
      <c r="C140" s="399"/>
      <c r="D140" s="95"/>
      <c r="E140" s="95"/>
      <c r="F140" s="183"/>
      <c r="G140" s="183"/>
      <c r="H140" s="183"/>
      <c r="I140" s="183"/>
      <c r="J140" s="183"/>
      <c r="K140" s="183"/>
      <c r="L140" s="183"/>
      <c r="M140" s="183"/>
      <c r="N140" s="183"/>
      <c r="O140" s="183"/>
      <c r="P140" s="184"/>
      <c r="BA140" s="9"/>
      <c r="BB140" s="9"/>
      <c r="BC140" s="9"/>
      <c r="BD140" s="9"/>
      <c r="BE140" s="9"/>
      <c r="BF140" s="9"/>
    </row>
    <row r="141" spans="1:58" ht="15.75" customHeight="1" x14ac:dyDescent="0.15">
      <c r="A141" s="308" t="s">
        <v>116</v>
      </c>
      <c r="B141" s="309"/>
      <c r="C141" s="310"/>
      <c r="D141" s="44">
        <f>+SUM(E141:M141)</f>
        <v>627</v>
      </c>
      <c r="E141" s="71">
        <v>18</v>
      </c>
      <c r="F141" s="63">
        <v>18</v>
      </c>
      <c r="G141" s="63">
        <v>32</v>
      </c>
      <c r="H141" s="63">
        <v>10</v>
      </c>
      <c r="I141" s="63">
        <v>64</v>
      </c>
      <c r="J141" s="63">
        <v>72</v>
      </c>
      <c r="K141" s="63">
        <v>341</v>
      </c>
      <c r="L141" s="63">
        <v>22</v>
      </c>
      <c r="M141" s="64">
        <v>50</v>
      </c>
      <c r="N141" s="112">
        <v>627</v>
      </c>
      <c r="O141" s="74">
        <v>6</v>
      </c>
      <c r="P141" s="74"/>
      <c r="Q141" s="75" t="str">
        <f>$BA141&amp;" "&amp;$BB141&amp;" "&amp;$BC141</f>
        <v xml:space="preserve">  </v>
      </c>
      <c r="BA141" s="11" t="str">
        <f t="shared" ref="BA141:BA147" si="40">IF($D141=0,"",IF($N141="",IF($D141="",""," No olvide escribir la columna Beneficiarios."),""))</f>
        <v/>
      </c>
      <c r="BB141" s="11" t="str">
        <f t="shared" ref="BB141:BB147" si="41">IF($D141&lt;$N141," El número de Beneficiarios NO puede ser mayor que el Total.","")</f>
        <v/>
      </c>
      <c r="BC141" s="17" t="str">
        <f t="shared" ref="BC141:BC147" si="42">IF($K141&lt;$O141," Las actividades de 60 años NO puede ser mayor que el de 20-64 años.","")</f>
        <v/>
      </c>
      <c r="BD141" s="26">
        <f t="shared" ref="BD141:BD147" si="43">IF($K141&lt;$O141,1,0)</f>
        <v>0</v>
      </c>
      <c r="BE141" s="26">
        <f t="shared" ref="BE141:BE147" si="44">IF($D141&lt;$N141,1,0)</f>
        <v>0</v>
      </c>
      <c r="BF141" s="26">
        <f t="shared" ref="BF141:BF147" si="45">IF($D141=0,"",IF($N141="",IF($D141="","",1),0))</f>
        <v>0</v>
      </c>
    </row>
    <row r="142" spans="1:58" ht="15.75" customHeight="1" x14ac:dyDescent="0.15">
      <c r="A142" s="311" t="s">
        <v>200</v>
      </c>
      <c r="B142" s="312"/>
      <c r="C142" s="313"/>
      <c r="D142" s="76">
        <f t="shared" ref="D142:D147" si="46">+SUM(E142:M142)</f>
        <v>0</v>
      </c>
      <c r="E142" s="185"/>
      <c r="F142" s="115"/>
      <c r="G142" s="115"/>
      <c r="H142" s="115"/>
      <c r="I142" s="115"/>
      <c r="J142" s="115"/>
      <c r="K142" s="115"/>
      <c r="L142" s="115"/>
      <c r="M142" s="179"/>
      <c r="N142" s="118"/>
      <c r="O142" s="117"/>
      <c r="P142" s="117"/>
      <c r="Q142" s="75" t="str">
        <f t="shared" ref="Q142:Q147" si="47">$BA142&amp;" "&amp;$BB142&amp;" "&amp;$BC142</f>
        <v xml:space="preserve">  </v>
      </c>
      <c r="BA142" s="11" t="str">
        <f t="shared" si="40"/>
        <v/>
      </c>
      <c r="BB142" s="11" t="str">
        <f t="shared" si="41"/>
        <v/>
      </c>
      <c r="BC142" s="17" t="str">
        <f t="shared" si="42"/>
        <v/>
      </c>
      <c r="BD142" s="26">
        <f t="shared" si="43"/>
        <v>0</v>
      </c>
      <c r="BE142" s="26">
        <f t="shared" si="44"/>
        <v>0</v>
      </c>
      <c r="BF142" s="26" t="str">
        <f t="shared" si="45"/>
        <v/>
      </c>
    </row>
    <row r="143" spans="1:58" ht="15" customHeight="1" x14ac:dyDescent="0.15">
      <c r="A143" s="387" t="s">
        <v>201</v>
      </c>
      <c r="B143" s="388"/>
      <c r="C143" s="389"/>
      <c r="D143" s="76">
        <f t="shared" si="46"/>
        <v>0</v>
      </c>
      <c r="E143" s="185"/>
      <c r="F143" s="115"/>
      <c r="G143" s="115"/>
      <c r="H143" s="115"/>
      <c r="I143" s="115"/>
      <c r="J143" s="115"/>
      <c r="K143" s="115"/>
      <c r="L143" s="115"/>
      <c r="M143" s="179"/>
      <c r="N143" s="118"/>
      <c r="O143" s="117"/>
      <c r="P143" s="117"/>
      <c r="Q143" s="75" t="str">
        <f t="shared" si="47"/>
        <v xml:space="preserve">  </v>
      </c>
      <c r="BA143" s="11" t="str">
        <f t="shared" si="40"/>
        <v/>
      </c>
      <c r="BB143" s="11" t="str">
        <f t="shared" si="41"/>
        <v/>
      </c>
      <c r="BC143" s="17" t="str">
        <f t="shared" si="42"/>
        <v/>
      </c>
      <c r="BD143" s="26">
        <f t="shared" si="43"/>
        <v>0</v>
      </c>
      <c r="BE143" s="26">
        <f t="shared" si="44"/>
        <v>0</v>
      </c>
      <c r="BF143" s="26" t="str">
        <f t="shared" si="45"/>
        <v/>
      </c>
    </row>
    <row r="144" spans="1:58" ht="18.75" customHeight="1" x14ac:dyDescent="0.15">
      <c r="A144" s="387" t="s">
        <v>202</v>
      </c>
      <c r="B144" s="388"/>
      <c r="C144" s="389"/>
      <c r="D144" s="76">
        <f t="shared" si="46"/>
        <v>0</v>
      </c>
      <c r="E144" s="185"/>
      <c r="F144" s="115"/>
      <c r="G144" s="115"/>
      <c r="H144" s="115"/>
      <c r="I144" s="115"/>
      <c r="J144" s="115"/>
      <c r="K144" s="115"/>
      <c r="L144" s="115"/>
      <c r="M144" s="179"/>
      <c r="N144" s="118"/>
      <c r="O144" s="117"/>
      <c r="P144" s="117"/>
      <c r="Q144" s="75" t="str">
        <f t="shared" si="47"/>
        <v xml:space="preserve">  </v>
      </c>
      <c r="BA144" s="11" t="str">
        <f t="shared" si="40"/>
        <v/>
      </c>
      <c r="BB144" s="11" t="str">
        <f t="shared" si="41"/>
        <v/>
      </c>
      <c r="BC144" s="17" t="str">
        <f t="shared" si="42"/>
        <v/>
      </c>
      <c r="BD144" s="26">
        <f t="shared" si="43"/>
        <v>0</v>
      </c>
      <c r="BE144" s="26">
        <f t="shared" si="44"/>
        <v>0</v>
      </c>
      <c r="BF144" s="26" t="str">
        <f t="shared" si="45"/>
        <v/>
      </c>
    </row>
    <row r="145" spans="1:76" ht="14.25" customHeight="1" x14ac:dyDescent="0.15">
      <c r="A145" s="387" t="s">
        <v>203</v>
      </c>
      <c r="B145" s="388"/>
      <c r="C145" s="389"/>
      <c r="D145" s="76">
        <f t="shared" si="46"/>
        <v>0</v>
      </c>
      <c r="E145" s="185"/>
      <c r="F145" s="115"/>
      <c r="G145" s="115"/>
      <c r="H145" s="115"/>
      <c r="I145" s="115"/>
      <c r="J145" s="115"/>
      <c r="K145" s="115"/>
      <c r="L145" s="115"/>
      <c r="M145" s="179"/>
      <c r="N145" s="118"/>
      <c r="O145" s="117"/>
      <c r="P145" s="117"/>
      <c r="Q145" s="75" t="str">
        <f t="shared" si="47"/>
        <v xml:space="preserve">  </v>
      </c>
      <c r="BA145" s="11" t="str">
        <f t="shared" si="40"/>
        <v/>
      </c>
      <c r="BB145" s="11" t="str">
        <f t="shared" si="41"/>
        <v/>
      </c>
      <c r="BC145" s="17" t="str">
        <f t="shared" si="42"/>
        <v/>
      </c>
      <c r="BD145" s="26">
        <f t="shared" si="43"/>
        <v>0</v>
      </c>
      <c r="BE145" s="26">
        <f t="shared" si="44"/>
        <v>0</v>
      </c>
      <c r="BF145" s="26" t="str">
        <f t="shared" si="45"/>
        <v/>
      </c>
    </row>
    <row r="146" spans="1:76" ht="15.75" customHeight="1" x14ac:dyDescent="0.15">
      <c r="A146" s="311" t="s">
        <v>117</v>
      </c>
      <c r="B146" s="312"/>
      <c r="C146" s="313"/>
      <c r="D146" s="76">
        <f t="shared" si="46"/>
        <v>0</v>
      </c>
      <c r="E146" s="97"/>
      <c r="F146" s="80"/>
      <c r="G146" s="80"/>
      <c r="H146" s="80"/>
      <c r="I146" s="80"/>
      <c r="J146" s="80"/>
      <c r="K146" s="80"/>
      <c r="L146" s="80"/>
      <c r="M146" s="98"/>
      <c r="N146" s="119"/>
      <c r="O146" s="83"/>
      <c r="P146" s="83"/>
      <c r="Q146" s="75" t="str">
        <f t="shared" si="47"/>
        <v xml:space="preserve">  </v>
      </c>
      <c r="BA146" s="11" t="str">
        <f t="shared" si="40"/>
        <v/>
      </c>
      <c r="BB146" s="11" t="str">
        <f t="shared" si="41"/>
        <v/>
      </c>
      <c r="BC146" s="17" t="str">
        <f t="shared" si="42"/>
        <v/>
      </c>
      <c r="BD146" s="26">
        <f t="shared" si="43"/>
        <v>0</v>
      </c>
      <c r="BE146" s="26">
        <f t="shared" si="44"/>
        <v>0</v>
      </c>
      <c r="BF146" s="26" t="str">
        <f t="shared" si="45"/>
        <v/>
      </c>
    </row>
    <row r="147" spans="1:76" ht="15.75" customHeight="1" x14ac:dyDescent="0.15">
      <c r="A147" s="303" t="s">
        <v>114</v>
      </c>
      <c r="B147" s="304"/>
      <c r="C147" s="305"/>
      <c r="D147" s="88">
        <f t="shared" si="46"/>
        <v>627</v>
      </c>
      <c r="E147" s="89">
        <f>+SUM(E141:E146)</f>
        <v>18</v>
      </c>
      <c r="F147" s="90">
        <f t="shared" ref="F147:P147" si="48">+SUM(F141:F146)</f>
        <v>18</v>
      </c>
      <c r="G147" s="90">
        <f t="shared" si="48"/>
        <v>32</v>
      </c>
      <c r="H147" s="90">
        <f t="shared" si="48"/>
        <v>10</v>
      </c>
      <c r="I147" s="90">
        <f t="shared" si="48"/>
        <v>64</v>
      </c>
      <c r="J147" s="90">
        <f t="shared" si="48"/>
        <v>72</v>
      </c>
      <c r="K147" s="90">
        <f t="shared" si="48"/>
        <v>341</v>
      </c>
      <c r="L147" s="90">
        <f t="shared" si="48"/>
        <v>22</v>
      </c>
      <c r="M147" s="91">
        <f t="shared" si="48"/>
        <v>50</v>
      </c>
      <c r="N147" s="88">
        <f t="shared" si="48"/>
        <v>627</v>
      </c>
      <c r="O147" s="108">
        <f t="shared" si="48"/>
        <v>6</v>
      </c>
      <c r="P147" s="186">
        <f t="shared" si="48"/>
        <v>0</v>
      </c>
      <c r="Q147" s="75" t="str">
        <f t="shared" si="47"/>
        <v xml:space="preserve">  </v>
      </c>
      <c r="BA147" s="11" t="str">
        <f t="shared" si="40"/>
        <v/>
      </c>
      <c r="BB147" s="11" t="str">
        <f t="shared" si="41"/>
        <v/>
      </c>
      <c r="BC147" s="17" t="str">
        <f t="shared" si="42"/>
        <v/>
      </c>
      <c r="BD147" s="26">
        <f t="shared" si="43"/>
        <v>0</v>
      </c>
      <c r="BE147" s="26">
        <f t="shared" si="44"/>
        <v>0</v>
      </c>
      <c r="BF147" s="26">
        <f t="shared" si="45"/>
        <v>0</v>
      </c>
    </row>
    <row r="148" spans="1:76" ht="15.75" customHeight="1" x14ac:dyDescent="0.15">
      <c r="A148" s="109" t="s">
        <v>118</v>
      </c>
      <c r="B148" s="59"/>
      <c r="C148" s="59"/>
      <c r="D148" s="187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182"/>
      <c r="BF148" s="3"/>
    </row>
    <row r="149" spans="1:76" ht="15.75" customHeight="1" x14ac:dyDescent="0.15">
      <c r="A149" s="295" t="s">
        <v>119</v>
      </c>
      <c r="B149" s="296"/>
      <c r="C149" s="297"/>
      <c r="D149" s="301" t="s">
        <v>4</v>
      </c>
      <c r="E149" s="303" t="s">
        <v>7</v>
      </c>
      <c r="F149" s="304"/>
      <c r="G149" s="304"/>
      <c r="H149" s="304"/>
      <c r="I149" s="304"/>
      <c r="J149" s="304"/>
      <c r="K149" s="304"/>
      <c r="L149" s="304"/>
      <c r="M149" s="305"/>
      <c r="N149" s="303" t="s">
        <v>8</v>
      </c>
      <c r="O149" s="305"/>
      <c r="P149" s="306" t="s">
        <v>9</v>
      </c>
      <c r="Q149" s="306" t="s">
        <v>34</v>
      </c>
      <c r="BF149" s="3"/>
    </row>
    <row r="150" spans="1:76" ht="33.75" customHeight="1" x14ac:dyDescent="0.15">
      <c r="A150" s="298"/>
      <c r="B150" s="299"/>
      <c r="C150" s="300"/>
      <c r="D150" s="329"/>
      <c r="E150" s="268" t="s">
        <v>24</v>
      </c>
      <c r="F150" s="38" t="s">
        <v>25</v>
      </c>
      <c r="G150" s="38" t="s">
        <v>26</v>
      </c>
      <c r="H150" s="38" t="s">
        <v>15</v>
      </c>
      <c r="I150" s="38" t="s">
        <v>16</v>
      </c>
      <c r="J150" s="38" t="s">
        <v>17</v>
      </c>
      <c r="K150" s="38" t="s">
        <v>18</v>
      </c>
      <c r="L150" s="38" t="s">
        <v>19</v>
      </c>
      <c r="M150" s="39" t="s">
        <v>20</v>
      </c>
      <c r="N150" s="40" t="s">
        <v>1</v>
      </c>
      <c r="O150" s="39" t="s">
        <v>2</v>
      </c>
      <c r="P150" s="307"/>
      <c r="Q150" s="307"/>
      <c r="BF150" s="3"/>
    </row>
    <row r="151" spans="1:76" ht="15.75" customHeight="1" x14ac:dyDescent="0.15">
      <c r="A151" s="344" t="s">
        <v>204</v>
      </c>
      <c r="B151" s="344" t="s">
        <v>120</v>
      </c>
      <c r="C151" s="188" t="s">
        <v>121</v>
      </c>
      <c r="D151" s="111">
        <f>+SUM(H151:M151)</f>
        <v>0</v>
      </c>
      <c r="E151" s="189"/>
      <c r="F151" s="189"/>
      <c r="G151" s="189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24" t="str">
        <f>$BA151&amp;" "&amp;$BB151</f>
        <v xml:space="preserve"> </v>
      </c>
      <c r="S151" s="2"/>
      <c r="T151" s="2"/>
      <c r="U151" s="2"/>
      <c r="V151" s="2"/>
      <c r="W151" s="5"/>
      <c r="X151" s="6"/>
      <c r="Y151" s="6"/>
      <c r="Z151" s="5"/>
      <c r="AA151" s="5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17" t="str">
        <f>IF($D151&lt;&gt;($N151+$O151)," El número altas de pacientes según sexo NO puede ser diferente al Total.","")</f>
        <v/>
      </c>
      <c r="BB151" s="17" t="str">
        <f>IF($K151&lt;$P151," El número altas de pacientes 60 años NO puede ser mayor que el de 20-64 años.","")</f>
        <v/>
      </c>
      <c r="BC151" s="3"/>
      <c r="BD151" s="25">
        <f>IF($D151&lt;&gt;($N151+$O151),1,0)</f>
        <v>0</v>
      </c>
      <c r="BE151" s="25">
        <f>IF($K151&lt;$P151,1,0)</f>
        <v>0</v>
      </c>
      <c r="BF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</row>
    <row r="152" spans="1:76" ht="15.75" customHeight="1" x14ac:dyDescent="0.15">
      <c r="A152" s="345"/>
      <c r="B152" s="345"/>
      <c r="C152" s="190" t="s">
        <v>122</v>
      </c>
      <c r="D152" s="191">
        <f>+SUM(H152:M152)</f>
        <v>0</v>
      </c>
      <c r="E152" s="85"/>
      <c r="F152" s="85"/>
      <c r="G152" s="85"/>
      <c r="H152" s="192"/>
      <c r="I152" s="192"/>
      <c r="J152" s="192"/>
      <c r="K152" s="192"/>
      <c r="L152" s="192"/>
      <c r="M152" s="192"/>
      <c r="N152" s="193"/>
      <c r="O152" s="193"/>
      <c r="P152" s="192"/>
      <c r="Q152" s="192"/>
      <c r="R152" s="24" t="str">
        <f t="shared" ref="R152:R174" si="49">$BA152&amp;" "&amp;$BB152</f>
        <v xml:space="preserve"> </v>
      </c>
      <c r="S152" s="2"/>
      <c r="T152" s="2"/>
      <c r="U152" s="2"/>
      <c r="V152" s="2"/>
      <c r="W152" s="5"/>
      <c r="X152" s="6"/>
      <c r="Y152" s="6"/>
      <c r="Z152" s="5"/>
      <c r="AA152" s="5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17"/>
      <c r="BB152" s="17" t="str">
        <f t="shared" ref="BB152:BB174" si="50">IF($K152&lt;$P152," El número altas de pacientes 60 años NO puede ser mayor que el de 20-64 años.","")</f>
        <v/>
      </c>
      <c r="BC152" s="3"/>
      <c r="BD152" s="25"/>
      <c r="BE152" s="25">
        <f t="shared" ref="BE152:BE174" si="51">IF($K152&lt;$P152,1,0)</f>
        <v>0</v>
      </c>
      <c r="BF152" s="3"/>
    </row>
    <row r="153" spans="1:76" ht="15.75" customHeight="1" x14ac:dyDescent="0.15">
      <c r="A153" s="345"/>
      <c r="B153" s="344" t="s">
        <v>123</v>
      </c>
      <c r="C153" s="188" t="s">
        <v>121</v>
      </c>
      <c r="D153" s="111">
        <f>+SUM(H153:M153)</f>
        <v>0</v>
      </c>
      <c r="E153" s="189"/>
      <c r="F153" s="189"/>
      <c r="G153" s="189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24" t="str">
        <f t="shared" si="49"/>
        <v xml:space="preserve"> </v>
      </c>
      <c r="S153" s="2"/>
      <c r="T153" s="2"/>
      <c r="U153" s="2"/>
      <c r="V153" s="2"/>
      <c r="W153" s="5"/>
      <c r="X153" s="6"/>
      <c r="Y153" s="6"/>
      <c r="Z153" s="5"/>
      <c r="AA153" s="5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17" t="str">
        <f t="shared" ref="BA153:BA173" si="52">IF($D153&lt;&gt;($N153+$O153)," El número altas de pacientes según sexo NO puede ser diferente al Total.","")</f>
        <v/>
      </c>
      <c r="BB153" s="17" t="str">
        <f t="shared" si="50"/>
        <v/>
      </c>
      <c r="BC153" s="3"/>
      <c r="BD153" s="25">
        <f t="shared" ref="BD153:BD173" si="53">IF($D153&lt;&gt;($N153+$O153),1,0)</f>
        <v>0</v>
      </c>
      <c r="BE153" s="25">
        <f t="shared" si="51"/>
        <v>0</v>
      </c>
      <c r="BF153" s="3"/>
    </row>
    <row r="154" spans="1:76" ht="15.75" customHeight="1" x14ac:dyDescent="0.15">
      <c r="A154" s="346"/>
      <c r="B154" s="346"/>
      <c r="C154" s="194" t="s">
        <v>122</v>
      </c>
      <c r="D154" s="195">
        <f>+SUM(H154:M154)</f>
        <v>0</v>
      </c>
      <c r="E154" s="85"/>
      <c r="F154" s="85"/>
      <c r="G154" s="85"/>
      <c r="H154" s="105"/>
      <c r="I154" s="105"/>
      <c r="J154" s="105"/>
      <c r="K154" s="105"/>
      <c r="L154" s="105"/>
      <c r="M154" s="105"/>
      <c r="N154" s="196"/>
      <c r="O154" s="196"/>
      <c r="P154" s="105"/>
      <c r="Q154" s="105"/>
      <c r="R154" s="24" t="str">
        <f t="shared" si="49"/>
        <v xml:space="preserve"> </v>
      </c>
      <c r="S154" s="2"/>
      <c r="T154" s="2"/>
      <c r="U154" s="2"/>
      <c r="V154" s="2"/>
      <c r="W154" s="5"/>
      <c r="X154" s="6"/>
      <c r="Y154" s="6"/>
      <c r="Z154" s="5"/>
      <c r="AA154" s="5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17"/>
      <c r="BB154" s="17" t="str">
        <f t="shared" si="50"/>
        <v/>
      </c>
      <c r="BC154" s="3"/>
      <c r="BD154" s="25"/>
      <c r="BE154" s="25">
        <f t="shared" si="51"/>
        <v>0</v>
      </c>
      <c r="BF154" s="3"/>
    </row>
    <row r="155" spans="1:76" ht="24.75" customHeight="1" x14ac:dyDescent="0.15">
      <c r="A155" s="347" t="s">
        <v>205</v>
      </c>
      <c r="B155" s="348" t="s">
        <v>206</v>
      </c>
      <c r="C155" s="318"/>
      <c r="D155" s="197">
        <f>+E155</f>
        <v>0</v>
      </c>
      <c r="E155" s="192"/>
      <c r="F155" s="198"/>
      <c r="G155" s="198"/>
      <c r="H155" s="198"/>
      <c r="I155" s="198"/>
      <c r="J155" s="198"/>
      <c r="K155" s="198"/>
      <c r="L155" s="198"/>
      <c r="M155" s="198"/>
      <c r="N155" s="199"/>
      <c r="O155" s="199"/>
      <c r="P155" s="198"/>
      <c r="Q155" s="192"/>
      <c r="R155" s="24" t="str">
        <f t="shared" si="49"/>
        <v xml:space="preserve"> </v>
      </c>
      <c r="S155" s="2"/>
      <c r="T155" s="2"/>
      <c r="U155" s="2"/>
      <c r="V155" s="2"/>
      <c r="W155" s="5"/>
      <c r="X155" s="6"/>
      <c r="Y155" s="6"/>
      <c r="Z155" s="5"/>
      <c r="AA155" s="5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17"/>
      <c r="BB155" s="17" t="str">
        <f t="shared" si="50"/>
        <v/>
      </c>
      <c r="BC155" s="3"/>
      <c r="BD155" s="25"/>
      <c r="BE155" s="25">
        <f t="shared" si="51"/>
        <v>0</v>
      </c>
      <c r="BF155" s="3"/>
    </row>
    <row r="156" spans="1:76" ht="15.75" customHeight="1" x14ac:dyDescent="0.15">
      <c r="A156" s="347"/>
      <c r="B156" s="347" t="s">
        <v>207</v>
      </c>
      <c r="C156" s="200" t="s">
        <v>208</v>
      </c>
      <c r="D156" s="201">
        <f>+E156</f>
        <v>0</v>
      </c>
      <c r="E156" s="74"/>
      <c r="F156" s="73"/>
      <c r="G156" s="73"/>
      <c r="H156" s="73"/>
      <c r="I156" s="73"/>
      <c r="J156" s="73"/>
      <c r="K156" s="73"/>
      <c r="L156" s="73"/>
      <c r="M156" s="73"/>
      <c r="N156" s="74"/>
      <c r="O156" s="74"/>
      <c r="P156" s="73"/>
      <c r="Q156" s="74"/>
      <c r="R156" s="24" t="str">
        <f t="shared" si="49"/>
        <v xml:space="preserve"> </v>
      </c>
      <c r="S156" s="2"/>
      <c r="T156" s="2"/>
      <c r="U156" s="2"/>
      <c r="V156" s="2"/>
      <c r="W156" s="5"/>
      <c r="X156" s="6"/>
      <c r="Y156" s="6"/>
      <c r="Z156" s="5"/>
      <c r="AA156" s="5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17" t="str">
        <f t="shared" si="52"/>
        <v/>
      </c>
      <c r="BB156" s="17" t="str">
        <f t="shared" si="50"/>
        <v/>
      </c>
      <c r="BC156" s="3"/>
      <c r="BD156" s="25">
        <f t="shared" si="53"/>
        <v>0</v>
      </c>
      <c r="BE156" s="25">
        <f t="shared" si="51"/>
        <v>0</v>
      </c>
      <c r="BF156" s="3"/>
    </row>
    <row r="157" spans="1:76" ht="26.25" customHeight="1" x14ac:dyDescent="0.15">
      <c r="A157" s="347"/>
      <c r="B157" s="347"/>
      <c r="C157" s="202" t="s">
        <v>209</v>
      </c>
      <c r="D157" s="203">
        <f>+E157</f>
        <v>0</v>
      </c>
      <c r="E157" s="58"/>
      <c r="F157" s="85"/>
      <c r="G157" s="85"/>
      <c r="H157" s="85"/>
      <c r="I157" s="85"/>
      <c r="J157" s="85"/>
      <c r="K157" s="85"/>
      <c r="L157" s="85"/>
      <c r="M157" s="85"/>
      <c r="N157" s="196"/>
      <c r="O157" s="196"/>
      <c r="P157" s="85"/>
      <c r="Q157" s="58"/>
      <c r="R157" s="24" t="str">
        <f t="shared" si="49"/>
        <v xml:space="preserve"> </v>
      </c>
      <c r="S157" s="2"/>
      <c r="T157" s="2"/>
      <c r="U157" s="2"/>
      <c r="V157" s="2"/>
      <c r="W157" s="5"/>
      <c r="X157" s="6"/>
      <c r="Y157" s="6"/>
      <c r="Z157" s="5"/>
      <c r="AA157" s="5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17"/>
      <c r="BB157" s="17" t="str">
        <f t="shared" si="50"/>
        <v/>
      </c>
      <c r="BC157" s="3"/>
      <c r="BD157" s="25"/>
      <c r="BE157" s="25">
        <f t="shared" si="51"/>
        <v>0</v>
      </c>
      <c r="BF157" s="3"/>
    </row>
    <row r="158" spans="1:76" ht="24.75" customHeight="1" x14ac:dyDescent="0.15">
      <c r="A158" s="347" t="s">
        <v>210</v>
      </c>
      <c r="B158" s="204" t="s">
        <v>211</v>
      </c>
      <c r="C158" s="205" t="s">
        <v>212</v>
      </c>
      <c r="D158" s="206">
        <f>+K158</f>
        <v>0</v>
      </c>
      <c r="E158" s="73"/>
      <c r="F158" s="73"/>
      <c r="G158" s="73"/>
      <c r="H158" s="73"/>
      <c r="I158" s="73"/>
      <c r="J158" s="73"/>
      <c r="K158" s="74"/>
      <c r="L158" s="73"/>
      <c r="M158" s="73"/>
      <c r="N158" s="74"/>
      <c r="O158" s="74"/>
      <c r="P158" s="74"/>
      <c r="Q158" s="74"/>
      <c r="R158" s="24" t="str">
        <f t="shared" si="49"/>
        <v xml:space="preserve"> </v>
      </c>
      <c r="S158" s="2"/>
      <c r="T158" s="2"/>
      <c r="U158" s="2"/>
      <c r="V158" s="2"/>
      <c r="W158" s="5"/>
      <c r="X158" s="6"/>
      <c r="Y158" s="6"/>
      <c r="Z158" s="5"/>
      <c r="AA158" s="5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17" t="str">
        <f t="shared" si="52"/>
        <v/>
      </c>
      <c r="BB158" s="17" t="str">
        <f t="shared" si="50"/>
        <v/>
      </c>
      <c r="BC158" s="3"/>
      <c r="BD158" s="25">
        <f t="shared" si="53"/>
        <v>0</v>
      </c>
      <c r="BE158" s="25">
        <f t="shared" si="51"/>
        <v>0</v>
      </c>
      <c r="BF158" s="3"/>
    </row>
    <row r="159" spans="1:76" ht="19.5" customHeight="1" x14ac:dyDescent="0.15">
      <c r="A159" s="347"/>
      <c r="B159" s="207" t="s">
        <v>125</v>
      </c>
      <c r="C159" s="207"/>
      <c r="D159" s="44">
        <f>+SUM(J159:K159)</f>
        <v>0</v>
      </c>
      <c r="E159" s="82"/>
      <c r="F159" s="82"/>
      <c r="G159" s="82"/>
      <c r="H159" s="82"/>
      <c r="I159" s="82"/>
      <c r="J159" s="83"/>
      <c r="K159" s="83"/>
      <c r="L159" s="82"/>
      <c r="M159" s="82"/>
      <c r="N159" s="208"/>
      <c r="O159" s="208"/>
      <c r="P159" s="83"/>
      <c r="Q159" s="83"/>
      <c r="R159" s="24" t="str">
        <f t="shared" si="49"/>
        <v xml:space="preserve"> </v>
      </c>
      <c r="S159" s="2"/>
      <c r="T159" s="2"/>
      <c r="U159" s="2"/>
      <c r="V159" s="2"/>
      <c r="W159" s="5"/>
      <c r="X159" s="6"/>
      <c r="Y159" s="6"/>
      <c r="Z159" s="5"/>
      <c r="AA159" s="5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17"/>
      <c r="BB159" s="17" t="str">
        <f t="shared" si="50"/>
        <v/>
      </c>
      <c r="BC159" s="3"/>
      <c r="BD159" s="25"/>
      <c r="BE159" s="25">
        <f t="shared" si="51"/>
        <v>0</v>
      </c>
      <c r="BF159" s="3"/>
    </row>
    <row r="160" spans="1:76" ht="18" customHeight="1" x14ac:dyDescent="0.15">
      <c r="A160" s="347"/>
      <c r="B160" s="209" t="s">
        <v>126</v>
      </c>
      <c r="C160" s="209"/>
      <c r="D160" s="84">
        <f t="shared" ref="D160:D169" si="54">+SUM(J160:K160)</f>
        <v>0</v>
      </c>
      <c r="E160" s="189"/>
      <c r="F160" s="189"/>
      <c r="G160" s="189"/>
      <c r="H160" s="189"/>
      <c r="I160" s="189"/>
      <c r="J160" s="87"/>
      <c r="K160" s="87"/>
      <c r="L160" s="189"/>
      <c r="M160" s="189"/>
      <c r="N160" s="193"/>
      <c r="O160" s="193"/>
      <c r="P160" s="87"/>
      <c r="Q160" s="87"/>
      <c r="R160" s="24" t="str">
        <f t="shared" si="49"/>
        <v xml:space="preserve"> </v>
      </c>
      <c r="S160" s="2"/>
      <c r="T160" s="2"/>
      <c r="U160" s="2"/>
      <c r="V160" s="2"/>
      <c r="W160" s="5"/>
      <c r="X160" s="6"/>
      <c r="Y160" s="6"/>
      <c r="Z160" s="5"/>
      <c r="AA160" s="5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17"/>
      <c r="BB160" s="17" t="str">
        <f t="shared" si="50"/>
        <v/>
      </c>
      <c r="BC160" s="3"/>
      <c r="BD160" s="25"/>
      <c r="BE160" s="25">
        <f t="shared" si="51"/>
        <v>0</v>
      </c>
      <c r="BF160" s="3"/>
    </row>
    <row r="161" spans="1:58" ht="15.75" customHeight="1" x14ac:dyDescent="0.15">
      <c r="A161" s="347"/>
      <c r="B161" s="356" t="s">
        <v>120</v>
      </c>
      <c r="C161" s="210" t="s">
        <v>4</v>
      </c>
      <c r="D161" s="88">
        <f>+SUM(J161:K161)</f>
        <v>0</v>
      </c>
      <c r="E161" s="92"/>
      <c r="F161" s="92"/>
      <c r="G161" s="92"/>
      <c r="H161" s="92"/>
      <c r="I161" s="92"/>
      <c r="J161" s="88">
        <f>+SUM(J162:J165)</f>
        <v>0</v>
      </c>
      <c r="K161" s="88">
        <f>+SUM(K162:K165)</f>
        <v>0</v>
      </c>
      <c r="L161" s="92"/>
      <c r="M161" s="92"/>
      <c r="N161" s="88">
        <f>+SUM(N162:N165)</f>
        <v>0</v>
      </c>
      <c r="O161" s="88">
        <f>+SUM(O162:O165)</f>
        <v>0</v>
      </c>
      <c r="P161" s="88">
        <f>+SUM(P162:P165)</f>
        <v>0</v>
      </c>
      <c r="Q161" s="88">
        <f>+SUM(Q162:Q165)</f>
        <v>0</v>
      </c>
      <c r="R161" s="24" t="str">
        <f t="shared" si="49"/>
        <v xml:space="preserve"> </v>
      </c>
      <c r="S161" s="2"/>
      <c r="T161" s="2"/>
      <c r="U161" s="2"/>
      <c r="V161" s="2"/>
      <c r="W161" s="5"/>
      <c r="X161" s="6"/>
      <c r="Y161" s="6"/>
      <c r="Z161" s="5"/>
      <c r="AA161" s="5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17" t="str">
        <f t="shared" si="52"/>
        <v/>
      </c>
      <c r="BB161" s="17" t="str">
        <f>IF($K161&lt;$P161," El número altas de pacientes 60 años NO puede ser mayor que el de 20-64 años.","")</f>
        <v/>
      </c>
      <c r="BC161" s="3"/>
      <c r="BD161" s="25">
        <f t="shared" si="53"/>
        <v>0</v>
      </c>
      <c r="BE161" s="25">
        <f>IF($K161&lt;$P161,1,0)</f>
        <v>0</v>
      </c>
      <c r="BF161" s="3"/>
    </row>
    <row r="162" spans="1:58" ht="15.75" customHeight="1" x14ac:dyDescent="0.15">
      <c r="A162" s="347"/>
      <c r="B162" s="400"/>
      <c r="C162" s="207" t="s">
        <v>127</v>
      </c>
      <c r="D162" s="211">
        <f t="shared" si="54"/>
        <v>0</v>
      </c>
      <c r="E162" s="212"/>
      <c r="F162" s="212"/>
      <c r="G162" s="212"/>
      <c r="H162" s="212"/>
      <c r="I162" s="212"/>
      <c r="J162" s="117"/>
      <c r="K162" s="117"/>
      <c r="L162" s="212"/>
      <c r="M162" s="212"/>
      <c r="N162" s="117"/>
      <c r="O162" s="117"/>
      <c r="P162" s="117"/>
      <c r="Q162" s="117"/>
      <c r="R162" s="24" t="str">
        <f t="shared" si="49"/>
        <v xml:space="preserve"> </v>
      </c>
      <c r="S162" s="2"/>
      <c r="T162" s="2"/>
      <c r="U162" s="2"/>
      <c r="V162" s="2"/>
      <c r="W162" s="5"/>
      <c r="X162" s="6"/>
      <c r="Y162" s="6"/>
      <c r="Z162" s="5"/>
      <c r="AA162" s="5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17" t="str">
        <f t="shared" si="52"/>
        <v/>
      </c>
      <c r="BB162" s="17" t="str">
        <f t="shared" si="50"/>
        <v/>
      </c>
      <c r="BC162" s="3"/>
      <c r="BD162" s="25">
        <f t="shared" si="53"/>
        <v>0</v>
      </c>
      <c r="BE162" s="25">
        <f t="shared" si="51"/>
        <v>0</v>
      </c>
      <c r="BF162" s="2"/>
    </row>
    <row r="163" spans="1:58" ht="15.75" customHeight="1" x14ac:dyDescent="0.15">
      <c r="A163" s="347"/>
      <c r="B163" s="400"/>
      <c r="C163" s="213" t="s">
        <v>128</v>
      </c>
      <c r="D163" s="76">
        <f t="shared" si="54"/>
        <v>0</v>
      </c>
      <c r="E163" s="82"/>
      <c r="F163" s="82"/>
      <c r="G163" s="82"/>
      <c r="H163" s="82"/>
      <c r="I163" s="82"/>
      <c r="J163" s="83"/>
      <c r="K163" s="83"/>
      <c r="L163" s="82"/>
      <c r="M163" s="82"/>
      <c r="N163" s="208"/>
      <c r="O163" s="83"/>
      <c r="P163" s="83"/>
      <c r="Q163" s="83"/>
      <c r="R163" s="24" t="str">
        <f t="shared" si="49"/>
        <v xml:space="preserve"> </v>
      </c>
      <c r="S163" s="2"/>
      <c r="T163" s="2"/>
      <c r="U163" s="2"/>
      <c r="V163" s="2"/>
      <c r="W163" s="5"/>
      <c r="X163" s="6"/>
      <c r="Y163" s="6"/>
      <c r="Z163" s="5"/>
      <c r="AA163" s="5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17" t="str">
        <f t="shared" si="52"/>
        <v/>
      </c>
      <c r="BB163" s="17" t="str">
        <f t="shared" si="50"/>
        <v/>
      </c>
      <c r="BC163" s="3"/>
      <c r="BD163" s="25">
        <f t="shared" si="53"/>
        <v>0</v>
      </c>
      <c r="BE163" s="25">
        <f t="shared" si="51"/>
        <v>0</v>
      </c>
      <c r="BF163" s="3"/>
    </row>
    <row r="164" spans="1:58" ht="15.75" customHeight="1" x14ac:dyDescent="0.15">
      <c r="A164" s="347"/>
      <c r="B164" s="400"/>
      <c r="C164" s="213" t="s">
        <v>129</v>
      </c>
      <c r="D164" s="76">
        <f t="shared" si="54"/>
        <v>0</v>
      </c>
      <c r="E164" s="82"/>
      <c r="F164" s="82"/>
      <c r="G164" s="82"/>
      <c r="H164" s="82"/>
      <c r="I164" s="82"/>
      <c r="J164" s="83"/>
      <c r="K164" s="83"/>
      <c r="L164" s="82"/>
      <c r="M164" s="82"/>
      <c r="N164" s="83"/>
      <c r="O164" s="83"/>
      <c r="P164" s="83"/>
      <c r="Q164" s="83"/>
      <c r="R164" s="24" t="str">
        <f t="shared" si="49"/>
        <v xml:space="preserve"> </v>
      </c>
      <c r="S164" s="2"/>
      <c r="T164" s="2"/>
      <c r="U164" s="2"/>
      <c r="V164" s="2"/>
      <c r="W164" s="5"/>
      <c r="X164" s="6"/>
      <c r="Y164" s="6"/>
      <c r="Z164" s="5"/>
      <c r="AA164" s="5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17" t="str">
        <f t="shared" si="52"/>
        <v/>
      </c>
      <c r="BB164" s="17" t="str">
        <f t="shared" si="50"/>
        <v/>
      </c>
      <c r="BC164" s="3"/>
      <c r="BD164" s="25">
        <f t="shared" si="53"/>
        <v>0</v>
      </c>
      <c r="BE164" s="25">
        <f t="shared" si="51"/>
        <v>0</v>
      </c>
      <c r="BF164" s="3"/>
    </row>
    <row r="165" spans="1:58" ht="15.75" customHeight="1" x14ac:dyDescent="0.15">
      <c r="A165" s="347"/>
      <c r="B165" s="329"/>
      <c r="C165" s="214" t="s">
        <v>130</v>
      </c>
      <c r="D165" s="52">
        <f t="shared" si="54"/>
        <v>0</v>
      </c>
      <c r="E165" s="85"/>
      <c r="F165" s="85"/>
      <c r="G165" s="85"/>
      <c r="H165" s="85"/>
      <c r="I165" s="85"/>
      <c r="J165" s="58"/>
      <c r="K165" s="58"/>
      <c r="L165" s="85"/>
      <c r="M165" s="85"/>
      <c r="N165" s="58"/>
      <c r="O165" s="58"/>
      <c r="P165" s="58"/>
      <c r="Q165" s="58"/>
      <c r="R165" s="24" t="str">
        <f t="shared" si="49"/>
        <v xml:space="preserve"> </v>
      </c>
      <c r="S165" s="2"/>
      <c r="T165" s="2"/>
      <c r="U165" s="2"/>
      <c r="V165" s="2"/>
      <c r="W165" s="5"/>
      <c r="X165" s="6"/>
      <c r="Y165" s="6"/>
      <c r="Z165" s="5"/>
      <c r="AA165" s="5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17" t="str">
        <f t="shared" si="52"/>
        <v/>
      </c>
      <c r="BB165" s="17" t="str">
        <f t="shared" si="50"/>
        <v/>
      </c>
      <c r="BC165" s="3"/>
      <c r="BD165" s="25">
        <f t="shared" si="53"/>
        <v>0</v>
      </c>
      <c r="BE165" s="25">
        <f t="shared" si="51"/>
        <v>0</v>
      </c>
      <c r="BF165" s="3"/>
    </row>
    <row r="166" spans="1:58" ht="15.75" customHeight="1" x14ac:dyDescent="0.15">
      <c r="A166" s="344" t="s">
        <v>213</v>
      </c>
      <c r="B166" s="306" t="s">
        <v>124</v>
      </c>
      <c r="C166" s="215" t="s">
        <v>121</v>
      </c>
      <c r="D166" s="44">
        <f t="shared" si="54"/>
        <v>0</v>
      </c>
      <c r="E166" s="73"/>
      <c r="F166" s="73"/>
      <c r="G166" s="73"/>
      <c r="H166" s="73"/>
      <c r="I166" s="73"/>
      <c r="J166" s="74"/>
      <c r="K166" s="74"/>
      <c r="L166" s="73"/>
      <c r="M166" s="73"/>
      <c r="N166" s="74"/>
      <c r="O166" s="74"/>
      <c r="P166" s="74"/>
      <c r="Q166" s="74"/>
      <c r="R166" s="24" t="str">
        <f t="shared" si="49"/>
        <v xml:space="preserve"> </v>
      </c>
      <c r="S166" s="2"/>
      <c r="T166" s="2"/>
      <c r="U166" s="2"/>
      <c r="V166" s="2"/>
      <c r="W166" s="5"/>
      <c r="X166" s="6"/>
      <c r="Y166" s="6"/>
      <c r="Z166" s="5"/>
      <c r="AA166" s="5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17" t="str">
        <f t="shared" si="52"/>
        <v/>
      </c>
      <c r="BB166" s="17" t="str">
        <f t="shared" si="50"/>
        <v/>
      </c>
      <c r="BC166" s="3"/>
      <c r="BD166" s="25">
        <f t="shared" si="53"/>
        <v>0</v>
      </c>
      <c r="BE166" s="25">
        <f t="shared" si="51"/>
        <v>0</v>
      </c>
      <c r="BF166" s="3"/>
    </row>
    <row r="167" spans="1:58" ht="16.5" customHeight="1" x14ac:dyDescent="0.15">
      <c r="A167" s="395"/>
      <c r="B167" s="327"/>
      <c r="C167" s="209" t="s">
        <v>214</v>
      </c>
      <c r="D167" s="84">
        <f t="shared" si="54"/>
        <v>0</v>
      </c>
      <c r="E167" s="189"/>
      <c r="F167" s="189"/>
      <c r="G167" s="189"/>
      <c r="H167" s="189"/>
      <c r="I167" s="189"/>
      <c r="J167" s="87"/>
      <c r="K167" s="87"/>
      <c r="L167" s="189"/>
      <c r="M167" s="189"/>
      <c r="N167" s="193"/>
      <c r="O167" s="193"/>
      <c r="P167" s="87"/>
      <c r="Q167" s="87"/>
      <c r="R167" s="24" t="str">
        <f t="shared" si="49"/>
        <v xml:space="preserve"> </v>
      </c>
      <c r="S167" s="2"/>
      <c r="T167" s="2"/>
      <c r="U167" s="2"/>
      <c r="V167" s="2"/>
      <c r="W167" s="5"/>
      <c r="X167" s="6"/>
      <c r="Y167" s="6"/>
      <c r="Z167" s="5"/>
      <c r="AA167" s="5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17"/>
      <c r="BB167" s="17" t="str">
        <f t="shared" si="50"/>
        <v/>
      </c>
      <c r="BC167" s="3"/>
      <c r="BD167" s="25"/>
      <c r="BE167" s="25">
        <f t="shared" si="51"/>
        <v>0</v>
      </c>
      <c r="BF167" s="2"/>
    </row>
    <row r="168" spans="1:58" ht="15" customHeight="1" x14ac:dyDescent="0.15">
      <c r="A168" s="395"/>
      <c r="B168" s="306" t="s">
        <v>125</v>
      </c>
      <c r="C168" s="215" t="s">
        <v>121</v>
      </c>
      <c r="D168" s="44">
        <f t="shared" si="54"/>
        <v>0</v>
      </c>
      <c r="E168" s="73"/>
      <c r="F168" s="73"/>
      <c r="G168" s="73"/>
      <c r="H168" s="73"/>
      <c r="I168" s="73"/>
      <c r="J168" s="74"/>
      <c r="K168" s="74"/>
      <c r="L168" s="73"/>
      <c r="M168" s="73"/>
      <c r="N168" s="74"/>
      <c r="O168" s="74"/>
      <c r="P168" s="74"/>
      <c r="Q168" s="74"/>
      <c r="R168" s="24" t="str">
        <f t="shared" si="49"/>
        <v xml:space="preserve"> </v>
      </c>
      <c r="S168" s="2"/>
      <c r="T168" s="2"/>
      <c r="U168" s="2"/>
      <c r="V168" s="2"/>
      <c r="W168" s="5"/>
      <c r="X168" s="6"/>
      <c r="Y168" s="6"/>
      <c r="Z168" s="5"/>
      <c r="AA168" s="5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17" t="str">
        <f t="shared" si="52"/>
        <v/>
      </c>
      <c r="BB168" s="17" t="str">
        <f t="shared" si="50"/>
        <v/>
      </c>
      <c r="BC168" s="3"/>
      <c r="BD168" s="25">
        <f t="shared" si="53"/>
        <v>0</v>
      </c>
      <c r="BE168" s="25">
        <f t="shared" si="51"/>
        <v>0</v>
      </c>
      <c r="BF168" s="3"/>
    </row>
    <row r="169" spans="1:58" ht="15" customHeight="1" x14ac:dyDescent="0.15">
      <c r="A169" s="395"/>
      <c r="B169" s="307"/>
      <c r="C169" s="214" t="s">
        <v>122</v>
      </c>
      <c r="D169" s="52">
        <f t="shared" si="54"/>
        <v>0</v>
      </c>
      <c r="E169" s="85"/>
      <c r="F169" s="85"/>
      <c r="G169" s="85"/>
      <c r="H169" s="85"/>
      <c r="I169" s="85"/>
      <c r="J169" s="58"/>
      <c r="K169" s="58"/>
      <c r="L169" s="85"/>
      <c r="M169" s="85"/>
      <c r="N169" s="196"/>
      <c r="O169" s="196"/>
      <c r="P169" s="58"/>
      <c r="Q169" s="58"/>
      <c r="R169" s="24" t="str">
        <f t="shared" si="49"/>
        <v xml:space="preserve"> </v>
      </c>
      <c r="S169" s="2"/>
      <c r="T169" s="2"/>
      <c r="U169" s="2"/>
      <c r="V169" s="2"/>
      <c r="W169" s="5"/>
      <c r="X169" s="6"/>
      <c r="Y169" s="6"/>
      <c r="Z169" s="5"/>
      <c r="AA169" s="5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17"/>
      <c r="BB169" s="17" t="str">
        <f t="shared" si="50"/>
        <v/>
      </c>
      <c r="BC169" s="3"/>
      <c r="BD169" s="25"/>
      <c r="BE169" s="25">
        <f t="shared" si="51"/>
        <v>0</v>
      </c>
      <c r="BF169" s="3"/>
    </row>
    <row r="170" spans="1:58" ht="17.25" customHeight="1" x14ac:dyDescent="0.15">
      <c r="A170" s="396" t="s">
        <v>215</v>
      </c>
      <c r="B170" s="393" t="s">
        <v>120</v>
      </c>
      <c r="C170" s="394"/>
      <c r="D170" s="129">
        <f>+K170</f>
        <v>0</v>
      </c>
      <c r="E170" s="216"/>
      <c r="F170" s="216"/>
      <c r="G170" s="216"/>
      <c r="H170" s="216"/>
      <c r="I170" s="216"/>
      <c r="J170" s="216"/>
      <c r="K170" s="50"/>
      <c r="L170" s="216"/>
      <c r="M170" s="216"/>
      <c r="N170" s="50"/>
      <c r="O170" s="50"/>
      <c r="P170" s="50"/>
      <c r="Q170" s="50"/>
      <c r="R170" s="24" t="str">
        <f t="shared" si="49"/>
        <v xml:space="preserve"> </v>
      </c>
      <c r="S170" s="2"/>
      <c r="T170" s="2"/>
      <c r="U170" s="2"/>
      <c r="V170" s="2"/>
      <c r="W170" s="5"/>
      <c r="X170" s="6"/>
      <c r="Y170" s="6"/>
      <c r="Z170" s="5"/>
      <c r="AA170" s="5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17" t="str">
        <f t="shared" si="52"/>
        <v/>
      </c>
      <c r="BB170" s="17" t="str">
        <f t="shared" si="50"/>
        <v/>
      </c>
      <c r="BC170" s="3"/>
      <c r="BD170" s="25">
        <f t="shared" si="53"/>
        <v>0</v>
      </c>
      <c r="BE170" s="25">
        <f t="shared" si="51"/>
        <v>0</v>
      </c>
      <c r="BF170" s="3"/>
    </row>
    <row r="171" spans="1:58" ht="18" customHeight="1" x14ac:dyDescent="0.15">
      <c r="A171" s="395"/>
      <c r="B171" s="306" t="s">
        <v>124</v>
      </c>
      <c r="C171" s="215" t="s">
        <v>121</v>
      </c>
      <c r="D171" s="44">
        <f>+K171</f>
        <v>0</v>
      </c>
      <c r="E171" s="73"/>
      <c r="F171" s="73"/>
      <c r="G171" s="73"/>
      <c r="H171" s="73"/>
      <c r="I171" s="73"/>
      <c r="J171" s="73"/>
      <c r="K171" s="74"/>
      <c r="L171" s="73"/>
      <c r="M171" s="73"/>
      <c r="N171" s="74">
        <v>0</v>
      </c>
      <c r="O171" s="74"/>
      <c r="P171" s="74"/>
      <c r="Q171" s="74"/>
      <c r="R171" s="24" t="str">
        <f t="shared" si="49"/>
        <v xml:space="preserve"> </v>
      </c>
      <c r="S171" s="2"/>
      <c r="T171" s="2"/>
      <c r="U171" s="2"/>
      <c r="V171" s="2"/>
      <c r="W171" s="5"/>
      <c r="X171" s="6"/>
      <c r="Y171" s="6"/>
      <c r="Z171" s="5"/>
      <c r="AA171" s="5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17" t="str">
        <f t="shared" si="52"/>
        <v/>
      </c>
      <c r="BB171" s="17" t="str">
        <f t="shared" si="50"/>
        <v/>
      </c>
      <c r="BC171" s="3"/>
      <c r="BD171" s="25">
        <f t="shared" si="53"/>
        <v>0</v>
      </c>
      <c r="BE171" s="25">
        <f t="shared" si="51"/>
        <v>0</v>
      </c>
      <c r="BF171" s="3"/>
    </row>
    <row r="172" spans="1:58" ht="15.75" customHeight="1" x14ac:dyDescent="0.15">
      <c r="A172" s="395"/>
      <c r="B172" s="307"/>
      <c r="C172" s="214" t="s">
        <v>214</v>
      </c>
      <c r="D172" s="52">
        <f>+K172</f>
        <v>0</v>
      </c>
      <c r="E172" s="85"/>
      <c r="F172" s="85"/>
      <c r="G172" s="85"/>
      <c r="H172" s="85"/>
      <c r="I172" s="85"/>
      <c r="J172" s="85"/>
      <c r="K172" s="58"/>
      <c r="L172" s="85"/>
      <c r="M172" s="85"/>
      <c r="N172" s="196"/>
      <c r="O172" s="196"/>
      <c r="P172" s="58"/>
      <c r="Q172" s="58"/>
      <c r="R172" s="24" t="str">
        <f t="shared" si="49"/>
        <v xml:space="preserve"> </v>
      </c>
      <c r="S172" s="2"/>
      <c r="T172" s="2"/>
      <c r="U172" s="2"/>
      <c r="V172" s="2"/>
      <c r="W172" s="5"/>
      <c r="X172" s="6"/>
      <c r="Y172" s="6"/>
      <c r="Z172" s="5"/>
      <c r="AA172" s="5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17"/>
      <c r="BB172" s="17" t="str">
        <f t="shared" si="50"/>
        <v/>
      </c>
      <c r="BC172" s="3"/>
      <c r="BD172" s="25"/>
      <c r="BE172" s="25">
        <f t="shared" si="51"/>
        <v>0</v>
      </c>
      <c r="BF172" s="3"/>
    </row>
    <row r="173" spans="1:58" ht="15" customHeight="1" x14ac:dyDescent="0.15">
      <c r="A173" s="395"/>
      <c r="B173" s="327" t="s">
        <v>125</v>
      </c>
      <c r="C173" s="207" t="s">
        <v>121</v>
      </c>
      <c r="D173" s="211">
        <f>+K173</f>
        <v>0</v>
      </c>
      <c r="E173" s="212"/>
      <c r="F173" s="212"/>
      <c r="G173" s="212"/>
      <c r="H173" s="212"/>
      <c r="I173" s="212"/>
      <c r="J173" s="212"/>
      <c r="K173" s="117"/>
      <c r="L173" s="212"/>
      <c r="M173" s="212"/>
      <c r="N173" s="117">
        <v>0</v>
      </c>
      <c r="O173" s="117"/>
      <c r="P173" s="117"/>
      <c r="Q173" s="117"/>
      <c r="R173" s="24" t="str">
        <f t="shared" si="49"/>
        <v xml:space="preserve"> </v>
      </c>
      <c r="S173" s="2"/>
      <c r="T173" s="2"/>
      <c r="U173" s="2"/>
      <c r="V173" s="2"/>
      <c r="W173" s="5"/>
      <c r="X173" s="6"/>
      <c r="Y173" s="6"/>
      <c r="Z173" s="5"/>
      <c r="AA173" s="5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17" t="str">
        <f t="shared" si="52"/>
        <v/>
      </c>
      <c r="BB173" s="17" t="str">
        <f t="shared" si="50"/>
        <v/>
      </c>
      <c r="BC173" s="3"/>
      <c r="BD173" s="25">
        <f t="shared" si="53"/>
        <v>0</v>
      </c>
      <c r="BE173" s="25">
        <f t="shared" si="51"/>
        <v>0</v>
      </c>
      <c r="BF173" s="3"/>
    </row>
    <row r="174" spans="1:58" ht="16.5" customHeight="1" x14ac:dyDescent="0.15">
      <c r="A174" s="397"/>
      <c r="B174" s="307"/>
      <c r="C174" s="214" t="s">
        <v>122</v>
      </c>
      <c r="D174" s="52">
        <f>+K174</f>
        <v>0</v>
      </c>
      <c r="E174" s="85"/>
      <c r="F174" s="85"/>
      <c r="G174" s="85"/>
      <c r="H174" s="85"/>
      <c r="I174" s="85"/>
      <c r="J174" s="85"/>
      <c r="K174" s="58"/>
      <c r="L174" s="85"/>
      <c r="M174" s="85"/>
      <c r="N174" s="196"/>
      <c r="O174" s="196"/>
      <c r="P174" s="58"/>
      <c r="Q174" s="58"/>
      <c r="R174" s="24" t="str">
        <f t="shared" si="49"/>
        <v xml:space="preserve"> </v>
      </c>
      <c r="S174" s="2"/>
      <c r="T174" s="2"/>
      <c r="U174" s="2"/>
      <c r="V174" s="2"/>
      <c r="W174" s="5"/>
      <c r="X174" s="6"/>
      <c r="Y174" s="6"/>
      <c r="Z174" s="5"/>
      <c r="AA174" s="5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17"/>
      <c r="BB174" s="17" t="str">
        <f t="shared" si="50"/>
        <v/>
      </c>
      <c r="BC174" s="3"/>
      <c r="BD174" s="25"/>
      <c r="BE174" s="25">
        <f t="shared" si="51"/>
        <v>0</v>
      </c>
      <c r="BF174" s="3"/>
    </row>
    <row r="175" spans="1:58" ht="15" customHeight="1" x14ac:dyDescent="0.15">
      <c r="A175" s="109" t="s">
        <v>131</v>
      </c>
      <c r="B175" s="42"/>
      <c r="C175" s="59"/>
      <c r="D175" s="60"/>
      <c r="E175" s="60"/>
      <c r="F175" s="217"/>
      <c r="G175" s="217"/>
      <c r="H175" s="217"/>
      <c r="BE175" s="3"/>
      <c r="BF175" s="3"/>
    </row>
    <row r="176" spans="1:58" ht="23.25" customHeight="1" x14ac:dyDescent="0.15">
      <c r="A176" s="295" t="s">
        <v>132</v>
      </c>
      <c r="B176" s="296"/>
      <c r="C176" s="297"/>
      <c r="D176" s="301" t="s">
        <v>4</v>
      </c>
      <c r="E176" s="303" t="s">
        <v>7</v>
      </c>
      <c r="F176" s="304"/>
      <c r="G176" s="304"/>
      <c r="H176" s="305"/>
      <c r="BE176" s="3"/>
      <c r="BF176" s="3"/>
    </row>
    <row r="177" spans="1:58" ht="27.75" customHeight="1" x14ac:dyDescent="0.15">
      <c r="A177" s="298"/>
      <c r="B177" s="299"/>
      <c r="C177" s="300"/>
      <c r="D177" s="329"/>
      <c r="E177" s="268" t="s">
        <v>133</v>
      </c>
      <c r="F177" s="38" t="s">
        <v>134</v>
      </c>
      <c r="G177" s="38" t="s">
        <v>68</v>
      </c>
      <c r="H177" s="39" t="s">
        <v>135</v>
      </c>
      <c r="BE177" s="2"/>
      <c r="BF177" s="3"/>
    </row>
    <row r="178" spans="1:58" ht="13.5" customHeight="1" x14ac:dyDescent="0.15">
      <c r="A178" s="330" t="s">
        <v>136</v>
      </c>
      <c r="B178" s="331"/>
      <c r="C178" s="332"/>
      <c r="D178" s="44">
        <f>+SUM(E178:H178)</f>
        <v>0</v>
      </c>
      <c r="E178" s="62"/>
      <c r="F178" s="63"/>
      <c r="G178" s="63"/>
      <c r="H178" s="64"/>
      <c r="BA178" s="17" t="str">
        <f>IF($D178&lt;&gt;SUM($E178:$H178)," NO ALTERE LAS FÓRMULAS, la suma de las edades no está alculando el total de la sección. ","")</f>
        <v/>
      </c>
      <c r="BB178" s="2"/>
      <c r="BC178" s="2"/>
      <c r="BD178" s="25">
        <f>IF($D178&lt;&gt;SUM($E178:$H178),1,0)</f>
        <v>0</v>
      </c>
      <c r="BE178" s="3"/>
      <c r="BF178" s="3"/>
    </row>
    <row r="179" spans="1:58" ht="15" customHeight="1" x14ac:dyDescent="0.15">
      <c r="A179" s="333" t="s">
        <v>137</v>
      </c>
      <c r="B179" s="334"/>
      <c r="C179" s="335"/>
      <c r="D179" s="52">
        <f>+SUM(E179:H179)</f>
        <v>0</v>
      </c>
      <c r="E179" s="53"/>
      <c r="F179" s="55"/>
      <c r="G179" s="55"/>
      <c r="H179" s="57"/>
      <c r="BA179" s="17" t="str">
        <f>IF($D179&lt;&gt;SUM($E179:$H179)," NO ALTERE LAS FÓRMULAS, la suma de las edades no está alculando el total de la sección. ","")</f>
        <v/>
      </c>
      <c r="BB179" s="2"/>
      <c r="BC179" s="2"/>
      <c r="BD179" s="25">
        <f>IF($D179&lt;&gt;SUM($E179:$H179),1,0)</f>
        <v>0</v>
      </c>
      <c r="BE179" s="3"/>
      <c r="BF179" s="3"/>
    </row>
    <row r="180" spans="1:58" ht="23.25" customHeight="1" x14ac:dyDescent="0.15">
      <c r="A180" s="16" t="s">
        <v>216</v>
      </c>
      <c r="B180" s="59"/>
      <c r="C180" s="59"/>
      <c r="D180" s="182"/>
      <c r="E180" s="182"/>
      <c r="F180" s="182"/>
      <c r="G180" s="182"/>
      <c r="H180" s="182"/>
      <c r="BF180" s="3"/>
    </row>
    <row r="181" spans="1:58" ht="36" customHeight="1" x14ac:dyDescent="0.15">
      <c r="A181" s="336" t="s">
        <v>217</v>
      </c>
      <c r="B181" s="337"/>
      <c r="C181" s="338"/>
      <c r="D181" s="301" t="s">
        <v>80</v>
      </c>
      <c r="E181" s="303" t="s">
        <v>7</v>
      </c>
      <c r="F181" s="304"/>
      <c r="G181" s="304"/>
      <c r="H181" s="304"/>
      <c r="I181" s="304"/>
      <c r="J181" s="304"/>
      <c r="K181" s="304"/>
      <c r="L181" s="304"/>
      <c r="M181" s="305"/>
      <c r="N181" s="304" t="s">
        <v>66</v>
      </c>
      <c r="O181" s="305"/>
      <c r="P181" s="306" t="s">
        <v>9</v>
      </c>
      <c r="BF181" s="3"/>
    </row>
    <row r="182" spans="1:58" ht="36.75" customHeight="1" x14ac:dyDescent="0.15">
      <c r="A182" s="339"/>
      <c r="B182" s="340"/>
      <c r="C182" s="341"/>
      <c r="D182" s="342"/>
      <c r="E182" s="218" t="s">
        <v>133</v>
      </c>
      <c r="F182" s="219" t="s">
        <v>14</v>
      </c>
      <c r="G182" s="219" t="s">
        <v>138</v>
      </c>
      <c r="H182" s="219" t="s">
        <v>67</v>
      </c>
      <c r="I182" s="219" t="s">
        <v>139</v>
      </c>
      <c r="J182" s="219" t="s">
        <v>68</v>
      </c>
      <c r="K182" s="219" t="s">
        <v>18</v>
      </c>
      <c r="L182" s="219" t="s">
        <v>19</v>
      </c>
      <c r="M182" s="220" t="s">
        <v>20</v>
      </c>
      <c r="N182" s="270" t="s">
        <v>1</v>
      </c>
      <c r="O182" s="222" t="s">
        <v>2</v>
      </c>
      <c r="P182" s="343"/>
      <c r="BF182" s="3"/>
    </row>
    <row r="183" spans="1:58" ht="14.25" customHeight="1" x14ac:dyDescent="0.15">
      <c r="A183" s="306" t="s">
        <v>140</v>
      </c>
      <c r="B183" s="328" t="s">
        <v>218</v>
      </c>
      <c r="C183" s="328"/>
      <c r="D183" s="111">
        <f>+SUM(E183:M183)</f>
        <v>17</v>
      </c>
      <c r="E183" s="62"/>
      <c r="F183" s="63"/>
      <c r="G183" s="63"/>
      <c r="H183" s="63"/>
      <c r="I183" s="63">
        <v>1</v>
      </c>
      <c r="J183" s="63">
        <v>5</v>
      </c>
      <c r="K183" s="63">
        <v>10</v>
      </c>
      <c r="L183" s="63">
        <v>1</v>
      </c>
      <c r="M183" s="64"/>
      <c r="N183" s="74">
        <v>5</v>
      </c>
      <c r="O183" s="74">
        <v>12</v>
      </c>
      <c r="P183" s="112"/>
      <c r="Q183" s="75" t="str">
        <f t="shared" ref="Q183:Q238" si="55">$BA183&amp;" "&amp;$BB183</f>
        <v xml:space="preserve"> </v>
      </c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  <c r="AC183" s="75"/>
      <c r="AD183" s="75"/>
      <c r="AE183" s="75"/>
      <c r="AF183" s="75"/>
      <c r="AG183" s="75"/>
      <c r="AH183" s="75"/>
      <c r="AI183" s="75"/>
      <c r="AJ183" s="75"/>
      <c r="AK183" s="75"/>
      <c r="AL183" s="75"/>
      <c r="AM183" s="75"/>
      <c r="AN183" s="75"/>
      <c r="AO183" s="75"/>
      <c r="AP183" s="75"/>
      <c r="AQ183" s="75"/>
      <c r="AR183" s="75"/>
      <c r="AS183" s="75"/>
      <c r="AT183" s="75"/>
      <c r="AU183" s="75"/>
      <c r="AV183" s="75"/>
      <c r="AW183" s="75"/>
      <c r="AX183" s="75"/>
      <c r="AY183" s="75"/>
      <c r="AZ183" s="75"/>
      <c r="BA183" s="1" t="s">
        <v>3</v>
      </c>
      <c r="BB183" s="17" t="str">
        <f t="shared" ref="BB183:BB238" si="56">IF($K183&lt;$P183," El número altas de pacientes 60 años NO puede ser mayor que el de 20-64 años.","")</f>
        <v/>
      </c>
      <c r="BC183" s="2"/>
      <c r="BD183" s="29">
        <f t="shared" ref="BD183:BD238" si="57">IF($D183&lt;&gt;($N183+$O183),1,0)</f>
        <v>0</v>
      </c>
      <c r="BE183" s="25">
        <f t="shared" ref="BE183:BE238" si="58">IF($K183&lt;$P183,1,0)</f>
        <v>0</v>
      </c>
      <c r="BF183" s="3"/>
    </row>
    <row r="184" spans="1:58" ht="13.5" customHeight="1" x14ac:dyDescent="0.15">
      <c r="A184" s="327"/>
      <c r="B184" s="320" t="s">
        <v>219</v>
      </c>
      <c r="C184" s="320"/>
      <c r="D184" s="113">
        <f t="shared" ref="D184:D238" si="59">+SUM(E184:M184)</f>
        <v>51</v>
      </c>
      <c r="E184" s="96"/>
      <c r="F184" s="80"/>
      <c r="G184" s="80"/>
      <c r="H184" s="80">
        <v>1</v>
      </c>
      <c r="I184" s="80">
        <v>3</v>
      </c>
      <c r="J184" s="80">
        <v>22</v>
      </c>
      <c r="K184" s="80">
        <v>24</v>
      </c>
      <c r="L184" s="80">
        <v>1</v>
      </c>
      <c r="M184" s="98"/>
      <c r="N184" s="83">
        <v>24</v>
      </c>
      <c r="O184" s="83">
        <v>27</v>
      </c>
      <c r="P184" s="119"/>
      <c r="Q184" s="75" t="str">
        <f t="shared" si="55"/>
        <v xml:space="preserve"> </v>
      </c>
      <c r="R184" s="75"/>
      <c r="S184" s="75"/>
      <c r="T184" s="75"/>
      <c r="U184" s="75"/>
      <c r="V184" s="75"/>
      <c r="W184" s="75"/>
      <c r="X184" s="75"/>
      <c r="Y184" s="75"/>
      <c r="Z184" s="75"/>
      <c r="AA184" s="75"/>
      <c r="AB184" s="75"/>
      <c r="AC184" s="75"/>
      <c r="AD184" s="75"/>
      <c r="AE184" s="75"/>
      <c r="AF184" s="75"/>
      <c r="AG184" s="75"/>
      <c r="AH184" s="75"/>
      <c r="AI184" s="75"/>
      <c r="AJ184" s="75"/>
      <c r="AK184" s="75"/>
      <c r="AL184" s="75"/>
      <c r="AM184" s="75"/>
      <c r="AN184" s="75"/>
      <c r="AO184" s="75"/>
      <c r="AP184" s="75"/>
      <c r="AQ184" s="75"/>
      <c r="AR184" s="75"/>
      <c r="AS184" s="75"/>
      <c r="AT184" s="75"/>
      <c r="AU184" s="75"/>
      <c r="AV184" s="75"/>
      <c r="AW184" s="75"/>
      <c r="AX184" s="75"/>
      <c r="AY184" s="75"/>
      <c r="AZ184" s="75"/>
      <c r="BA184" s="17" t="str">
        <f t="shared" ref="BA184:BA238" si="60">IF($D184&lt;&gt;($N184+$O184)," El número altas de pacientes según sexo NO puede ser diferente al Total.","")</f>
        <v/>
      </c>
      <c r="BB184" s="17" t="str">
        <f t="shared" si="56"/>
        <v/>
      </c>
      <c r="BC184" s="3"/>
      <c r="BD184" s="25">
        <f t="shared" si="57"/>
        <v>0</v>
      </c>
      <c r="BE184" s="25">
        <f t="shared" si="58"/>
        <v>0</v>
      </c>
      <c r="BF184" s="3"/>
    </row>
    <row r="185" spans="1:58" ht="11.25" customHeight="1" x14ac:dyDescent="0.15">
      <c r="A185" s="327"/>
      <c r="B185" s="320" t="s">
        <v>141</v>
      </c>
      <c r="C185" s="320"/>
      <c r="D185" s="113">
        <f t="shared" si="59"/>
        <v>17</v>
      </c>
      <c r="E185" s="96"/>
      <c r="F185" s="80"/>
      <c r="G185" s="80"/>
      <c r="H185" s="80"/>
      <c r="I185" s="80">
        <v>1</v>
      </c>
      <c r="J185" s="80">
        <v>5</v>
      </c>
      <c r="K185" s="80">
        <v>10</v>
      </c>
      <c r="L185" s="80">
        <v>1</v>
      </c>
      <c r="M185" s="98"/>
      <c r="N185" s="83">
        <v>4</v>
      </c>
      <c r="O185" s="83">
        <v>13</v>
      </c>
      <c r="P185" s="119"/>
      <c r="Q185" s="75" t="str">
        <f t="shared" si="55"/>
        <v xml:space="preserve"> </v>
      </c>
      <c r="R185" s="75"/>
      <c r="S185" s="75"/>
      <c r="T185" s="75"/>
      <c r="U185" s="75"/>
      <c r="V185" s="75"/>
      <c r="W185" s="75"/>
      <c r="X185" s="75"/>
      <c r="Y185" s="75"/>
      <c r="Z185" s="75"/>
      <c r="AA185" s="75"/>
      <c r="AB185" s="75"/>
      <c r="AC185" s="75"/>
      <c r="AD185" s="75"/>
      <c r="AE185" s="75"/>
      <c r="AF185" s="75"/>
      <c r="AG185" s="75"/>
      <c r="AH185" s="75"/>
      <c r="AI185" s="75"/>
      <c r="AJ185" s="75"/>
      <c r="AK185" s="75"/>
      <c r="AL185" s="75"/>
      <c r="AM185" s="75"/>
      <c r="AN185" s="75"/>
      <c r="AO185" s="75"/>
      <c r="AP185" s="75"/>
      <c r="AQ185" s="75"/>
      <c r="AR185" s="75"/>
      <c r="AS185" s="75"/>
      <c r="AT185" s="75"/>
      <c r="AU185" s="75"/>
      <c r="AV185" s="75"/>
      <c r="AW185" s="75"/>
      <c r="AX185" s="75"/>
      <c r="AY185" s="75"/>
      <c r="AZ185" s="75"/>
      <c r="BA185" s="17" t="str">
        <f t="shared" si="60"/>
        <v/>
      </c>
      <c r="BB185" s="17" t="str">
        <f t="shared" si="56"/>
        <v/>
      </c>
      <c r="BC185" s="3"/>
      <c r="BD185" s="25">
        <f t="shared" si="57"/>
        <v>0</v>
      </c>
      <c r="BE185" s="25">
        <f t="shared" si="58"/>
        <v>0</v>
      </c>
      <c r="BF185" s="3"/>
    </row>
    <row r="186" spans="1:58" x14ac:dyDescent="0.15">
      <c r="A186" s="307"/>
      <c r="B186" s="326" t="s">
        <v>142</v>
      </c>
      <c r="C186" s="326"/>
      <c r="D186" s="195">
        <f t="shared" si="59"/>
        <v>16</v>
      </c>
      <c r="E186" s="53"/>
      <c r="F186" s="55"/>
      <c r="G186" s="55"/>
      <c r="H186" s="55"/>
      <c r="I186" s="55">
        <v>1</v>
      </c>
      <c r="J186" s="55">
        <v>7</v>
      </c>
      <c r="K186" s="55">
        <v>7</v>
      </c>
      <c r="L186" s="55">
        <v>1</v>
      </c>
      <c r="M186" s="57"/>
      <c r="N186" s="58">
        <v>8</v>
      </c>
      <c r="O186" s="58">
        <v>8</v>
      </c>
      <c r="P186" s="148"/>
      <c r="Q186" s="75" t="str">
        <f t="shared" si="55"/>
        <v xml:space="preserve"> </v>
      </c>
      <c r="R186" s="75"/>
      <c r="S186" s="75"/>
      <c r="T186" s="75"/>
      <c r="U186" s="75"/>
      <c r="V186" s="75"/>
      <c r="W186" s="75"/>
      <c r="X186" s="75"/>
      <c r="Y186" s="75"/>
      <c r="Z186" s="75"/>
      <c r="AA186" s="75"/>
      <c r="AB186" s="75"/>
      <c r="AC186" s="75"/>
      <c r="AD186" s="75"/>
      <c r="AE186" s="75"/>
      <c r="AF186" s="75"/>
      <c r="AG186" s="75"/>
      <c r="AH186" s="75"/>
      <c r="AI186" s="75"/>
      <c r="AJ186" s="75"/>
      <c r="AK186" s="75"/>
      <c r="AL186" s="75"/>
      <c r="AM186" s="75"/>
      <c r="AN186" s="75"/>
      <c r="AO186" s="75"/>
      <c r="AP186" s="75"/>
      <c r="AQ186" s="75"/>
      <c r="AR186" s="75"/>
      <c r="AS186" s="75"/>
      <c r="AT186" s="75"/>
      <c r="AU186" s="75"/>
      <c r="AV186" s="75"/>
      <c r="AW186" s="75"/>
      <c r="AX186" s="75"/>
      <c r="AY186" s="75"/>
      <c r="AZ186" s="75"/>
      <c r="BA186" s="17" t="str">
        <f t="shared" si="60"/>
        <v/>
      </c>
      <c r="BB186" s="17" t="str">
        <f t="shared" si="56"/>
        <v/>
      </c>
      <c r="BC186" s="3"/>
      <c r="BD186" s="25">
        <f t="shared" si="57"/>
        <v>0</v>
      </c>
      <c r="BE186" s="25">
        <f t="shared" si="58"/>
        <v>0</v>
      </c>
      <c r="BF186" s="3"/>
    </row>
    <row r="187" spans="1:58" ht="11.25" customHeight="1" x14ac:dyDescent="0.15">
      <c r="A187" s="306" t="s">
        <v>143</v>
      </c>
      <c r="B187" s="328" t="s">
        <v>218</v>
      </c>
      <c r="C187" s="328"/>
      <c r="D187" s="111">
        <f t="shared" si="59"/>
        <v>58</v>
      </c>
      <c r="E187" s="62">
        <v>6</v>
      </c>
      <c r="F187" s="63">
        <v>4</v>
      </c>
      <c r="G187" s="63">
        <v>1</v>
      </c>
      <c r="H187" s="63">
        <v>1</v>
      </c>
      <c r="I187" s="63">
        <v>5</v>
      </c>
      <c r="J187" s="63">
        <v>15</v>
      </c>
      <c r="K187" s="63">
        <v>23</v>
      </c>
      <c r="L187" s="63">
        <v>3</v>
      </c>
      <c r="M187" s="64"/>
      <c r="N187" s="74">
        <v>21</v>
      </c>
      <c r="O187" s="74">
        <v>37</v>
      </c>
      <c r="P187" s="112"/>
      <c r="Q187" s="75" t="str">
        <f t="shared" si="55"/>
        <v xml:space="preserve"> </v>
      </c>
      <c r="R187" s="75"/>
      <c r="S187" s="75"/>
      <c r="T187" s="75"/>
      <c r="U187" s="75"/>
      <c r="V187" s="75"/>
      <c r="W187" s="75"/>
      <c r="X187" s="75"/>
      <c r="Y187" s="75"/>
      <c r="Z187" s="75"/>
      <c r="AA187" s="75"/>
      <c r="AB187" s="75"/>
      <c r="AC187" s="75"/>
      <c r="AD187" s="75"/>
      <c r="AE187" s="75"/>
      <c r="AF187" s="75"/>
      <c r="AG187" s="75"/>
      <c r="AH187" s="75"/>
      <c r="AI187" s="75"/>
      <c r="AJ187" s="75"/>
      <c r="AK187" s="75"/>
      <c r="AL187" s="75"/>
      <c r="AM187" s="75"/>
      <c r="AN187" s="75"/>
      <c r="AO187" s="75"/>
      <c r="AP187" s="75"/>
      <c r="AQ187" s="75"/>
      <c r="AR187" s="75"/>
      <c r="AS187" s="75"/>
      <c r="AT187" s="75"/>
      <c r="AU187" s="75"/>
      <c r="AV187" s="75"/>
      <c r="AW187" s="75"/>
      <c r="AX187" s="75"/>
      <c r="AY187" s="75"/>
      <c r="AZ187" s="75"/>
      <c r="BA187" s="17" t="str">
        <f t="shared" si="60"/>
        <v/>
      </c>
      <c r="BB187" s="17" t="str">
        <f t="shared" si="56"/>
        <v/>
      </c>
      <c r="BC187" s="3"/>
      <c r="BD187" s="25">
        <f t="shared" si="57"/>
        <v>0</v>
      </c>
      <c r="BE187" s="25">
        <f t="shared" si="58"/>
        <v>0</v>
      </c>
      <c r="BF187" s="3"/>
    </row>
    <row r="188" spans="1:58" ht="11.25" customHeight="1" x14ac:dyDescent="0.15">
      <c r="A188" s="327"/>
      <c r="B188" s="320" t="s">
        <v>219</v>
      </c>
      <c r="C188" s="320"/>
      <c r="D188" s="113">
        <f t="shared" si="59"/>
        <v>115</v>
      </c>
      <c r="E188" s="96">
        <v>3</v>
      </c>
      <c r="F188" s="80">
        <v>1</v>
      </c>
      <c r="G188" s="80">
        <v>2</v>
      </c>
      <c r="H188" s="80">
        <v>3</v>
      </c>
      <c r="I188" s="80">
        <v>7</v>
      </c>
      <c r="J188" s="80">
        <v>39</v>
      </c>
      <c r="K188" s="80">
        <v>52</v>
      </c>
      <c r="L188" s="80">
        <v>8</v>
      </c>
      <c r="M188" s="98"/>
      <c r="N188" s="83">
        <v>45</v>
      </c>
      <c r="O188" s="83">
        <v>70</v>
      </c>
      <c r="P188" s="119"/>
      <c r="Q188" s="75" t="str">
        <f t="shared" si="55"/>
        <v xml:space="preserve"> </v>
      </c>
      <c r="R188" s="75"/>
      <c r="S188" s="75"/>
      <c r="T188" s="75"/>
      <c r="U188" s="75"/>
      <c r="V188" s="75"/>
      <c r="W188" s="75"/>
      <c r="X188" s="75"/>
      <c r="Y188" s="75"/>
      <c r="Z188" s="75"/>
      <c r="AA188" s="75"/>
      <c r="AB188" s="75"/>
      <c r="AC188" s="75"/>
      <c r="AD188" s="75"/>
      <c r="AE188" s="75"/>
      <c r="AF188" s="75"/>
      <c r="AG188" s="75"/>
      <c r="AH188" s="75"/>
      <c r="AI188" s="75"/>
      <c r="AJ188" s="75"/>
      <c r="AK188" s="75"/>
      <c r="AL188" s="75"/>
      <c r="AM188" s="75"/>
      <c r="AN188" s="75"/>
      <c r="AO188" s="75"/>
      <c r="AP188" s="75"/>
      <c r="AQ188" s="75"/>
      <c r="AR188" s="75"/>
      <c r="AS188" s="75"/>
      <c r="AT188" s="75"/>
      <c r="AU188" s="75"/>
      <c r="AV188" s="75"/>
      <c r="AW188" s="75"/>
      <c r="AX188" s="75"/>
      <c r="AY188" s="75"/>
      <c r="AZ188" s="75"/>
      <c r="BA188" s="17" t="str">
        <f t="shared" si="60"/>
        <v/>
      </c>
      <c r="BB188" s="17" t="str">
        <f t="shared" si="56"/>
        <v/>
      </c>
      <c r="BC188" s="3"/>
      <c r="BD188" s="25">
        <f t="shared" si="57"/>
        <v>0</v>
      </c>
      <c r="BE188" s="25">
        <f t="shared" si="58"/>
        <v>0</v>
      </c>
      <c r="BF188" s="3"/>
    </row>
    <row r="189" spans="1:58" ht="11.25" customHeight="1" x14ac:dyDescent="0.15">
      <c r="A189" s="327"/>
      <c r="B189" s="320" t="s">
        <v>141</v>
      </c>
      <c r="C189" s="320"/>
      <c r="D189" s="113">
        <f t="shared" si="59"/>
        <v>66</v>
      </c>
      <c r="E189" s="96">
        <v>6</v>
      </c>
      <c r="F189" s="80">
        <v>4</v>
      </c>
      <c r="G189" s="80">
        <v>3</v>
      </c>
      <c r="H189" s="80">
        <v>1</v>
      </c>
      <c r="I189" s="80">
        <v>7</v>
      </c>
      <c r="J189" s="80">
        <v>14</v>
      </c>
      <c r="K189" s="80">
        <v>28</v>
      </c>
      <c r="L189" s="80">
        <v>3</v>
      </c>
      <c r="M189" s="98"/>
      <c r="N189" s="83">
        <v>28</v>
      </c>
      <c r="O189" s="83">
        <v>38</v>
      </c>
      <c r="P189" s="119"/>
      <c r="Q189" s="75" t="str">
        <f t="shared" si="55"/>
        <v xml:space="preserve"> </v>
      </c>
      <c r="R189" s="75"/>
      <c r="S189" s="75"/>
      <c r="T189" s="75"/>
      <c r="U189" s="75"/>
      <c r="V189" s="75"/>
      <c r="W189" s="75"/>
      <c r="X189" s="75"/>
      <c r="Y189" s="75"/>
      <c r="Z189" s="75"/>
      <c r="AA189" s="75"/>
      <c r="AB189" s="75"/>
      <c r="AC189" s="75"/>
      <c r="AD189" s="75"/>
      <c r="AE189" s="75"/>
      <c r="AF189" s="75"/>
      <c r="AG189" s="75"/>
      <c r="AH189" s="75"/>
      <c r="AI189" s="75"/>
      <c r="AJ189" s="75"/>
      <c r="AK189" s="75"/>
      <c r="AL189" s="75"/>
      <c r="AM189" s="75"/>
      <c r="AN189" s="75"/>
      <c r="AO189" s="75"/>
      <c r="AP189" s="75"/>
      <c r="AQ189" s="75"/>
      <c r="AR189" s="75"/>
      <c r="AS189" s="75"/>
      <c r="AT189" s="75"/>
      <c r="AU189" s="75"/>
      <c r="AV189" s="75"/>
      <c r="AW189" s="75"/>
      <c r="AX189" s="75"/>
      <c r="AY189" s="75"/>
      <c r="AZ189" s="75"/>
      <c r="BA189" s="17" t="str">
        <f t="shared" si="60"/>
        <v/>
      </c>
      <c r="BB189" s="17" t="str">
        <f t="shared" si="56"/>
        <v/>
      </c>
      <c r="BC189" s="3"/>
      <c r="BD189" s="25">
        <f t="shared" si="57"/>
        <v>0</v>
      </c>
      <c r="BE189" s="25">
        <f t="shared" si="58"/>
        <v>0</v>
      </c>
      <c r="BF189" s="3"/>
    </row>
    <row r="190" spans="1:58" ht="11.25" customHeight="1" x14ac:dyDescent="0.15">
      <c r="A190" s="307"/>
      <c r="B190" s="326" t="s">
        <v>142</v>
      </c>
      <c r="C190" s="326"/>
      <c r="D190" s="195">
        <f t="shared" si="59"/>
        <v>31</v>
      </c>
      <c r="E190" s="53">
        <v>3</v>
      </c>
      <c r="F190" s="55"/>
      <c r="G190" s="55"/>
      <c r="H190" s="55">
        <v>1</v>
      </c>
      <c r="I190" s="55">
        <v>2</v>
      </c>
      <c r="J190" s="55">
        <v>13</v>
      </c>
      <c r="K190" s="55">
        <v>9</v>
      </c>
      <c r="L190" s="55">
        <v>3</v>
      </c>
      <c r="M190" s="57"/>
      <c r="N190" s="58">
        <v>11</v>
      </c>
      <c r="O190" s="58">
        <v>20</v>
      </c>
      <c r="P190" s="148"/>
      <c r="Q190" s="75" t="str">
        <f t="shared" si="55"/>
        <v xml:space="preserve"> </v>
      </c>
      <c r="R190" s="75"/>
      <c r="S190" s="75"/>
      <c r="T190" s="75"/>
      <c r="U190" s="75"/>
      <c r="V190" s="75"/>
      <c r="W190" s="75"/>
      <c r="X190" s="75"/>
      <c r="Y190" s="75"/>
      <c r="Z190" s="75"/>
      <c r="AA190" s="75"/>
      <c r="AB190" s="75"/>
      <c r="AC190" s="75"/>
      <c r="AD190" s="75"/>
      <c r="AE190" s="75"/>
      <c r="AF190" s="75"/>
      <c r="AG190" s="75"/>
      <c r="AH190" s="75"/>
      <c r="AI190" s="75"/>
      <c r="AJ190" s="75"/>
      <c r="AK190" s="75"/>
      <c r="AL190" s="75"/>
      <c r="AM190" s="75"/>
      <c r="AN190" s="75"/>
      <c r="AO190" s="75"/>
      <c r="AP190" s="75"/>
      <c r="AQ190" s="75"/>
      <c r="AR190" s="75"/>
      <c r="AS190" s="75"/>
      <c r="AT190" s="75"/>
      <c r="AU190" s="75"/>
      <c r="AV190" s="75"/>
      <c r="AW190" s="75"/>
      <c r="AX190" s="75"/>
      <c r="AY190" s="75"/>
      <c r="AZ190" s="75"/>
      <c r="BA190" s="17" t="str">
        <f t="shared" si="60"/>
        <v/>
      </c>
      <c r="BB190" s="17" t="str">
        <f t="shared" si="56"/>
        <v/>
      </c>
      <c r="BC190" s="3"/>
      <c r="BD190" s="25">
        <f t="shared" si="57"/>
        <v>0</v>
      </c>
      <c r="BE190" s="25">
        <f t="shared" si="58"/>
        <v>0</v>
      </c>
      <c r="BF190" s="2"/>
    </row>
    <row r="191" spans="1:58" ht="11.25" customHeight="1" x14ac:dyDescent="0.15">
      <c r="A191" s="306" t="s">
        <v>82</v>
      </c>
      <c r="B191" s="328" t="s">
        <v>218</v>
      </c>
      <c r="C191" s="328"/>
      <c r="D191" s="111">
        <f t="shared" si="59"/>
        <v>60</v>
      </c>
      <c r="E191" s="62"/>
      <c r="F191" s="63"/>
      <c r="G191" s="63"/>
      <c r="H191" s="63">
        <v>4</v>
      </c>
      <c r="I191" s="63">
        <v>2</v>
      </c>
      <c r="J191" s="63">
        <v>18</v>
      </c>
      <c r="K191" s="63">
        <v>19</v>
      </c>
      <c r="L191" s="63"/>
      <c r="M191" s="64">
        <v>17</v>
      </c>
      <c r="N191" s="74">
        <v>11</v>
      </c>
      <c r="O191" s="74">
        <v>49</v>
      </c>
      <c r="P191" s="112"/>
      <c r="Q191" s="75" t="str">
        <f t="shared" si="55"/>
        <v xml:space="preserve"> </v>
      </c>
      <c r="R191" s="75"/>
      <c r="S191" s="75"/>
      <c r="T191" s="75"/>
      <c r="U191" s="75"/>
      <c r="V191" s="75"/>
      <c r="W191" s="75"/>
      <c r="X191" s="75"/>
      <c r="Y191" s="75"/>
      <c r="Z191" s="75"/>
      <c r="AA191" s="75"/>
      <c r="AB191" s="75"/>
      <c r="AC191" s="75"/>
      <c r="AD191" s="75"/>
      <c r="AE191" s="75"/>
      <c r="AF191" s="75"/>
      <c r="AG191" s="75"/>
      <c r="AH191" s="75"/>
      <c r="AI191" s="75"/>
      <c r="AJ191" s="75"/>
      <c r="AK191" s="75"/>
      <c r="AL191" s="75"/>
      <c r="AM191" s="75"/>
      <c r="AN191" s="75"/>
      <c r="AO191" s="75"/>
      <c r="AP191" s="75"/>
      <c r="AQ191" s="75"/>
      <c r="AR191" s="75"/>
      <c r="AS191" s="75"/>
      <c r="AT191" s="75"/>
      <c r="AU191" s="75"/>
      <c r="AV191" s="75"/>
      <c r="AW191" s="75"/>
      <c r="AX191" s="75"/>
      <c r="AY191" s="75"/>
      <c r="AZ191" s="75"/>
      <c r="BA191" s="17" t="str">
        <f t="shared" si="60"/>
        <v/>
      </c>
      <c r="BB191" s="17" t="str">
        <f t="shared" si="56"/>
        <v/>
      </c>
      <c r="BC191" s="3"/>
      <c r="BD191" s="25">
        <f t="shared" si="57"/>
        <v>0</v>
      </c>
      <c r="BE191" s="25">
        <f t="shared" si="58"/>
        <v>0</v>
      </c>
      <c r="BF191" s="3"/>
    </row>
    <row r="192" spans="1:58" ht="11.25" customHeight="1" x14ac:dyDescent="0.15">
      <c r="A192" s="327"/>
      <c r="B192" s="320" t="s">
        <v>219</v>
      </c>
      <c r="C192" s="320"/>
      <c r="D192" s="113">
        <f t="shared" si="59"/>
        <v>120</v>
      </c>
      <c r="E192" s="96"/>
      <c r="F192" s="80"/>
      <c r="G192" s="80"/>
      <c r="H192" s="80">
        <v>3</v>
      </c>
      <c r="I192" s="80">
        <v>5</v>
      </c>
      <c r="J192" s="80">
        <v>17</v>
      </c>
      <c r="K192" s="80">
        <v>33</v>
      </c>
      <c r="L192" s="80">
        <v>1</v>
      </c>
      <c r="M192" s="98">
        <v>61</v>
      </c>
      <c r="N192" s="83">
        <v>11</v>
      </c>
      <c r="O192" s="83">
        <v>109</v>
      </c>
      <c r="P192" s="119"/>
      <c r="Q192" s="75" t="str">
        <f t="shared" si="55"/>
        <v xml:space="preserve"> </v>
      </c>
      <c r="R192" s="75"/>
      <c r="S192" s="75"/>
      <c r="T192" s="75"/>
      <c r="U192" s="75"/>
      <c r="V192" s="75"/>
      <c r="W192" s="75"/>
      <c r="X192" s="75"/>
      <c r="Y192" s="75"/>
      <c r="Z192" s="75"/>
      <c r="AA192" s="75"/>
      <c r="AB192" s="75"/>
      <c r="AC192" s="75"/>
      <c r="AD192" s="75"/>
      <c r="AE192" s="75"/>
      <c r="AF192" s="75"/>
      <c r="AG192" s="75"/>
      <c r="AH192" s="75"/>
      <c r="AI192" s="75"/>
      <c r="AJ192" s="75"/>
      <c r="AK192" s="75"/>
      <c r="AL192" s="75"/>
      <c r="AM192" s="75"/>
      <c r="AN192" s="75"/>
      <c r="AO192" s="75"/>
      <c r="AP192" s="75"/>
      <c r="AQ192" s="75"/>
      <c r="AR192" s="75"/>
      <c r="AS192" s="75"/>
      <c r="AT192" s="75"/>
      <c r="AU192" s="75"/>
      <c r="AV192" s="75"/>
      <c r="AW192" s="75"/>
      <c r="AX192" s="75"/>
      <c r="AY192" s="75"/>
      <c r="AZ192" s="75"/>
      <c r="BA192" s="17" t="str">
        <f t="shared" si="60"/>
        <v/>
      </c>
      <c r="BB192" s="17" t="str">
        <f t="shared" si="56"/>
        <v/>
      </c>
      <c r="BC192" s="3"/>
      <c r="BD192" s="25">
        <f t="shared" si="57"/>
        <v>0</v>
      </c>
      <c r="BE192" s="25">
        <f t="shared" si="58"/>
        <v>0</v>
      </c>
      <c r="BF192" s="3"/>
    </row>
    <row r="193" spans="1:58" ht="11.25" customHeight="1" x14ac:dyDescent="0.15">
      <c r="A193" s="327"/>
      <c r="B193" s="320" t="s">
        <v>141</v>
      </c>
      <c r="C193" s="320"/>
      <c r="D193" s="113">
        <f t="shared" si="59"/>
        <v>55</v>
      </c>
      <c r="E193" s="96"/>
      <c r="F193" s="80"/>
      <c r="G193" s="80"/>
      <c r="H193" s="80">
        <v>3</v>
      </c>
      <c r="I193" s="80"/>
      <c r="J193" s="80">
        <v>18</v>
      </c>
      <c r="K193" s="80">
        <v>15</v>
      </c>
      <c r="L193" s="80"/>
      <c r="M193" s="98">
        <v>19</v>
      </c>
      <c r="N193" s="83">
        <v>9</v>
      </c>
      <c r="O193" s="83">
        <v>46</v>
      </c>
      <c r="P193" s="119"/>
      <c r="Q193" s="75" t="str">
        <f t="shared" si="55"/>
        <v xml:space="preserve"> </v>
      </c>
      <c r="R193" s="75"/>
      <c r="S193" s="75"/>
      <c r="T193" s="75"/>
      <c r="U193" s="75"/>
      <c r="V193" s="75"/>
      <c r="W193" s="75"/>
      <c r="X193" s="75"/>
      <c r="Y193" s="75"/>
      <c r="Z193" s="75"/>
      <c r="AA193" s="75"/>
      <c r="AB193" s="75"/>
      <c r="AC193" s="75"/>
      <c r="AD193" s="75"/>
      <c r="AE193" s="75"/>
      <c r="AF193" s="75"/>
      <c r="AG193" s="75"/>
      <c r="AH193" s="75"/>
      <c r="AI193" s="75"/>
      <c r="AJ193" s="75"/>
      <c r="AK193" s="75"/>
      <c r="AL193" s="75"/>
      <c r="AM193" s="75"/>
      <c r="AN193" s="75"/>
      <c r="AO193" s="75"/>
      <c r="AP193" s="75"/>
      <c r="AQ193" s="75"/>
      <c r="AR193" s="75"/>
      <c r="AS193" s="75"/>
      <c r="AT193" s="75"/>
      <c r="AU193" s="75"/>
      <c r="AV193" s="75"/>
      <c r="AW193" s="75"/>
      <c r="AX193" s="75"/>
      <c r="AY193" s="75"/>
      <c r="AZ193" s="75"/>
      <c r="BA193" s="17" t="str">
        <f t="shared" si="60"/>
        <v/>
      </c>
      <c r="BB193" s="17" t="str">
        <f t="shared" si="56"/>
        <v/>
      </c>
      <c r="BC193" s="3"/>
      <c r="BD193" s="25">
        <f t="shared" si="57"/>
        <v>0</v>
      </c>
      <c r="BE193" s="25">
        <f t="shared" si="58"/>
        <v>0</v>
      </c>
      <c r="BF193" s="3"/>
    </row>
    <row r="194" spans="1:58" ht="11.25" customHeight="1" x14ac:dyDescent="0.15">
      <c r="A194" s="307"/>
      <c r="B194" s="326" t="s">
        <v>142</v>
      </c>
      <c r="C194" s="326"/>
      <c r="D194" s="195">
        <f t="shared" si="59"/>
        <v>58</v>
      </c>
      <c r="E194" s="53"/>
      <c r="F194" s="55"/>
      <c r="G194" s="55"/>
      <c r="H194" s="55">
        <v>4</v>
      </c>
      <c r="I194" s="55">
        <v>1</v>
      </c>
      <c r="J194" s="55">
        <v>16</v>
      </c>
      <c r="K194" s="55">
        <v>15</v>
      </c>
      <c r="L194" s="55"/>
      <c r="M194" s="57">
        <v>22</v>
      </c>
      <c r="N194" s="58">
        <v>8</v>
      </c>
      <c r="O194" s="58">
        <v>50</v>
      </c>
      <c r="P194" s="148"/>
      <c r="Q194" s="75" t="str">
        <f t="shared" si="55"/>
        <v xml:space="preserve"> </v>
      </c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  <c r="AC194" s="75"/>
      <c r="AD194" s="75"/>
      <c r="AE194" s="75"/>
      <c r="AF194" s="75"/>
      <c r="AG194" s="75"/>
      <c r="AH194" s="75"/>
      <c r="AI194" s="75"/>
      <c r="AJ194" s="75"/>
      <c r="AK194" s="75"/>
      <c r="AL194" s="75"/>
      <c r="AM194" s="75"/>
      <c r="AN194" s="75"/>
      <c r="AO194" s="75"/>
      <c r="AP194" s="75"/>
      <c r="AQ194" s="75"/>
      <c r="AR194" s="75"/>
      <c r="AS194" s="75"/>
      <c r="AT194" s="75"/>
      <c r="AU194" s="75"/>
      <c r="AV194" s="75"/>
      <c r="AW194" s="75"/>
      <c r="AX194" s="75"/>
      <c r="AY194" s="75"/>
      <c r="AZ194" s="75"/>
      <c r="BA194" s="17" t="str">
        <f t="shared" si="60"/>
        <v/>
      </c>
      <c r="BB194" s="17" t="str">
        <f t="shared" si="56"/>
        <v/>
      </c>
      <c r="BC194" s="3"/>
      <c r="BD194" s="25">
        <f t="shared" si="57"/>
        <v>0</v>
      </c>
      <c r="BE194" s="25">
        <f t="shared" si="58"/>
        <v>0</v>
      </c>
      <c r="BF194" s="3"/>
    </row>
    <row r="195" spans="1:58" ht="11.25" customHeight="1" x14ac:dyDescent="0.15">
      <c r="A195" s="306" t="s">
        <v>87</v>
      </c>
      <c r="B195" s="328" t="s">
        <v>218</v>
      </c>
      <c r="C195" s="328"/>
      <c r="D195" s="111">
        <f>+SUM(E195:J195)</f>
        <v>31</v>
      </c>
      <c r="E195" s="62">
        <v>15</v>
      </c>
      <c r="F195" s="63">
        <v>5</v>
      </c>
      <c r="G195" s="63">
        <v>4</v>
      </c>
      <c r="H195" s="63">
        <v>1</v>
      </c>
      <c r="I195" s="63">
        <v>6</v>
      </c>
      <c r="J195" s="63"/>
      <c r="K195" s="223"/>
      <c r="L195" s="223"/>
      <c r="M195" s="224"/>
      <c r="N195" s="74">
        <v>18</v>
      </c>
      <c r="O195" s="74">
        <v>13</v>
      </c>
      <c r="P195" s="225"/>
      <c r="Q195" s="75" t="str">
        <f t="shared" si="55"/>
        <v xml:space="preserve"> </v>
      </c>
      <c r="R195" s="75"/>
      <c r="S195" s="75"/>
      <c r="T195" s="75"/>
      <c r="U195" s="75"/>
      <c r="V195" s="75"/>
      <c r="W195" s="75"/>
      <c r="X195" s="75"/>
      <c r="Y195" s="75"/>
      <c r="Z195" s="75"/>
      <c r="AA195" s="75"/>
      <c r="AB195" s="75"/>
      <c r="AC195" s="75"/>
      <c r="AD195" s="75"/>
      <c r="AE195" s="75"/>
      <c r="AF195" s="75"/>
      <c r="AG195" s="75"/>
      <c r="AH195" s="75"/>
      <c r="AI195" s="75"/>
      <c r="AJ195" s="75"/>
      <c r="AK195" s="75"/>
      <c r="AL195" s="75"/>
      <c r="AM195" s="75"/>
      <c r="AN195" s="75"/>
      <c r="AO195" s="75"/>
      <c r="AP195" s="75"/>
      <c r="AQ195" s="75"/>
      <c r="AR195" s="75"/>
      <c r="AS195" s="75"/>
      <c r="AT195" s="75"/>
      <c r="AU195" s="75"/>
      <c r="AV195" s="75"/>
      <c r="AW195" s="75"/>
      <c r="AX195" s="75"/>
      <c r="AY195" s="75"/>
      <c r="AZ195" s="75"/>
      <c r="BA195" s="17" t="str">
        <f t="shared" si="60"/>
        <v/>
      </c>
      <c r="BB195" s="8" t="str">
        <f t="shared" si="56"/>
        <v/>
      </c>
      <c r="BC195" s="3"/>
      <c r="BD195" s="25">
        <f t="shared" si="57"/>
        <v>0</v>
      </c>
      <c r="BE195" s="29">
        <f t="shared" si="58"/>
        <v>0</v>
      </c>
      <c r="BF195" s="3"/>
    </row>
    <row r="196" spans="1:58" ht="11.25" customHeight="1" x14ac:dyDescent="0.15">
      <c r="A196" s="327"/>
      <c r="B196" s="320" t="s">
        <v>219</v>
      </c>
      <c r="C196" s="320"/>
      <c r="D196" s="113">
        <f>+SUM(E196:J196)</f>
        <v>129</v>
      </c>
      <c r="E196" s="96">
        <v>51</v>
      </c>
      <c r="F196" s="80">
        <v>7</v>
      </c>
      <c r="G196" s="80">
        <v>14</v>
      </c>
      <c r="H196" s="80">
        <v>3</v>
      </c>
      <c r="I196" s="80">
        <v>48</v>
      </c>
      <c r="J196" s="80">
        <v>6</v>
      </c>
      <c r="K196" s="79"/>
      <c r="L196" s="79"/>
      <c r="M196" s="99"/>
      <c r="N196" s="83">
        <v>80</v>
      </c>
      <c r="O196" s="83">
        <v>49</v>
      </c>
      <c r="P196" s="121"/>
      <c r="Q196" s="75" t="str">
        <f t="shared" si="55"/>
        <v xml:space="preserve"> </v>
      </c>
      <c r="R196" s="75"/>
      <c r="S196" s="75"/>
      <c r="T196" s="75"/>
      <c r="U196" s="75"/>
      <c r="V196" s="75"/>
      <c r="W196" s="75"/>
      <c r="X196" s="75"/>
      <c r="Y196" s="75"/>
      <c r="Z196" s="75"/>
      <c r="AA196" s="75"/>
      <c r="AB196" s="75"/>
      <c r="AC196" s="75"/>
      <c r="AD196" s="75"/>
      <c r="AE196" s="75"/>
      <c r="AF196" s="75"/>
      <c r="AG196" s="75"/>
      <c r="AH196" s="75"/>
      <c r="AI196" s="75"/>
      <c r="AJ196" s="75"/>
      <c r="AK196" s="75"/>
      <c r="AL196" s="75"/>
      <c r="AM196" s="75"/>
      <c r="AN196" s="75"/>
      <c r="AO196" s="75"/>
      <c r="AP196" s="75"/>
      <c r="AQ196" s="75"/>
      <c r="AR196" s="75"/>
      <c r="AS196" s="75"/>
      <c r="AT196" s="75"/>
      <c r="AU196" s="75"/>
      <c r="AV196" s="75"/>
      <c r="AW196" s="75"/>
      <c r="AX196" s="75"/>
      <c r="AY196" s="75"/>
      <c r="AZ196" s="75"/>
      <c r="BA196" s="17" t="str">
        <f t="shared" si="60"/>
        <v/>
      </c>
      <c r="BB196" s="8" t="str">
        <f t="shared" si="56"/>
        <v/>
      </c>
      <c r="BC196" s="3"/>
      <c r="BD196" s="25">
        <f t="shared" si="57"/>
        <v>0</v>
      </c>
      <c r="BE196" s="29">
        <f t="shared" si="58"/>
        <v>0</v>
      </c>
      <c r="BF196" s="3"/>
    </row>
    <row r="197" spans="1:58" ht="11.25" customHeight="1" x14ac:dyDescent="0.15">
      <c r="A197" s="327"/>
      <c r="B197" s="320" t="s">
        <v>141</v>
      </c>
      <c r="C197" s="320"/>
      <c r="D197" s="113">
        <f>+SUM(E197:J197)</f>
        <v>28</v>
      </c>
      <c r="E197" s="96">
        <v>11</v>
      </c>
      <c r="F197" s="80">
        <v>5</v>
      </c>
      <c r="G197" s="80">
        <v>3</v>
      </c>
      <c r="H197" s="80">
        <v>1</v>
      </c>
      <c r="I197" s="80">
        <v>8</v>
      </c>
      <c r="J197" s="80"/>
      <c r="K197" s="79"/>
      <c r="L197" s="79"/>
      <c r="M197" s="99"/>
      <c r="N197" s="83">
        <v>13</v>
      </c>
      <c r="O197" s="83">
        <v>15</v>
      </c>
      <c r="P197" s="121"/>
      <c r="Q197" s="75" t="str">
        <f t="shared" si="55"/>
        <v xml:space="preserve"> </v>
      </c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75"/>
      <c r="AK197" s="75"/>
      <c r="AL197" s="75"/>
      <c r="AM197" s="75"/>
      <c r="AN197" s="75"/>
      <c r="AO197" s="75"/>
      <c r="AP197" s="75"/>
      <c r="AQ197" s="75"/>
      <c r="AR197" s="75"/>
      <c r="AS197" s="75"/>
      <c r="AT197" s="75"/>
      <c r="AU197" s="75"/>
      <c r="AV197" s="75"/>
      <c r="AW197" s="75"/>
      <c r="AX197" s="75"/>
      <c r="AY197" s="75"/>
      <c r="AZ197" s="75"/>
      <c r="BA197" s="17" t="str">
        <f t="shared" si="60"/>
        <v/>
      </c>
      <c r="BB197" s="8" t="str">
        <f t="shared" si="56"/>
        <v/>
      </c>
      <c r="BC197" s="3"/>
      <c r="BD197" s="25">
        <f t="shared" si="57"/>
        <v>0</v>
      </c>
      <c r="BE197" s="29">
        <f t="shared" si="58"/>
        <v>0</v>
      </c>
      <c r="BF197" s="3"/>
    </row>
    <row r="198" spans="1:58" ht="11.25" customHeight="1" x14ac:dyDescent="0.15">
      <c r="A198" s="307"/>
      <c r="B198" s="326" t="s">
        <v>142</v>
      </c>
      <c r="C198" s="326"/>
      <c r="D198" s="195">
        <f>+SUM(E198:J198)</f>
        <v>12</v>
      </c>
      <c r="E198" s="53">
        <v>3</v>
      </c>
      <c r="F198" s="55"/>
      <c r="G198" s="55">
        <v>2</v>
      </c>
      <c r="H198" s="55">
        <v>2</v>
      </c>
      <c r="I198" s="55">
        <v>5</v>
      </c>
      <c r="J198" s="55"/>
      <c r="K198" s="226"/>
      <c r="L198" s="226"/>
      <c r="M198" s="227"/>
      <c r="N198" s="58">
        <v>7</v>
      </c>
      <c r="O198" s="58">
        <v>5</v>
      </c>
      <c r="P198" s="228"/>
      <c r="Q198" s="75" t="str">
        <f t="shared" si="55"/>
        <v xml:space="preserve"> </v>
      </c>
      <c r="R198" s="75"/>
      <c r="S198" s="75"/>
      <c r="T198" s="75"/>
      <c r="U198" s="75"/>
      <c r="V198" s="75"/>
      <c r="W198" s="75"/>
      <c r="X198" s="75"/>
      <c r="Y198" s="75"/>
      <c r="Z198" s="75"/>
      <c r="AA198" s="75"/>
      <c r="AB198" s="75"/>
      <c r="AC198" s="75"/>
      <c r="AD198" s="75"/>
      <c r="AE198" s="75"/>
      <c r="AF198" s="75"/>
      <c r="AG198" s="75"/>
      <c r="AH198" s="75"/>
      <c r="AI198" s="75"/>
      <c r="AJ198" s="75"/>
      <c r="AK198" s="75"/>
      <c r="AL198" s="75"/>
      <c r="AM198" s="75"/>
      <c r="AN198" s="75"/>
      <c r="AO198" s="75"/>
      <c r="AP198" s="75"/>
      <c r="AQ198" s="75"/>
      <c r="AR198" s="75"/>
      <c r="AS198" s="75"/>
      <c r="AT198" s="75"/>
      <c r="AU198" s="75"/>
      <c r="AV198" s="75"/>
      <c r="AW198" s="75"/>
      <c r="AX198" s="75"/>
      <c r="AY198" s="75"/>
      <c r="AZ198" s="75"/>
      <c r="BA198" s="17" t="str">
        <f t="shared" si="60"/>
        <v/>
      </c>
      <c r="BB198" s="8" t="str">
        <f t="shared" si="56"/>
        <v/>
      </c>
      <c r="BC198" s="3"/>
      <c r="BD198" s="25">
        <f t="shared" si="57"/>
        <v>0</v>
      </c>
      <c r="BE198" s="29">
        <f t="shared" si="58"/>
        <v>0</v>
      </c>
      <c r="BF198" s="27"/>
    </row>
    <row r="199" spans="1:58" ht="11.25" customHeight="1" x14ac:dyDescent="0.15">
      <c r="A199" s="306" t="s">
        <v>144</v>
      </c>
      <c r="B199" s="319" t="s">
        <v>218</v>
      </c>
      <c r="C199" s="319"/>
      <c r="D199" s="229">
        <f t="shared" si="59"/>
        <v>26</v>
      </c>
      <c r="E199" s="114"/>
      <c r="F199" s="115"/>
      <c r="G199" s="115">
        <v>1</v>
      </c>
      <c r="H199" s="115"/>
      <c r="I199" s="115"/>
      <c r="J199" s="115">
        <v>1</v>
      </c>
      <c r="K199" s="115">
        <v>18</v>
      </c>
      <c r="L199" s="115">
        <v>6</v>
      </c>
      <c r="M199" s="179"/>
      <c r="N199" s="117">
        <v>10</v>
      </c>
      <c r="O199" s="117">
        <v>16</v>
      </c>
      <c r="P199" s="118"/>
      <c r="Q199" s="75" t="str">
        <f t="shared" si="55"/>
        <v xml:space="preserve"> </v>
      </c>
      <c r="R199" s="75"/>
      <c r="S199" s="75"/>
      <c r="T199" s="75"/>
      <c r="U199" s="75"/>
      <c r="V199" s="75"/>
      <c r="W199" s="75"/>
      <c r="X199" s="75"/>
      <c r="Y199" s="75"/>
      <c r="Z199" s="75"/>
      <c r="AA199" s="75"/>
      <c r="AB199" s="75"/>
      <c r="AC199" s="75"/>
      <c r="AD199" s="75"/>
      <c r="AE199" s="75"/>
      <c r="AF199" s="75"/>
      <c r="AG199" s="75"/>
      <c r="AH199" s="75"/>
      <c r="AI199" s="75"/>
      <c r="AJ199" s="75"/>
      <c r="AK199" s="75"/>
      <c r="AL199" s="75"/>
      <c r="AM199" s="75"/>
      <c r="AN199" s="75"/>
      <c r="AO199" s="75"/>
      <c r="AP199" s="75"/>
      <c r="AQ199" s="75"/>
      <c r="AR199" s="75"/>
      <c r="AS199" s="75"/>
      <c r="AT199" s="75"/>
      <c r="AU199" s="75"/>
      <c r="AV199" s="75"/>
      <c r="AW199" s="75"/>
      <c r="AX199" s="75"/>
      <c r="AY199" s="75"/>
      <c r="AZ199" s="75"/>
      <c r="BA199" s="17" t="str">
        <f t="shared" si="60"/>
        <v/>
      </c>
      <c r="BB199" s="17" t="str">
        <f t="shared" si="56"/>
        <v/>
      </c>
      <c r="BC199" s="3"/>
      <c r="BD199" s="25">
        <f t="shared" si="57"/>
        <v>0</v>
      </c>
      <c r="BE199" s="25">
        <f t="shared" si="58"/>
        <v>0</v>
      </c>
      <c r="BF199" s="2"/>
    </row>
    <row r="200" spans="1:58" ht="11.25" customHeight="1" x14ac:dyDescent="0.15">
      <c r="A200" s="327"/>
      <c r="B200" s="320" t="s">
        <v>219</v>
      </c>
      <c r="C200" s="320"/>
      <c r="D200" s="113">
        <f t="shared" si="59"/>
        <v>137</v>
      </c>
      <c r="E200" s="96"/>
      <c r="F200" s="80"/>
      <c r="G200" s="80"/>
      <c r="H200" s="80"/>
      <c r="I200" s="80"/>
      <c r="J200" s="80">
        <v>1</v>
      </c>
      <c r="K200" s="80">
        <v>119</v>
      </c>
      <c r="L200" s="80">
        <v>17</v>
      </c>
      <c r="M200" s="98"/>
      <c r="N200" s="83">
        <v>46</v>
      </c>
      <c r="O200" s="83">
        <v>91</v>
      </c>
      <c r="P200" s="119">
        <v>2</v>
      </c>
      <c r="Q200" s="75" t="str">
        <f t="shared" si="55"/>
        <v xml:space="preserve"> </v>
      </c>
      <c r="R200" s="75"/>
      <c r="S200" s="75"/>
      <c r="T200" s="75"/>
      <c r="U200" s="75"/>
      <c r="V200" s="75"/>
      <c r="W200" s="75"/>
      <c r="X200" s="75"/>
      <c r="Y200" s="75"/>
      <c r="Z200" s="75"/>
      <c r="AA200" s="75"/>
      <c r="AB200" s="75"/>
      <c r="AC200" s="75"/>
      <c r="AD200" s="75"/>
      <c r="AE200" s="75"/>
      <c r="AF200" s="75"/>
      <c r="AG200" s="75"/>
      <c r="AH200" s="75"/>
      <c r="AI200" s="75"/>
      <c r="AJ200" s="75"/>
      <c r="AK200" s="75"/>
      <c r="AL200" s="75"/>
      <c r="AM200" s="75"/>
      <c r="AN200" s="75"/>
      <c r="AO200" s="75"/>
      <c r="AP200" s="75"/>
      <c r="AQ200" s="75"/>
      <c r="AR200" s="75"/>
      <c r="AS200" s="75"/>
      <c r="AT200" s="75"/>
      <c r="AU200" s="75"/>
      <c r="AV200" s="75"/>
      <c r="AW200" s="75"/>
      <c r="AX200" s="75"/>
      <c r="AY200" s="75"/>
      <c r="AZ200" s="75"/>
      <c r="BA200" s="17" t="str">
        <f t="shared" si="60"/>
        <v/>
      </c>
      <c r="BB200" s="17" t="str">
        <f t="shared" si="56"/>
        <v/>
      </c>
      <c r="BC200" s="3"/>
      <c r="BD200" s="25">
        <f t="shared" si="57"/>
        <v>0</v>
      </c>
      <c r="BE200" s="25">
        <f t="shared" si="58"/>
        <v>0</v>
      </c>
      <c r="BF200" s="2"/>
    </row>
    <row r="201" spans="1:58" ht="11.25" customHeight="1" x14ac:dyDescent="0.15">
      <c r="A201" s="327"/>
      <c r="B201" s="320" t="s">
        <v>141</v>
      </c>
      <c r="C201" s="320"/>
      <c r="D201" s="113">
        <f t="shared" si="59"/>
        <v>18</v>
      </c>
      <c r="E201" s="96"/>
      <c r="F201" s="80"/>
      <c r="G201" s="80">
        <v>1</v>
      </c>
      <c r="H201" s="80"/>
      <c r="I201" s="80"/>
      <c r="J201" s="80">
        <v>1</v>
      </c>
      <c r="K201" s="80">
        <v>14</v>
      </c>
      <c r="L201" s="80">
        <v>2</v>
      </c>
      <c r="M201" s="98"/>
      <c r="N201" s="83">
        <v>9</v>
      </c>
      <c r="O201" s="83">
        <v>9</v>
      </c>
      <c r="P201" s="119"/>
      <c r="Q201" s="75" t="str">
        <f t="shared" si="55"/>
        <v xml:space="preserve"> </v>
      </c>
      <c r="R201" s="75"/>
      <c r="S201" s="75"/>
      <c r="T201" s="75"/>
      <c r="U201" s="75"/>
      <c r="V201" s="75"/>
      <c r="W201" s="75"/>
      <c r="X201" s="75"/>
      <c r="Y201" s="75"/>
      <c r="Z201" s="75"/>
      <c r="AA201" s="75"/>
      <c r="AB201" s="75"/>
      <c r="AC201" s="75"/>
      <c r="AD201" s="75"/>
      <c r="AE201" s="75"/>
      <c r="AF201" s="75"/>
      <c r="AG201" s="75"/>
      <c r="AH201" s="75"/>
      <c r="AI201" s="75"/>
      <c r="AJ201" s="75"/>
      <c r="AK201" s="75"/>
      <c r="AL201" s="75"/>
      <c r="AM201" s="75"/>
      <c r="AN201" s="75"/>
      <c r="AO201" s="75"/>
      <c r="AP201" s="75"/>
      <c r="AQ201" s="75"/>
      <c r="AR201" s="75"/>
      <c r="AS201" s="75"/>
      <c r="AT201" s="75"/>
      <c r="AU201" s="75"/>
      <c r="AV201" s="75"/>
      <c r="AW201" s="75"/>
      <c r="AX201" s="75"/>
      <c r="AY201" s="75"/>
      <c r="AZ201" s="75"/>
      <c r="BA201" s="17" t="str">
        <f t="shared" si="60"/>
        <v/>
      </c>
      <c r="BB201" s="17" t="str">
        <f t="shared" si="56"/>
        <v/>
      </c>
      <c r="BC201" s="3"/>
      <c r="BD201" s="25">
        <f t="shared" si="57"/>
        <v>0</v>
      </c>
      <c r="BE201" s="25">
        <f t="shared" si="58"/>
        <v>0</v>
      </c>
      <c r="BF201" s="2"/>
    </row>
    <row r="202" spans="1:58" ht="11.25" customHeight="1" x14ac:dyDescent="0.15">
      <c r="A202" s="307"/>
      <c r="B202" s="321" t="s">
        <v>142</v>
      </c>
      <c r="C202" s="321"/>
      <c r="D202" s="191">
        <f t="shared" si="59"/>
        <v>17</v>
      </c>
      <c r="E202" s="142"/>
      <c r="F202" s="144"/>
      <c r="G202" s="144"/>
      <c r="H202" s="144"/>
      <c r="I202" s="144"/>
      <c r="J202" s="144">
        <v>1</v>
      </c>
      <c r="K202" s="144">
        <v>13</v>
      </c>
      <c r="L202" s="144">
        <v>3</v>
      </c>
      <c r="M202" s="145"/>
      <c r="N202" s="87">
        <v>7</v>
      </c>
      <c r="O202" s="87">
        <v>10</v>
      </c>
      <c r="P202" s="157"/>
      <c r="Q202" s="75" t="str">
        <f t="shared" si="55"/>
        <v xml:space="preserve"> </v>
      </c>
      <c r="R202" s="75"/>
      <c r="S202" s="75"/>
      <c r="T202" s="75"/>
      <c r="U202" s="75"/>
      <c r="V202" s="75"/>
      <c r="W202" s="75"/>
      <c r="X202" s="75"/>
      <c r="Y202" s="75"/>
      <c r="Z202" s="75"/>
      <c r="AA202" s="75"/>
      <c r="AB202" s="75"/>
      <c r="AC202" s="75"/>
      <c r="AD202" s="75"/>
      <c r="AE202" s="75"/>
      <c r="AF202" s="75"/>
      <c r="AG202" s="75"/>
      <c r="AH202" s="75"/>
      <c r="AI202" s="75"/>
      <c r="AJ202" s="75"/>
      <c r="AK202" s="75"/>
      <c r="AL202" s="75"/>
      <c r="AM202" s="75"/>
      <c r="AN202" s="75"/>
      <c r="AO202" s="75"/>
      <c r="AP202" s="75"/>
      <c r="AQ202" s="75"/>
      <c r="AR202" s="75"/>
      <c r="AS202" s="75"/>
      <c r="AT202" s="75"/>
      <c r="AU202" s="75"/>
      <c r="AV202" s="75"/>
      <c r="AW202" s="75"/>
      <c r="AX202" s="75"/>
      <c r="AY202" s="75"/>
      <c r="AZ202" s="75"/>
      <c r="BA202" s="17" t="str">
        <f t="shared" si="60"/>
        <v/>
      </c>
      <c r="BB202" s="17" t="str">
        <f t="shared" si="56"/>
        <v/>
      </c>
      <c r="BC202" s="3"/>
      <c r="BD202" s="25">
        <f t="shared" si="57"/>
        <v>0</v>
      </c>
      <c r="BE202" s="25">
        <f t="shared" si="58"/>
        <v>0</v>
      </c>
      <c r="BF202" s="2"/>
    </row>
    <row r="203" spans="1:58" ht="11.25" customHeight="1" x14ac:dyDescent="0.15">
      <c r="A203" s="306" t="s">
        <v>220</v>
      </c>
      <c r="B203" s="328" t="s">
        <v>218</v>
      </c>
      <c r="C203" s="328"/>
      <c r="D203" s="111">
        <f>+SUM(E203:K203)</f>
        <v>10</v>
      </c>
      <c r="E203" s="62"/>
      <c r="F203" s="63"/>
      <c r="G203" s="63"/>
      <c r="H203" s="63">
        <v>3</v>
      </c>
      <c r="I203" s="63">
        <v>7</v>
      </c>
      <c r="J203" s="63"/>
      <c r="K203" s="63"/>
      <c r="L203" s="223"/>
      <c r="M203" s="224"/>
      <c r="N203" s="74">
        <v>4</v>
      </c>
      <c r="O203" s="74">
        <v>6</v>
      </c>
      <c r="P203" s="225"/>
      <c r="Q203" s="75" t="str">
        <f t="shared" si="55"/>
        <v xml:space="preserve"> </v>
      </c>
      <c r="R203" s="75"/>
      <c r="S203" s="75"/>
      <c r="T203" s="75"/>
      <c r="U203" s="75"/>
      <c r="V203" s="75"/>
      <c r="W203" s="75"/>
      <c r="X203" s="75"/>
      <c r="Y203" s="75"/>
      <c r="Z203" s="75"/>
      <c r="AA203" s="75"/>
      <c r="AB203" s="75"/>
      <c r="AC203" s="75"/>
      <c r="AD203" s="75"/>
      <c r="AE203" s="75"/>
      <c r="AF203" s="75"/>
      <c r="AG203" s="75"/>
      <c r="AH203" s="75"/>
      <c r="AI203" s="75"/>
      <c r="AJ203" s="75"/>
      <c r="AK203" s="75"/>
      <c r="AL203" s="75"/>
      <c r="AM203" s="75"/>
      <c r="AN203" s="75"/>
      <c r="AO203" s="75"/>
      <c r="AP203" s="75"/>
      <c r="AQ203" s="75"/>
      <c r="AR203" s="75"/>
      <c r="AS203" s="75"/>
      <c r="AT203" s="75"/>
      <c r="AU203" s="75"/>
      <c r="AV203" s="75"/>
      <c r="AW203" s="75"/>
      <c r="AX203" s="75"/>
      <c r="AY203" s="75"/>
      <c r="AZ203" s="75"/>
      <c r="BA203" s="17" t="str">
        <f t="shared" si="60"/>
        <v/>
      </c>
      <c r="BB203" s="8" t="str">
        <f t="shared" si="56"/>
        <v/>
      </c>
      <c r="BC203" s="2"/>
      <c r="BD203" s="25">
        <f t="shared" si="57"/>
        <v>0</v>
      </c>
      <c r="BE203" s="29">
        <f t="shared" si="58"/>
        <v>0</v>
      </c>
      <c r="BF203" s="2"/>
    </row>
    <row r="204" spans="1:58" ht="11.25" customHeight="1" x14ac:dyDescent="0.15">
      <c r="A204" s="327"/>
      <c r="B204" s="320" t="s">
        <v>219</v>
      </c>
      <c r="C204" s="320"/>
      <c r="D204" s="113">
        <f>+SUM(E204:K204)</f>
        <v>118</v>
      </c>
      <c r="E204" s="96"/>
      <c r="F204" s="80"/>
      <c r="G204" s="80"/>
      <c r="H204" s="80">
        <v>9</v>
      </c>
      <c r="I204" s="80">
        <v>54</v>
      </c>
      <c r="J204" s="80">
        <v>53</v>
      </c>
      <c r="K204" s="80">
        <v>2</v>
      </c>
      <c r="L204" s="79"/>
      <c r="M204" s="99"/>
      <c r="N204" s="83">
        <v>56</v>
      </c>
      <c r="O204" s="83">
        <v>62</v>
      </c>
      <c r="P204" s="121"/>
      <c r="Q204" s="75" t="str">
        <f t="shared" si="55"/>
        <v xml:space="preserve"> </v>
      </c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  <c r="AC204" s="75"/>
      <c r="AD204" s="75"/>
      <c r="AE204" s="75"/>
      <c r="AF204" s="75"/>
      <c r="AG204" s="75"/>
      <c r="AH204" s="75"/>
      <c r="AI204" s="75"/>
      <c r="AJ204" s="75"/>
      <c r="AK204" s="75"/>
      <c r="AL204" s="75"/>
      <c r="AM204" s="75"/>
      <c r="AN204" s="75"/>
      <c r="AO204" s="75"/>
      <c r="AP204" s="75"/>
      <c r="AQ204" s="75"/>
      <c r="AR204" s="75"/>
      <c r="AS204" s="75"/>
      <c r="AT204" s="75"/>
      <c r="AU204" s="75"/>
      <c r="AV204" s="75"/>
      <c r="AW204" s="75"/>
      <c r="AX204" s="75"/>
      <c r="AY204" s="75"/>
      <c r="AZ204" s="75"/>
      <c r="BA204" s="17" t="str">
        <f t="shared" si="60"/>
        <v/>
      </c>
      <c r="BB204" s="8" t="str">
        <f t="shared" si="56"/>
        <v/>
      </c>
      <c r="BC204" s="2"/>
      <c r="BD204" s="25">
        <f t="shared" si="57"/>
        <v>0</v>
      </c>
      <c r="BE204" s="29">
        <f t="shared" si="58"/>
        <v>0</v>
      </c>
      <c r="BF204" s="2"/>
    </row>
    <row r="205" spans="1:58" ht="11.25" customHeight="1" x14ac:dyDescent="0.15">
      <c r="A205" s="327"/>
      <c r="B205" s="320" t="s">
        <v>141</v>
      </c>
      <c r="C205" s="320"/>
      <c r="D205" s="113">
        <f>+SUM(E205:K205)</f>
        <v>8</v>
      </c>
      <c r="E205" s="96"/>
      <c r="F205" s="80"/>
      <c r="G205" s="80"/>
      <c r="H205" s="80">
        <v>3</v>
      </c>
      <c r="I205" s="80">
        <v>5</v>
      </c>
      <c r="J205" s="80"/>
      <c r="K205" s="80"/>
      <c r="L205" s="79"/>
      <c r="M205" s="99"/>
      <c r="N205" s="83">
        <v>4</v>
      </c>
      <c r="O205" s="83">
        <v>4</v>
      </c>
      <c r="P205" s="121"/>
      <c r="Q205" s="75" t="str">
        <f t="shared" si="55"/>
        <v xml:space="preserve"> </v>
      </c>
      <c r="R205" s="75"/>
      <c r="S205" s="75"/>
      <c r="T205" s="75"/>
      <c r="U205" s="75"/>
      <c r="V205" s="75"/>
      <c r="W205" s="75"/>
      <c r="X205" s="75"/>
      <c r="Y205" s="75"/>
      <c r="Z205" s="75"/>
      <c r="AA205" s="75"/>
      <c r="AB205" s="75"/>
      <c r="AC205" s="75"/>
      <c r="AD205" s="75"/>
      <c r="AE205" s="75"/>
      <c r="AF205" s="75"/>
      <c r="AG205" s="75"/>
      <c r="AH205" s="75"/>
      <c r="AI205" s="75"/>
      <c r="AJ205" s="75"/>
      <c r="AK205" s="75"/>
      <c r="AL205" s="75"/>
      <c r="AM205" s="75"/>
      <c r="AN205" s="75"/>
      <c r="AO205" s="75"/>
      <c r="AP205" s="75"/>
      <c r="AQ205" s="75"/>
      <c r="AR205" s="75"/>
      <c r="AS205" s="75"/>
      <c r="AT205" s="75"/>
      <c r="AU205" s="75"/>
      <c r="AV205" s="75"/>
      <c r="AW205" s="75"/>
      <c r="AX205" s="75"/>
      <c r="AY205" s="75"/>
      <c r="AZ205" s="75"/>
      <c r="BA205" s="17" t="str">
        <f t="shared" si="60"/>
        <v/>
      </c>
      <c r="BB205" s="8" t="str">
        <f t="shared" si="56"/>
        <v/>
      </c>
      <c r="BC205" s="2"/>
      <c r="BD205" s="25">
        <f t="shared" si="57"/>
        <v>0</v>
      </c>
      <c r="BE205" s="29">
        <f t="shared" si="58"/>
        <v>0</v>
      </c>
      <c r="BF205" s="2"/>
    </row>
    <row r="206" spans="1:58" ht="11.25" customHeight="1" x14ac:dyDescent="0.15">
      <c r="A206" s="307"/>
      <c r="B206" s="326" t="s">
        <v>142</v>
      </c>
      <c r="C206" s="326"/>
      <c r="D206" s="195">
        <f>+SUM(E206:K206)</f>
        <v>2</v>
      </c>
      <c r="E206" s="53"/>
      <c r="F206" s="55"/>
      <c r="G206" s="55"/>
      <c r="H206" s="55"/>
      <c r="I206" s="55">
        <v>2</v>
      </c>
      <c r="J206" s="55"/>
      <c r="K206" s="55"/>
      <c r="L206" s="226"/>
      <c r="M206" s="227"/>
      <c r="N206" s="58">
        <v>2</v>
      </c>
      <c r="O206" s="58"/>
      <c r="P206" s="228"/>
      <c r="Q206" s="75" t="str">
        <f t="shared" si="55"/>
        <v xml:space="preserve"> </v>
      </c>
      <c r="R206" s="75"/>
      <c r="S206" s="75"/>
      <c r="T206" s="75"/>
      <c r="U206" s="75"/>
      <c r="V206" s="75"/>
      <c r="W206" s="75"/>
      <c r="X206" s="75"/>
      <c r="Y206" s="75"/>
      <c r="Z206" s="75"/>
      <c r="AA206" s="75"/>
      <c r="AB206" s="75"/>
      <c r="AC206" s="75"/>
      <c r="AD206" s="75"/>
      <c r="AE206" s="75"/>
      <c r="AF206" s="75"/>
      <c r="AG206" s="75"/>
      <c r="AH206" s="75"/>
      <c r="AI206" s="75"/>
      <c r="AJ206" s="75"/>
      <c r="AK206" s="75"/>
      <c r="AL206" s="75"/>
      <c r="AM206" s="75"/>
      <c r="AN206" s="75"/>
      <c r="AO206" s="75"/>
      <c r="AP206" s="75"/>
      <c r="AQ206" s="75"/>
      <c r="AR206" s="75"/>
      <c r="AS206" s="75"/>
      <c r="AT206" s="75"/>
      <c r="AU206" s="75"/>
      <c r="AV206" s="75"/>
      <c r="AW206" s="75"/>
      <c r="AX206" s="75"/>
      <c r="AY206" s="75"/>
      <c r="AZ206" s="75"/>
      <c r="BA206" s="17" t="str">
        <f t="shared" si="60"/>
        <v/>
      </c>
      <c r="BB206" s="8" t="str">
        <f t="shared" si="56"/>
        <v/>
      </c>
      <c r="BC206" s="2"/>
      <c r="BD206" s="25">
        <f t="shared" si="57"/>
        <v>0</v>
      </c>
      <c r="BE206" s="29">
        <f t="shared" si="58"/>
        <v>0</v>
      </c>
      <c r="BF206" s="3"/>
    </row>
    <row r="207" spans="1:58" ht="11.25" customHeight="1" x14ac:dyDescent="0.15">
      <c r="A207" s="306" t="s">
        <v>89</v>
      </c>
      <c r="B207" s="319" t="s">
        <v>218</v>
      </c>
      <c r="C207" s="319"/>
      <c r="D207" s="229">
        <f t="shared" si="59"/>
        <v>15</v>
      </c>
      <c r="E207" s="114"/>
      <c r="F207" s="115"/>
      <c r="G207" s="115"/>
      <c r="H207" s="115"/>
      <c r="I207" s="115">
        <v>1</v>
      </c>
      <c r="J207" s="115"/>
      <c r="K207" s="115">
        <v>11</v>
      </c>
      <c r="L207" s="115">
        <v>1</v>
      </c>
      <c r="M207" s="179">
        <v>2</v>
      </c>
      <c r="N207" s="117">
        <v>3</v>
      </c>
      <c r="O207" s="117">
        <v>12</v>
      </c>
      <c r="P207" s="118">
        <v>1</v>
      </c>
      <c r="Q207" s="75" t="str">
        <f t="shared" si="55"/>
        <v xml:space="preserve"> </v>
      </c>
      <c r="R207" s="75"/>
      <c r="S207" s="75"/>
      <c r="T207" s="75"/>
      <c r="U207" s="75"/>
      <c r="V207" s="75"/>
      <c r="W207" s="75"/>
      <c r="X207" s="75"/>
      <c r="Y207" s="75"/>
      <c r="Z207" s="75"/>
      <c r="AA207" s="75"/>
      <c r="AB207" s="75"/>
      <c r="AC207" s="75"/>
      <c r="AD207" s="75"/>
      <c r="AE207" s="75"/>
      <c r="AF207" s="75"/>
      <c r="AG207" s="75"/>
      <c r="AH207" s="75"/>
      <c r="AI207" s="75"/>
      <c r="AJ207" s="75"/>
      <c r="AK207" s="75"/>
      <c r="AL207" s="75"/>
      <c r="AM207" s="75"/>
      <c r="AN207" s="75"/>
      <c r="AO207" s="75"/>
      <c r="AP207" s="75"/>
      <c r="AQ207" s="75"/>
      <c r="AR207" s="75"/>
      <c r="AS207" s="75"/>
      <c r="AT207" s="75"/>
      <c r="AU207" s="75"/>
      <c r="AV207" s="75"/>
      <c r="AW207" s="75"/>
      <c r="AX207" s="75"/>
      <c r="AY207" s="75"/>
      <c r="AZ207" s="75"/>
      <c r="BA207" s="17" t="str">
        <f t="shared" si="60"/>
        <v/>
      </c>
      <c r="BB207" s="17" t="str">
        <f t="shared" si="56"/>
        <v/>
      </c>
      <c r="BC207" s="2"/>
      <c r="BD207" s="25">
        <f t="shared" si="57"/>
        <v>0</v>
      </c>
      <c r="BE207" s="25">
        <f t="shared" si="58"/>
        <v>0</v>
      </c>
      <c r="BF207" s="3"/>
    </row>
    <row r="208" spans="1:58" ht="11.25" customHeight="1" x14ac:dyDescent="0.15">
      <c r="A208" s="327"/>
      <c r="B208" s="320" t="s">
        <v>219</v>
      </c>
      <c r="C208" s="320"/>
      <c r="D208" s="113">
        <f t="shared" si="59"/>
        <v>41</v>
      </c>
      <c r="E208" s="96"/>
      <c r="F208" s="80"/>
      <c r="G208" s="80"/>
      <c r="H208" s="80"/>
      <c r="I208" s="80"/>
      <c r="J208" s="80">
        <v>3</v>
      </c>
      <c r="K208" s="80">
        <v>30</v>
      </c>
      <c r="L208" s="80"/>
      <c r="M208" s="98">
        <v>8</v>
      </c>
      <c r="N208" s="83">
        <v>6</v>
      </c>
      <c r="O208" s="83">
        <v>35</v>
      </c>
      <c r="P208" s="119"/>
      <c r="Q208" s="75" t="str">
        <f t="shared" si="55"/>
        <v xml:space="preserve"> </v>
      </c>
      <c r="R208" s="75"/>
      <c r="S208" s="75"/>
      <c r="T208" s="75"/>
      <c r="U208" s="75"/>
      <c r="V208" s="75"/>
      <c r="W208" s="75"/>
      <c r="X208" s="75"/>
      <c r="Y208" s="75"/>
      <c r="Z208" s="75"/>
      <c r="AA208" s="75"/>
      <c r="AB208" s="75"/>
      <c r="AC208" s="75"/>
      <c r="AD208" s="75"/>
      <c r="AE208" s="75"/>
      <c r="AF208" s="75"/>
      <c r="AG208" s="75"/>
      <c r="AH208" s="75"/>
      <c r="AI208" s="75"/>
      <c r="AJ208" s="75"/>
      <c r="AK208" s="75"/>
      <c r="AL208" s="75"/>
      <c r="AM208" s="75"/>
      <c r="AN208" s="75"/>
      <c r="AO208" s="75"/>
      <c r="AP208" s="75"/>
      <c r="AQ208" s="75"/>
      <c r="AR208" s="75"/>
      <c r="AS208" s="75"/>
      <c r="AT208" s="75"/>
      <c r="AU208" s="75"/>
      <c r="AV208" s="75"/>
      <c r="AW208" s="75"/>
      <c r="AX208" s="75"/>
      <c r="AY208" s="75"/>
      <c r="AZ208" s="75"/>
      <c r="BA208" s="17" t="str">
        <f t="shared" si="60"/>
        <v/>
      </c>
      <c r="BB208" s="17" t="str">
        <f t="shared" si="56"/>
        <v/>
      </c>
      <c r="BC208" s="27"/>
      <c r="BD208" s="25">
        <f t="shared" si="57"/>
        <v>0</v>
      </c>
      <c r="BE208" s="25">
        <f t="shared" si="58"/>
        <v>0</v>
      </c>
      <c r="BF208" s="3"/>
    </row>
    <row r="209" spans="1:58" ht="11.25" customHeight="1" x14ac:dyDescent="0.15">
      <c r="A209" s="327"/>
      <c r="B209" s="320" t="s">
        <v>141</v>
      </c>
      <c r="C209" s="320"/>
      <c r="D209" s="113">
        <f t="shared" si="59"/>
        <v>9</v>
      </c>
      <c r="E209" s="96"/>
      <c r="F209" s="80"/>
      <c r="G209" s="80"/>
      <c r="H209" s="80"/>
      <c r="I209" s="80"/>
      <c r="J209" s="80"/>
      <c r="K209" s="80">
        <v>8</v>
      </c>
      <c r="L209" s="80">
        <v>1</v>
      </c>
      <c r="M209" s="98"/>
      <c r="N209" s="83">
        <v>2</v>
      </c>
      <c r="O209" s="83">
        <v>7</v>
      </c>
      <c r="P209" s="119">
        <v>1</v>
      </c>
      <c r="Q209" s="75" t="str">
        <f t="shared" si="55"/>
        <v xml:space="preserve"> </v>
      </c>
      <c r="R209" s="75"/>
      <c r="S209" s="75"/>
      <c r="T209" s="75"/>
      <c r="U209" s="75"/>
      <c r="V209" s="75"/>
      <c r="W209" s="75"/>
      <c r="X209" s="75"/>
      <c r="Y209" s="75"/>
      <c r="Z209" s="75"/>
      <c r="AA209" s="75"/>
      <c r="AB209" s="75"/>
      <c r="AC209" s="75"/>
      <c r="AD209" s="75"/>
      <c r="AE209" s="75"/>
      <c r="AF209" s="75"/>
      <c r="AG209" s="75"/>
      <c r="AH209" s="75"/>
      <c r="AI209" s="75"/>
      <c r="AJ209" s="75"/>
      <c r="AK209" s="75"/>
      <c r="AL209" s="75"/>
      <c r="AM209" s="75"/>
      <c r="AN209" s="75"/>
      <c r="AO209" s="75"/>
      <c r="AP209" s="75"/>
      <c r="AQ209" s="75"/>
      <c r="AR209" s="75"/>
      <c r="AS209" s="75"/>
      <c r="AT209" s="75"/>
      <c r="AU209" s="75"/>
      <c r="AV209" s="75"/>
      <c r="AW209" s="75"/>
      <c r="AX209" s="75"/>
      <c r="AY209" s="75"/>
      <c r="AZ209" s="75"/>
      <c r="BA209" s="17" t="str">
        <f t="shared" si="60"/>
        <v/>
      </c>
      <c r="BB209" s="17" t="str">
        <f t="shared" si="56"/>
        <v/>
      </c>
      <c r="BC209" s="10"/>
      <c r="BD209" s="25">
        <f t="shared" si="57"/>
        <v>0</v>
      </c>
      <c r="BE209" s="25">
        <f t="shared" si="58"/>
        <v>0</v>
      </c>
      <c r="BF209" s="10"/>
    </row>
    <row r="210" spans="1:58" ht="11.25" customHeight="1" x14ac:dyDescent="0.15">
      <c r="A210" s="307"/>
      <c r="B210" s="321" t="s">
        <v>142</v>
      </c>
      <c r="C210" s="321"/>
      <c r="D210" s="191">
        <f t="shared" si="59"/>
        <v>7</v>
      </c>
      <c r="E210" s="142"/>
      <c r="F210" s="144"/>
      <c r="G210" s="144"/>
      <c r="H210" s="144"/>
      <c r="I210" s="144"/>
      <c r="J210" s="144"/>
      <c r="K210" s="144">
        <v>6</v>
      </c>
      <c r="L210" s="144"/>
      <c r="M210" s="145">
        <v>1</v>
      </c>
      <c r="N210" s="87"/>
      <c r="O210" s="87">
        <v>7</v>
      </c>
      <c r="P210" s="157"/>
      <c r="Q210" s="75" t="str">
        <f t="shared" si="55"/>
        <v xml:space="preserve"> </v>
      </c>
      <c r="R210" s="75"/>
      <c r="S210" s="75"/>
      <c r="T210" s="75"/>
      <c r="U210" s="75"/>
      <c r="V210" s="75"/>
      <c r="W210" s="75"/>
      <c r="X210" s="75"/>
      <c r="Y210" s="75"/>
      <c r="Z210" s="75"/>
      <c r="AA210" s="75"/>
      <c r="AB210" s="75"/>
      <c r="AC210" s="75"/>
      <c r="AD210" s="75"/>
      <c r="AE210" s="75"/>
      <c r="AF210" s="75"/>
      <c r="AG210" s="75"/>
      <c r="AH210" s="75"/>
      <c r="AI210" s="75"/>
      <c r="AJ210" s="75"/>
      <c r="AK210" s="75"/>
      <c r="AL210" s="75"/>
      <c r="AM210" s="75"/>
      <c r="AN210" s="75"/>
      <c r="AO210" s="75"/>
      <c r="AP210" s="75"/>
      <c r="AQ210" s="75"/>
      <c r="AR210" s="75"/>
      <c r="AS210" s="75"/>
      <c r="AT210" s="75"/>
      <c r="AU210" s="75"/>
      <c r="AV210" s="75"/>
      <c r="AW210" s="75"/>
      <c r="AX210" s="75"/>
      <c r="AY210" s="75"/>
      <c r="AZ210" s="75"/>
      <c r="BA210" s="17" t="str">
        <f t="shared" si="60"/>
        <v/>
      </c>
      <c r="BB210" s="17" t="str">
        <f t="shared" si="56"/>
        <v/>
      </c>
      <c r="BC210" s="10"/>
      <c r="BD210" s="25">
        <f t="shared" si="57"/>
        <v>0</v>
      </c>
      <c r="BE210" s="25">
        <f t="shared" si="58"/>
        <v>0</v>
      </c>
      <c r="BF210" s="10"/>
    </row>
    <row r="211" spans="1:58" ht="11.25" customHeight="1" x14ac:dyDescent="0.15">
      <c r="A211" s="306" t="s">
        <v>145</v>
      </c>
      <c r="B211" s="328" t="s">
        <v>218</v>
      </c>
      <c r="C211" s="328"/>
      <c r="D211" s="111">
        <f>+SUM(H211:M211)</f>
        <v>0</v>
      </c>
      <c r="E211" s="230"/>
      <c r="F211" s="223"/>
      <c r="G211" s="223"/>
      <c r="H211" s="63"/>
      <c r="I211" s="63"/>
      <c r="J211" s="63"/>
      <c r="K211" s="63"/>
      <c r="L211" s="63"/>
      <c r="M211" s="64"/>
      <c r="N211" s="74"/>
      <c r="O211" s="74"/>
      <c r="P211" s="112"/>
      <c r="Q211" s="75" t="str">
        <f t="shared" si="55"/>
        <v xml:space="preserve"> </v>
      </c>
      <c r="R211" s="75"/>
      <c r="S211" s="75"/>
      <c r="T211" s="75"/>
      <c r="U211" s="75"/>
      <c r="V211" s="75"/>
      <c r="W211" s="75"/>
      <c r="X211" s="75"/>
      <c r="Y211" s="75"/>
      <c r="Z211" s="75"/>
      <c r="AA211" s="75"/>
      <c r="AB211" s="75"/>
      <c r="AC211" s="75"/>
      <c r="AD211" s="75"/>
      <c r="AE211" s="75"/>
      <c r="AF211" s="75"/>
      <c r="AG211" s="75"/>
      <c r="AH211" s="75"/>
      <c r="AI211" s="75"/>
      <c r="AJ211" s="75"/>
      <c r="AK211" s="75"/>
      <c r="AL211" s="75"/>
      <c r="AM211" s="75"/>
      <c r="AN211" s="75"/>
      <c r="AO211" s="75"/>
      <c r="AP211" s="75"/>
      <c r="AQ211" s="75"/>
      <c r="AR211" s="75"/>
      <c r="AS211" s="75"/>
      <c r="AT211" s="75"/>
      <c r="AU211" s="75"/>
      <c r="AV211" s="75"/>
      <c r="AW211" s="75"/>
      <c r="AX211" s="75"/>
      <c r="AY211" s="75"/>
      <c r="AZ211" s="75"/>
      <c r="BA211" s="17" t="str">
        <f t="shared" si="60"/>
        <v/>
      </c>
      <c r="BB211" s="17" t="str">
        <f t="shared" si="56"/>
        <v/>
      </c>
      <c r="BC211" s="10"/>
      <c r="BD211" s="25">
        <f t="shared" si="57"/>
        <v>0</v>
      </c>
      <c r="BE211" s="25">
        <f t="shared" si="58"/>
        <v>0</v>
      </c>
      <c r="BF211" s="10"/>
    </row>
    <row r="212" spans="1:58" ht="11.25" customHeight="1" x14ac:dyDescent="0.15">
      <c r="A212" s="327"/>
      <c r="B212" s="320" t="s">
        <v>219</v>
      </c>
      <c r="C212" s="320"/>
      <c r="D212" s="113">
        <f t="shared" ref="D212:D218" si="61">+SUM(H212:M212)</f>
        <v>0</v>
      </c>
      <c r="E212" s="77"/>
      <c r="F212" s="79"/>
      <c r="G212" s="79"/>
      <c r="H212" s="80"/>
      <c r="I212" s="80"/>
      <c r="J212" s="80"/>
      <c r="K212" s="80"/>
      <c r="L212" s="80"/>
      <c r="M212" s="98"/>
      <c r="N212" s="83"/>
      <c r="O212" s="83"/>
      <c r="P212" s="119"/>
      <c r="Q212" s="75" t="str">
        <f t="shared" si="55"/>
        <v xml:space="preserve"> </v>
      </c>
      <c r="R212" s="75"/>
      <c r="S212" s="75"/>
      <c r="T212" s="75"/>
      <c r="U212" s="75"/>
      <c r="V212" s="75"/>
      <c r="W212" s="75"/>
      <c r="X212" s="75"/>
      <c r="Y212" s="75"/>
      <c r="Z212" s="75"/>
      <c r="AA212" s="75"/>
      <c r="AB212" s="75"/>
      <c r="AC212" s="75"/>
      <c r="AD212" s="75"/>
      <c r="AE212" s="75"/>
      <c r="AF212" s="75"/>
      <c r="AG212" s="75"/>
      <c r="AH212" s="75"/>
      <c r="AI212" s="75"/>
      <c r="AJ212" s="75"/>
      <c r="AK212" s="75"/>
      <c r="AL212" s="75"/>
      <c r="AM212" s="75"/>
      <c r="AN212" s="75"/>
      <c r="AO212" s="75"/>
      <c r="AP212" s="75"/>
      <c r="AQ212" s="75"/>
      <c r="AR212" s="75"/>
      <c r="AS212" s="75"/>
      <c r="AT212" s="75"/>
      <c r="AU212" s="75"/>
      <c r="AV212" s="75"/>
      <c r="AW212" s="75"/>
      <c r="AX212" s="75"/>
      <c r="AY212" s="75"/>
      <c r="AZ212" s="75"/>
      <c r="BA212" s="17" t="str">
        <f t="shared" si="60"/>
        <v/>
      </c>
      <c r="BB212" s="17" t="str">
        <f t="shared" si="56"/>
        <v/>
      </c>
      <c r="BC212" s="10"/>
      <c r="BD212" s="25">
        <f t="shared" si="57"/>
        <v>0</v>
      </c>
      <c r="BE212" s="25">
        <f t="shared" si="58"/>
        <v>0</v>
      </c>
      <c r="BF212" s="10"/>
    </row>
    <row r="213" spans="1:58" ht="11.25" customHeight="1" x14ac:dyDescent="0.15">
      <c r="A213" s="327"/>
      <c r="B213" s="320" t="s">
        <v>141</v>
      </c>
      <c r="C213" s="320"/>
      <c r="D213" s="113">
        <f t="shared" si="61"/>
        <v>0</v>
      </c>
      <c r="E213" s="77"/>
      <c r="F213" s="79"/>
      <c r="G213" s="79"/>
      <c r="H213" s="80"/>
      <c r="I213" s="80"/>
      <c r="J213" s="80"/>
      <c r="K213" s="80"/>
      <c r="L213" s="80"/>
      <c r="M213" s="98"/>
      <c r="N213" s="83"/>
      <c r="O213" s="83"/>
      <c r="P213" s="119"/>
      <c r="Q213" s="75" t="str">
        <f t="shared" si="55"/>
        <v xml:space="preserve"> </v>
      </c>
      <c r="R213" s="75"/>
      <c r="S213" s="75"/>
      <c r="T213" s="75"/>
      <c r="U213" s="75"/>
      <c r="V213" s="75"/>
      <c r="W213" s="75"/>
      <c r="X213" s="75"/>
      <c r="Y213" s="75"/>
      <c r="Z213" s="75"/>
      <c r="AA213" s="75"/>
      <c r="AB213" s="75"/>
      <c r="AC213" s="75"/>
      <c r="AD213" s="75"/>
      <c r="AE213" s="75"/>
      <c r="AF213" s="75"/>
      <c r="AG213" s="75"/>
      <c r="AH213" s="75"/>
      <c r="AI213" s="75"/>
      <c r="AJ213" s="75"/>
      <c r="AK213" s="75"/>
      <c r="AL213" s="75"/>
      <c r="AM213" s="75"/>
      <c r="AN213" s="75"/>
      <c r="AO213" s="75"/>
      <c r="AP213" s="75"/>
      <c r="AQ213" s="75"/>
      <c r="AR213" s="75"/>
      <c r="AS213" s="75"/>
      <c r="AT213" s="75"/>
      <c r="AU213" s="75"/>
      <c r="AV213" s="75"/>
      <c r="AW213" s="75"/>
      <c r="AX213" s="75"/>
      <c r="AY213" s="75"/>
      <c r="AZ213" s="75"/>
      <c r="BA213" s="17" t="str">
        <f t="shared" si="60"/>
        <v/>
      </c>
      <c r="BB213" s="17" t="str">
        <f t="shared" si="56"/>
        <v/>
      </c>
      <c r="BC213" s="10"/>
      <c r="BD213" s="25">
        <f t="shared" si="57"/>
        <v>0</v>
      </c>
      <c r="BE213" s="25">
        <f t="shared" si="58"/>
        <v>0</v>
      </c>
      <c r="BF213" s="10"/>
    </row>
    <row r="214" spans="1:58" ht="11.25" customHeight="1" x14ac:dyDescent="0.15">
      <c r="A214" s="307"/>
      <c r="B214" s="326" t="s">
        <v>142</v>
      </c>
      <c r="C214" s="326"/>
      <c r="D214" s="195">
        <f t="shared" si="61"/>
        <v>0</v>
      </c>
      <c r="E214" s="231"/>
      <c r="F214" s="226"/>
      <c r="G214" s="226"/>
      <c r="H214" s="55"/>
      <c r="I214" s="55"/>
      <c r="J214" s="55"/>
      <c r="K214" s="55"/>
      <c r="L214" s="55"/>
      <c r="M214" s="57"/>
      <c r="N214" s="58"/>
      <c r="O214" s="58"/>
      <c r="P214" s="148"/>
      <c r="Q214" s="75" t="str">
        <f t="shared" si="55"/>
        <v xml:space="preserve"> </v>
      </c>
      <c r="R214" s="75"/>
      <c r="S214" s="75"/>
      <c r="T214" s="75"/>
      <c r="U214" s="75"/>
      <c r="V214" s="75"/>
      <c r="W214" s="75"/>
      <c r="X214" s="75"/>
      <c r="Y214" s="75"/>
      <c r="Z214" s="75"/>
      <c r="AA214" s="75"/>
      <c r="AB214" s="75"/>
      <c r="AC214" s="75"/>
      <c r="AD214" s="75"/>
      <c r="AE214" s="75"/>
      <c r="AF214" s="75"/>
      <c r="AG214" s="75"/>
      <c r="AH214" s="75"/>
      <c r="AI214" s="75"/>
      <c r="AJ214" s="75"/>
      <c r="AK214" s="75"/>
      <c r="AL214" s="75"/>
      <c r="AM214" s="75"/>
      <c r="AN214" s="75"/>
      <c r="AO214" s="75"/>
      <c r="AP214" s="75"/>
      <c r="AQ214" s="75"/>
      <c r="AR214" s="75"/>
      <c r="AS214" s="75"/>
      <c r="AT214" s="75"/>
      <c r="AU214" s="75"/>
      <c r="AV214" s="75"/>
      <c r="AW214" s="75"/>
      <c r="AX214" s="75"/>
      <c r="AY214" s="75"/>
      <c r="AZ214" s="75"/>
      <c r="BA214" s="17" t="str">
        <f t="shared" si="60"/>
        <v/>
      </c>
      <c r="BB214" s="17" t="str">
        <f t="shared" si="56"/>
        <v/>
      </c>
      <c r="BC214" s="10"/>
      <c r="BD214" s="25">
        <f t="shared" si="57"/>
        <v>0</v>
      </c>
      <c r="BE214" s="25">
        <f t="shared" si="58"/>
        <v>0</v>
      </c>
      <c r="BF214" s="10"/>
    </row>
    <row r="215" spans="1:58" ht="11.25" customHeight="1" x14ac:dyDescent="0.15">
      <c r="A215" s="306" t="s">
        <v>146</v>
      </c>
      <c r="B215" s="319" t="s">
        <v>218</v>
      </c>
      <c r="C215" s="319"/>
      <c r="D215" s="229">
        <f t="shared" si="61"/>
        <v>24</v>
      </c>
      <c r="E215" s="232"/>
      <c r="F215" s="233"/>
      <c r="G215" s="233"/>
      <c r="H215" s="115"/>
      <c r="I215" s="115"/>
      <c r="J215" s="115"/>
      <c r="K215" s="115">
        <v>6</v>
      </c>
      <c r="L215" s="115">
        <v>15</v>
      </c>
      <c r="M215" s="179">
        <v>3</v>
      </c>
      <c r="N215" s="117">
        <v>7</v>
      </c>
      <c r="O215" s="117">
        <v>17</v>
      </c>
      <c r="P215" s="118"/>
      <c r="Q215" s="75" t="str">
        <f t="shared" si="55"/>
        <v xml:space="preserve"> </v>
      </c>
      <c r="R215" s="75"/>
      <c r="S215" s="75"/>
      <c r="T215" s="75"/>
      <c r="U215" s="75"/>
      <c r="V215" s="75"/>
      <c r="W215" s="75"/>
      <c r="X215" s="75"/>
      <c r="Y215" s="75"/>
      <c r="Z215" s="75"/>
      <c r="AA215" s="75"/>
      <c r="AB215" s="75"/>
      <c r="AC215" s="75"/>
      <c r="AD215" s="75"/>
      <c r="AE215" s="75"/>
      <c r="AF215" s="75"/>
      <c r="AG215" s="75"/>
      <c r="AH215" s="75"/>
      <c r="AI215" s="75"/>
      <c r="AJ215" s="75"/>
      <c r="AK215" s="75"/>
      <c r="AL215" s="75"/>
      <c r="AM215" s="75"/>
      <c r="AN215" s="75"/>
      <c r="AO215" s="75"/>
      <c r="AP215" s="75"/>
      <c r="AQ215" s="75"/>
      <c r="AR215" s="75"/>
      <c r="AS215" s="75"/>
      <c r="AT215" s="75"/>
      <c r="AU215" s="75"/>
      <c r="AV215" s="75"/>
      <c r="AW215" s="75"/>
      <c r="AX215" s="75"/>
      <c r="AY215" s="75"/>
      <c r="AZ215" s="75"/>
      <c r="BA215" s="17" t="str">
        <f t="shared" si="60"/>
        <v/>
      </c>
      <c r="BB215" s="17" t="str">
        <f t="shared" si="56"/>
        <v/>
      </c>
      <c r="BC215" s="10"/>
      <c r="BD215" s="25">
        <f t="shared" si="57"/>
        <v>0</v>
      </c>
      <c r="BE215" s="25">
        <f t="shared" si="58"/>
        <v>0</v>
      </c>
      <c r="BF215" s="10"/>
    </row>
    <row r="216" spans="1:58" ht="11.25" customHeight="1" x14ac:dyDescent="0.15">
      <c r="A216" s="327"/>
      <c r="B216" s="320" t="s">
        <v>219</v>
      </c>
      <c r="C216" s="320"/>
      <c r="D216" s="113">
        <f t="shared" si="61"/>
        <v>50</v>
      </c>
      <c r="E216" s="77"/>
      <c r="F216" s="79"/>
      <c r="G216" s="79"/>
      <c r="H216" s="80"/>
      <c r="I216" s="80"/>
      <c r="J216" s="80"/>
      <c r="K216" s="80">
        <v>16</v>
      </c>
      <c r="L216" s="80">
        <v>30</v>
      </c>
      <c r="M216" s="98">
        <v>4</v>
      </c>
      <c r="N216" s="83">
        <v>12</v>
      </c>
      <c r="O216" s="83">
        <v>38</v>
      </c>
      <c r="P216" s="119">
        <v>1</v>
      </c>
      <c r="Q216" s="75" t="str">
        <f t="shared" si="55"/>
        <v xml:space="preserve"> </v>
      </c>
      <c r="R216" s="75"/>
      <c r="S216" s="75"/>
      <c r="T216" s="75"/>
      <c r="U216" s="75"/>
      <c r="V216" s="75"/>
      <c r="W216" s="75"/>
      <c r="X216" s="75"/>
      <c r="Y216" s="75"/>
      <c r="Z216" s="75"/>
      <c r="AA216" s="75"/>
      <c r="AB216" s="75"/>
      <c r="AC216" s="75"/>
      <c r="AD216" s="75"/>
      <c r="AE216" s="75"/>
      <c r="AF216" s="75"/>
      <c r="AG216" s="75"/>
      <c r="AH216" s="75"/>
      <c r="AI216" s="75"/>
      <c r="AJ216" s="75"/>
      <c r="AK216" s="75"/>
      <c r="AL216" s="75"/>
      <c r="AM216" s="75"/>
      <c r="AN216" s="75"/>
      <c r="AO216" s="75"/>
      <c r="AP216" s="75"/>
      <c r="AQ216" s="75"/>
      <c r="AR216" s="75"/>
      <c r="AS216" s="75"/>
      <c r="AT216" s="75"/>
      <c r="AU216" s="75"/>
      <c r="AV216" s="75"/>
      <c r="AW216" s="75"/>
      <c r="AX216" s="75"/>
      <c r="AY216" s="75"/>
      <c r="AZ216" s="75"/>
      <c r="BA216" s="17" t="str">
        <f t="shared" si="60"/>
        <v/>
      </c>
      <c r="BB216" s="17" t="str">
        <f t="shared" si="56"/>
        <v/>
      </c>
      <c r="BC216" s="10"/>
      <c r="BD216" s="25">
        <f t="shared" si="57"/>
        <v>0</v>
      </c>
      <c r="BE216" s="25">
        <f t="shared" si="58"/>
        <v>0</v>
      </c>
      <c r="BF216" s="10"/>
    </row>
    <row r="217" spans="1:58" ht="11.25" customHeight="1" x14ac:dyDescent="0.15">
      <c r="A217" s="327"/>
      <c r="B217" s="320" t="s">
        <v>141</v>
      </c>
      <c r="C217" s="320"/>
      <c r="D217" s="113">
        <f t="shared" si="61"/>
        <v>18</v>
      </c>
      <c r="E217" s="77"/>
      <c r="F217" s="79"/>
      <c r="G217" s="79"/>
      <c r="H217" s="80"/>
      <c r="I217" s="80"/>
      <c r="J217" s="80"/>
      <c r="K217" s="80">
        <v>5</v>
      </c>
      <c r="L217" s="80">
        <v>9</v>
      </c>
      <c r="M217" s="98">
        <v>4</v>
      </c>
      <c r="N217" s="83">
        <v>4</v>
      </c>
      <c r="O217" s="83">
        <v>14</v>
      </c>
      <c r="P217" s="119"/>
      <c r="Q217" s="75" t="str">
        <f t="shared" si="55"/>
        <v xml:space="preserve"> </v>
      </c>
      <c r="R217" s="75"/>
      <c r="S217" s="75"/>
      <c r="T217" s="75"/>
      <c r="U217" s="75"/>
      <c r="V217" s="75"/>
      <c r="W217" s="75"/>
      <c r="X217" s="75"/>
      <c r="Y217" s="75"/>
      <c r="Z217" s="75"/>
      <c r="AA217" s="75"/>
      <c r="AB217" s="75"/>
      <c r="AC217" s="75"/>
      <c r="AD217" s="75"/>
      <c r="AE217" s="75"/>
      <c r="AF217" s="75"/>
      <c r="AG217" s="75"/>
      <c r="AH217" s="75"/>
      <c r="AI217" s="75"/>
      <c r="AJ217" s="75"/>
      <c r="AK217" s="75"/>
      <c r="AL217" s="75"/>
      <c r="AM217" s="75"/>
      <c r="AN217" s="75"/>
      <c r="AO217" s="75"/>
      <c r="AP217" s="75"/>
      <c r="AQ217" s="75"/>
      <c r="AR217" s="75"/>
      <c r="AS217" s="75"/>
      <c r="AT217" s="75"/>
      <c r="AU217" s="75"/>
      <c r="AV217" s="75"/>
      <c r="AW217" s="75"/>
      <c r="AX217" s="75"/>
      <c r="AY217" s="75"/>
      <c r="AZ217" s="75"/>
      <c r="BA217" s="17" t="str">
        <f t="shared" si="60"/>
        <v/>
      </c>
      <c r="BB217" s="17" t="str">
        <f t="shared" si="56"/>
        <v/>
      </c>
      <c r="BC217" s="10"/>
      <c r="BD217" s="25">
        <f t="shared" si="57"/>
        <v>0</v>
      </c>
      <c r="BE217" s="25">
        <f t="shared" si="58"/>
        <v>0</v>
      </c>
      <c r="BF217" s="10"/>
    </row>
    <row r="218" spans="1:58" ht="12.95" customHeight="1" x14ac:dyDescent="0.15">
      <c r="A218" s="307"/>
      <c r="B218" s="326" t="s">
        <v>142</v>
      </c>
      <c r="C218" s="326"/>
      <c r="D218" s="195">
        <f t="shared" si="61"/>
        <v>12</v>
      </c>
      <c r="E218" s="231"/>
      <c r="F218" s="226"/>
      <c r="G218" s="226"/>
      <c r="H218" s="55"/>
      <c r="I218" s="55"/>
      <c r="J218" s="55"/>
      <c r="K218" s="55">
        <v>2</v>
      </c>
      <c r="L218" s="55">
        <v>7</v>
      </c>
      <c r="M218" s="57">
        <v>3</v>
      </c>
      <c r="N218" s="58">
        <v>3</v>
      </c>
      <c r="O218" s="58">
        <v>9</v>
      </c>
      <c r="P218" s="148"/>
      <c r="Q218" s="75" t="str">
        <f t="shared" si="55"/>
        <v xml:space="preserve"> </v>
      </c>
      <c r="R218" s="75"/>
      <c r="S218" s="75"/>
      <c r="T218" s="75"/>
      <c r="U218" s="75"/>
      <c r="V218" s="75"/>
      <c r="W218" s="75"/>
      <c r="X218" s="75"/>
      <c r="Y218" s="75"/>
      <c r="Z218" s="75"/>
      <c r="AA218" s="75"/>
      <c r="AB218" s="75"/>
      <c r="AC218" s="75"/>
      <c r="AD218" s="75"/>
      <c r="AE218" s="75"/>
      <c r="AF218" s="75"/>
      <c r="AG218" s="75"/>
      <c r="AH218" s="75"/>
      <c r="AI218" s="75"/>
      <c r="AJ218" s="75"/>
      <c r="AK218" s="75"/>
      <c r="AL218" s="75"/>
      <c r="AM218" s="75"/>
      <c r="AN218" s="75"/>
      <c r="AO218" s="75"/>
      <c r="AP218" s="75"/>
      <c r="AQ218" s="75"/>
      <c r="AR218" s="75"/>
      <c r="AS218" s="75"/>
      <c r="AT218" s="75"/>
      <c r="AU218" s="75"/>
      <c r="AV218" s="75"/>
      <c r="AW218" s="75"/>
      <c r="AX218" s="75"/>
      <c r="AY218" s="75"/>
      <c r="AZ218" s="75"/>
      <c r="BA218" s="17" t="str">
        <f t="shared" si="60"/>
        <v/>
      </c>
      <c r="BB218" s="17" t="str">
        <f t="shared" si="56"/>
        <v/>
      </c>
      <c r="BC218" s="10"/>
      <c r="BD218" s="25">
        <f t="shared" si="57"/>
        <v>0</v>
      </c>
      <c r="BE218" s="25">
        <f t="shared" si="58"/>
        <v>0</v>
      </c>
      <c r="BF218" s="10"/>
    </row>
    <row r="219" spans="1:58" ht="12.95" customHeight="1" x14ac:dyDescent="0.15">
      <c r="A219" s="306" t="s">
        <v>221</v>
      </c>
      <c r="B219" s="319" t="s">
        <v>218</v>
      </c>
      <c r="C219" s="319"/>
      <c r="D219" s="229">
        <f t="shared" si="59"/>
        <v>0</v>
      </c>
      <c r="E219" s="114"/>
      <c r="F219" s="115"/>
      <c r="G219" s="115"/>
      <c r="H219" s="115"/>
      <c r="I219" s="115"/>
      <c r="J219" s="115"/>
      <c r="K219" s="115"/>
      <c r="L219" s="115"/>
      <c r="M219" s="179"/>
      <c r="N219" s="117"/>
      <c r="O219" s="117"/>
      <c r="P219" s="118"/>
      <c r="Q219" s="75" t="str">
        <f t="shared" si="55"/>
        <v xml:space="preserve"> </v>
      </c>
      <c r="R219" s="75"/>
      <c r="S219" s="75"/>
      <c r="T219" s="75"/>
      <c r="U219" s="75"/>
      <c r="V219" s="75"/>
      <c r="W219" s="75"/>
      <c r="X219" s="75"/>
      <c r="Y219" s="75"/>
      <c r="Z219" s="75"/>
      <c r="AA219" s="75"/>
      <c r="AB219" s="75"/>
      <c r="AC219" s="75"/>
      <c r="AD219" s="75"/>
      <c r="AE219" s="75"/>
      <c r="AF219" s="75"/>
      <c r="AG219" s="75"/>
      <c r="AH219" s="75"/>
      <c r="AI219" s="75"/>
      <c r="AJ219" s="75"/>
      <c r="AK219" s="75"/>
      <c r="AL219" s="75"/>
      <c r="AM219" s="75"/>
      <c r="AN219" s="75"/>
      <c r="AO219" s="75"/>
      <c r="AP219" s="75"/>
      <c r="AQ219" s="75"/>
      <c r="AR219" s="75"/>
      <c r="AS219" s="75"/>
      <c r="AT219" s="75"/>
      <c r="AU219" s="75"/>
      <c r="AV219" s="75"/>
      <c r="AW219" s="75"/>
      <c r="AX219" s="75"/>
      <c r="AY219" s="75"/>
      <c r="AZ219" s="75"/>
      <c r="BA219" s="17" t="str">
        <f t="shared" si="60"/>
        <v/>
      </c>
      <c r="BB219" s="17" t="str">
        <f t="shared" si="56"/>
        <v/>
      </c>
      <c r="BC219" s="10"/>
      <c r="BD219" s="25">
        <f t="shared" si="57"/>
        <v>0</v>
      </c>
      <c r="BE219" s="25">
        <f t="shared" si="58"/>
        <v>0</v>
      </c>
      <c r="BF219" s="10"/>
    </row>
    <row r="220" spans="1:58" ht="12.95" customHeight="1" x14ac:dyDescent="0.15">
      <c r="A220" s="327"/>
      <c r="B220" s="320" t="s">
        <v>219</v>
      </c>
      <c r="C220" s="320"/>
      <c r="D220" s="113">
        <f t="shared" si="59"/>
        <v>0</v>
      </c>
      <c r="E220" s="96"/>
      <c r="F220" s="80"/>
      <c r="G220" s="80"/>
      <c r="H220" s="80"/>
      <c r="I220" s="80"/>
      <c r="J220" s="80"/>
      <c r="K220" s="80"/>
      <c r="L220" s="80"/>
      <c r="M220" s="98"/>
      <c r="N220" s="83"/>
      <c r="O220" s="83"/>
      <c r="P220" s="119"/>
      <c r="Q220" s="75" t="str">
        <f t="shared" si="55"/>
        <v xml:space="preserve"> </v>
      </c>
      <c r="R220" s="75"/>
      <c r="S220" s="75"/>
      <c r="T220" s="75"/>
      <c r="U220" s="75"/>
      <c r="V220" s="75"/>
      <c r="W220" s="75"/>
      <c r="X220" s="75"/>
      <c r="Y220" s="75"/>
      <c r="Z220" s="75"/>
      <c r="AA220" s="75"/>
      <c r="AB220" s="75"/>
      <c r="AC220" s="75"/>
      <c r="AD220" s="75"/>
      <c r="AE220" s="75"/>
      <c r="AF220" s="75"/>
      <c r="AG220" s="75"/>
      <c r="AH220" s="75"/>
      <c r="AI220" s="75"/>
      <c r="AJ220" s="75"/>
      <c r="AK220" s="75"/>
      <c r="AL220" s="75"/>
      <c r="AM220" s="75"/>
      <c r="AN220" s="75"/>
      <c r="AO220" s="75"/>
      <c r="AP220" s="75"/>
      <c r="AQ220" s="75"/>
      <c r="AR220" s="75"/>
      <c r="AS220" s="75"/>
      <c r="AT220" s="75"/>
      <c r="AU220" s="75"/>
      <c r="AV220" s="75"/>
      <c r="AW220" s="75"/>
      <c r="AX220" s="75"/>
      <c r="AY220" s="75"/>
      <c r="AZ220" s="75"/>
      <c r="BA220" s="17" t="str">
        <f t="shared" si="60"/>
        <v/>
      </c>
      <c r="BB220" s="17" t="str">
        <f t="shared" si="56"/>
        <v/>
      </c>
      <c r="BC220" s="10"/>
      <c r="BD220" s="25">
        <f t="shared" si="57"/>
        <v>0</v>
      </c>
      <c r="BE220" s="25">
        <f t="shared" si="58"/>
        <v>0</v>
      </c>
      <c r="BF220" s="10"/>
    </row>
    <row r="221" spans="1:58" ht="12.95" customHeight="1" x14ac:dyDescent="0.15">
      <c r="A221" s="327"/>
      <c r="B221" s="320" t="s">
        <v>141</v>
      </c>
      <c r="C221" s="320"/>
      <c r="D221" s="113">
        <f t="shared" si="59"/>
        <v>0</v>
      </c>
      <c r="E221" s="96"/>
      <c r="F221" s="80"/>
      <c r="G221" s="80"/>
      <c r="H221" s="80"/>
      <c r="I221" s="80"/>
      <c r="J221" s="80"/>
      <c r="K221" s="80"/>
      <c r="L221" s="80"/>
      <c r="M221" s="98"/>
      <c r="N221" s="83"/>
      <c r="O221" s="83"/>
      <c r="P221" s="119"/>
      <c r="Q221" s="75" t="str">
        <f t="shared" si="55"/>
        <v xml:space="preserve"> </v>
      </c>
      <c r="R221" s="75"/>
      <c r="S221" s="75"/>
      <c r="T221" s="75"/>
      <c r="U221" s="75"/>
      <c r="V221" s="75"/>
      <c r="W221" s="75"/>
      <c r="X221" s="75"/>
      <c r="Y221" s="75"/>
      <c r="Z221" s="75"/>
      <c r="AA221" s="75"/>
      <c r="AB221" s="75"/>
      <c r="AC221" s="75"/>
      <c r="AD221" s="75"/>
      <c r="AE221" s="75"/>
      <c r="AF221" s="75"/>
      <c r="AG221" s="75"/>
      <c r="AH221" s="75"/>
      <c r="AI221" s="75"/>
      <c r="AJ221" s="75"/>
      <c r="AK221" s="75"/>
      <c r="AL221" s="75"/>
      <c r="AM221" s="75"/>
      <c r="AN221" s="75"/>
      <c r="AO221" s="75"/>
      <c r="AP221" s="75"/>
      <c r="AQ221" s="75"/>
      <c r="AR221" s="75"/>
      <c r="AS221" s="75"/>
      <c r="AT221" s="75"/>
      <c r="AU221" s="75"/>
      <c r="AV221" s="75"/>
      <c r="AW221" s="75"/>
      <c r="AX221" s="75"/>
      <c r="AY221" s="75"/>
      <c r="AZ221" s="75"/>
      <c r="BA221" s="17" t="str">
        <f t="shared" si="60"/>
        <v/>
      </c>
      <c r="BB221" s="17" t="str">
        <f t="shared" si="56"/>
        <v/>
      </c>
      <c r="BC221" s="10"/>
      <c r="BD221" s="25">
        <f t="shared" si="57"/>
        <v>0</v>
      </c>
      <c r="BE221" s="25">
        <f t="shared" si="58"/>
        <v>0</v>
      </c>
      <c r="BF221" s="10"/>
    </row>
    <row r="222" spans="1:58" ht="12.95" customHeight="1" x14ac:dyDescent="0.15">
      <c r="A222" s="307"/>
      <c r="B222" s="326" t="s">
        <v>142</v>
      </c>
      <c r="C222" s="326"/>
      <c r="D222" s="195">
        <f t="shared" si="59"/>
        <v>0</v>
      </c>
      <c r="E222" s="53"/>
      <c r="F222" s="55"/>
      <c r="G222" s="55"/>
      <c r="H222" s="55"/>
      <c r="I222" s="55"/>
      <c r="J222" s="55"/>
      <c r="K222" s="55"/>
      <c r="L222" s="55"/>
      <c r="M222" s="57"/>
      <c r="N222" s="58"/>
      <c r="O222" s="58"/>
      <c r="P222" s="148"/>
      <c r="Q222" s="75" t="str">
        <f t="shared" si="55"/>
        <v xml:space="preserve"> </v>
      </c>
      <c r="R222" s="75"/>
      <c r="S222" s="75"/>
      <c r="T222" s="75"/>
      <c r="U222" s="75"/>
      <c r="V222" s="75"/>
      <c r="W222" s="75"/>
      <c r="X222" s="75"/>
      <c r="Y222" s="75"/>
      <c r="Z222" s="75"/>
      <c r="AA222" s="75"/>
      <c r="AB222" s="75"/>
      <c r="AC222" s="75"/>
      <c r="AD222" s="75"/>
      <c r="AE222" s="75"/>
      <c r="AF222" s="75"/>
      <c r="AG222" s="75"/>
      <c r="AH222" s="75"/>
      <c r="AI222" s="75"/>
      <c r="AJ222" s="75"/>
      <c r="AK222" s="75"/>
      <c r="AL222" s="75"/>
      <c r="AM222" s="75"/>
      <c r="AN222" s="75"/>
      <c r="AO222" s="75"/>
      <c r="AP222" s="75"/>
      <c r="AQ222" s="75"/>
      <c r="AR222" s="75"/>
      <c r="AS222" s="75"/>
      <c r="AT222" s="75"/>
      <c r="AU222" s="75"/>
      <c r="AV222" s="75"/>
      <c r="AW222" s="75"/>
      <c r="AX222" s="75"/>
      <c r="AY222" s="75"/>
      <c r="AZ222" s="75"/>
      <c r="BA222" s="17" t="str">
        <f t="shared" si="60"/>
        <v/>
      </c>
      <c r="BB222" s="17" t="str">
        <f t="shared" si="56"/>
        <v/>
      </c>
      <c r="BC222" s="10"/>
      <c r="BD222" s="25">
        <f t="shared" si="57"/>
        <v>0</v>
      </c>
      <c r="BE222" s="25">
        <f t="shared" si="58"/>
        <v>0</v>
      </c>
      <c r="BF222" s="10"/>
    </row>
    <row r="223" spans="1:58" ht="12.95" customHeight="1" x14ac:dyDescent="0.15">
      <c r="A223" s="306" t="s">
        <v>222</v>
      </c>
      <c r="B223" s="319" t="s">
        <v>218</v>
      </c>
      <c r="C223" s="319"/>
      <c r="D223" s="229">
        <f t="shared" si="59"/>
        <v>0</v>
      </c>
      <c r="E223" s="114"/>
      <c r="F223" s="115"/>
      <c r="G223" s="115"/>
      <c r="H223" s="115"/>
      <c r="I223" s="115"/>
      <c r="J223" s="115"/>
      <c r="K223" s="115"/>
      <c r="L223" s="115"/>
      <c r="M223" s="179"/>
      <c r="N223" s="117"/>
      <c r="O223" s="117"/>
      <c r="P223" s="118"/>
      <c r="Q223" s="75" t="str">
        <f t="shared" si="55"/>
        <v xml:space="preserve"> </v>
      </c>
      <c r="R223" s="75"/>
      <c r="S223" s="75"/>
      <c r="T223" s="75"/>
      <c r="U223" s="75"/>
      <c r="V223" s="75"/>
      <c r="W223" s="75"/>
      <c r="X223" s="75"/>
      <c r="Y223" s="75"/>
      <c r="Z223" s="75"/>
      <c r="AA223" s="75"/>
      <c r="AB223" s="75"/>
      <c r="AC223" s="75"/>
      <c r="AD223" s="75"/>
      <c r="AE223" s="75"/>
      <c r="AF223" s="75"/>
      <c r="AG223" s="75"/>
      <c r="AH223" s="75"/>
      <c r="AI223" s="75"/>
      <c r="AJ223" s="75"/>
      <c r="AK223" s="75"/>
      <c r="AL223" s="75"/>
      <c r="AM223" s="75"/>
      <c r="AN223" s="75"/>
      <c r="AO223" s="75"/>
      <c r="AP223" s="75"/>
      <c r="AQ223" s="75"/>
      <c r="AR223" s="75"/>
      <c r="AS223" s="75"/>
      <c r="AT223" s="75"/>
      <c r="AU223" s="75"/>
      <c r="AV223" s="75"/>
      <c r="AW223" s="75"/>
      <c r="AX223" s="75"/>
      <c r="AY223" s="75"/>
      <c r="AZ223" s="75"/>
      <c r="BA223" s="17" t="str">
        <f t="shared" si="60"/>
        <v/>
      </c>
      <c r="BB223" s="17" t="str">
        <f t="shared" si="56"/>
        <v/>
      </c>
      <c r="BC223" s="10"/>
      <c r="BD223" s="25">
        <f t="shared" si="57"/>
        <v>0</v>
      </c>
      <c r="BE223" s="25">
        <f t="shared" si="58"/>
        <v>0</v>
      </c>
      <c r="BF223" s="10"/>
    </row>
    <row r="224" spans="1:58" ht="12.95" customHeight="1" x14ac:dyDescent="0.15">
      <c r="A224" s="327"/>
      <c r="B224" s="320" t="s">
        <v>219</v>
      </c>
      <c r="C224" s="320"/>
      <c r="D224" s="113">
        <f t="shared" si="59"/>
        <v>0</v>
      </c>
      <c r="E224" s="96"/>
      <c r="F224" s="80"/>
      <c r="G224" s="80"/>
      <c r="H224" s="80"/>
      <c r="I224" s="80"/>
      <c r="J224" s="80"/>
      <c r="K224" s="80"/>
      <c r="L224" s="80"/>
      <c r="M224" s="98"/>
      <c r="N224" s="83"/>
      <c r="O224" s="83"/>
      <c r="P224" s="119"/>
      <c r="Q224" s="75" t="str">
        <f t="shared" si="55"/>
        <v xml:space="preserve"> </v>
      </c>
      <c r="R224" s="75"/>
      <c r="S224" s="75"/>
      <c r="T224" s="75"/>
      <c r="U224" s="75"/>
      <c r="V224" s="75"/>
      <c r="W224" s="75"/>
      <c r="X224" s="75"/>
      <c r="Y224" s="75"/>
      <c r="Z224" s="75"/>
      <c r="AA224" s="75"/>
      <c r="AB224" s="75"/>
      <c r="AC224" s="75"/>
      <c r="AD224" s="75"/>
      <c r="AE224" s="75"/>
      <c r="AF224" s="75"/>
      <c r="AG224" s="75"/>
      <c r="AH224" s="75"/>
      <c r="AI224" s="75"/>
      <c r="AJ224" s="75"/>
      <c r="AK224" s="75"/>
      <c r="AL224" s="75"/>
      <c r="AM224" s="75"/>
      <c r="AN224" s="75"/>
      <c r="AO224" s="75"/>
      <c r="AP224" s="75"/>
      <c r="AQ224" s="75"/>
      <c r="AR224" s="75"/>
      <c r="AS224" s="75"/>
      <c r="AT224" s="75"/>
      <c r="AU224" s="75"/>
      <c r="AV224" s="75"/>
      <c r="AW224" s="75"/>
      <c r="AX224" s="75"/>
      <c r="AY224" s="75"/>
      <c r="AZ224" s="75"/>
      <c r="BA224" s="17" t="str">
        <f t="shared" si="60"/>
        <v/>
      </c>
      <c r="BB224" s="17" t="str">
        <f t="shared" si="56"/>
        <v/>
      </c>
      <c r="BC224" s="10"/>
      <c r="BD224" s="25">
        <f t="shared" si="57"/>
        <v>0</v>
      </c>
      <c r="BE224" s="25">
        <f t="shared" si="58"/>
        <v>0</v>
      </c>
      <c r="BF224" s="10"/>
    </row>
    <row r="225" spans="1:58" ht="12.95" customHeight="1" x14ac:dyDescent="0.15">
      <c r="A225" s="327"/>
      <c r="B225" s="320" t="s">
        <v>141</v>
      </c>
      <c r="C225" s="320"/>
      <c r="D225" s="113">
        <f t="shared" si="59"/>
        <v>0</v>
      </c>
      <c r="E225" s="96"/>
      <c r="F225" s="80"/>
      <c r="G225" s="80"/>
      <c r="H225" s="80"/>
      <c r="I225" s="80"/>
      <c r="J225" s="80"/>
      <c r="K225" s="80"/>
      <c r="L225" s="80"/>
      <c r="M225" s="98"/>
      <c r="N225" s="83"/>
      <c r="O225" s="83"/>
      <c r="P225" s="119"/>
      <c r="Q225" s="75" t="str">
        <f t="shared" si="55"/>
        <v xml:space="preserve"> </v>
      </c>
      <c r="R225" s="75"/>
      <c r="S225" s="75"/>
      <c r="T225" s="75"/>
      <c r="U225" s="75"/>
      <c r="V225" s="75"/>
      <c r="W225" s="75"/>
      <c r="X225" s="75"/>
      <c r="Y225" s="75"/>
      <c r="Z225" s="75"/>
      <c r="AA225" s="75"/>
      <c r="AB225" s="75"/>
      <c r="AC225" s="75"/>
      <c r="AD225" s="75"/>
      <c r="AE225" s="75"/>
      <c r="AF225" s="75"/>
      <c r="AG225" s="75"/>
      <c r="AH225" s="75"/>
      <c r="AI225" s="75"/>
      <c r="AJ225" s="75"/>
      <c r="AK225" s="75"/>
      <c r="AL225" s="75"/>
      <c r="AM225" s="75"/>
      <c r="AN225" s="75"/>
      <c r="AO225" s="75"/>
      <c r="AP225" s="75"/>
      <c r="AQ225" s="75"/>
      <c r="AR225" s="75"/>
      <c r="AS225" s="75"/>
      <c r="AT225" s="75"/>
      <c r="AU225" s="75"/>
      <c r="AV225" s="75"/>
      <c r="AW225" s="75"/>
      <c r="AX225" s="75"/>
      <c r="AY225" s="75"/>
      <c r="AZ225" s="75"/>
      <c r="BA225" s="17" t="str">
        <f t="shared" si="60"/>
        <v/>
      </c>
      <c r="BB225" s="17" t="str">
        <f t="shared" si="56"/>
        <v/>
      </c>
      <c r="BC225" s="10"/>
      <c r="BD225" s="25">
        <f t="shared" si="57"/>
        <v>0</v>
      </c>
      <c r="BE225" s="25">
        <f t="shared" si="58"/>
        <v>0</v>
      </c>
      <c r="BF225" s="10"/>
    </row>
    <row r="226" spans="1:58" ht="12.95" customHeight="1" x14ac:dyDescent="0.15">
      <c r="A226" s="307"/>
      <c r="B226" s="326" t="s">
        <v>142</v>
      </c>
      <c r="C226" s="326"/>
      <c r="D226" s="195">
        <f t="shared" si="59"/>
        <v>0</v>
      </c>
      <c r="E226" s="53"/>
      <c r="F226" s="55"/>
      <c r="G226" s="55"/>
      <c r="H226" s="55"/>
      <c r="I226" s="55"/>
      <c r="J226" s="55"/>
      <c r="K226" s="55"/>
      <c r="L226" s="55"/>
      <c r="M226" s="57"/>
      <c r="N226" s="58"/>
      <c r="O226" s="58"/>
      <c r="P226" s="148"/>
      <c r="Q226" s="75" t="str">
        <f t="shared" si="55"/>
        <v xml:space="preserve"> </v>
      </c>
      <c r="R226" s="75"/>
      <c r="S226" s="75"/>
      <c r="T226" s="75"/>
      <c r="U226" s="75"/>
      <c r="V226" s="75"/>
      <c r="W226" s="75"/>
      <c r="X226" s="75"/>
      <c r="Y226" s="75"/>
      <c r="Z226" s="75"/>
      <c r="AA226" s="75"/>
      <c r="AB226" s="75"/>
      <c r="AC226" s="75"/>
      <c r="AD226" s="75"/>
      <c r="AE226" s="75"/>
      <c r="AF226" s="75"/>
      <c r="AG226" s="75"/>
      <c r="AH226" s="75"/>
      <c r="AI226" s="75"/>
      <c r="AJ226" s="75"/>
      <c r="AK226" s="75"/>
      <c r="AL226" s="75"/>
      <c r="AM226" s="75"/>
      <c r="AN226" s="75"/>
      <c r="AO226" s="75"/>
      <c r="AP226" s="75"/>
      <c r="AQ226" s="75"/>
      <c r="AR226" s="75"/>
      <c r="AS226" s="75"/>
      <c r="AT226" s="75"/>
      <c r="AU226" s="75"/>
      <c r="AV226" s="75"/>
      <c r="AW226" s="75"/>
      <c r="AX226" s="75"/>
      <c r="AY226" s="75"/>
      <c r="AZ226" s="75"/>
      <c r="BA226" s="17" t="str">
        <f t="shared" si="60"/>
        <v/>
      </c>
      <c r="BB226" s="17" t="str">
        <f t="shared" si="56"/>
        <v/>
      </c>
      <c r="BC226" s="10"/>
      <c r="BD226" s="25">
        <f t="shared" si="57"/>
        <v>0</v>
      </c>
      <c r="BE226" s="25">
        <f t="shared" si="58"/>
        <v>0</v>
      </c>
      <c r="BF226" s="10"/>
    </row>
    <row r="227" spans="1:58" ht="12.95" customHeight="1" x14ac:dyDescent="0.15">
      <c r="A227" s="306" t="s">
        <v>147</v>
      </c>
      <c r="B227" s="319" t="s">
        <v>218</v>
      </c>
      <c r="C227" s="319"/>
      <c r="D227" s="229">
        <f t="shared" si="59"/>
        <v>0</v>
      </c>
      <c r="E227" s="114"/>
      <c r="F227" s="115"/>
      <c r="G227" s="115"/>
      <c r="H227" s="115"/>
      <c r="I227" s="115"/>
      <c r="J227" s="115"/>
      <c r="K227" s="115"/>
      <c r="L227" s="115"/>
      <c r="M227" s="179"/>
      <c r="N227" s="117"/>
      <c r="O227" s="117"/>
      <c r="P227" s="118"/>
      <c r="Q227" s="75" t="str">
        <f t="shared" si="55"/>
        <v xml:space="preserve"> </v>
      </c>
      <c r="R227" s="75"/>
      <c r="S227" s="75"/>
      <c r="T227" s="75"/>
      <c r="U227" s="75"/>
      <c r="V227" s="75"/>
      <c r="W227" s="75"/>
      <c r="X227" s="75"/>
      <c r="Y227" s="75"/>
      <c r="Z227" s="75"/>
      <c r="AA227" s="75"/>
      <c r="AB227" s="75"/>
      <c r="AC227" s="75"/>
      <c r="AD227" s="75"/>
      <c r="AE227" s="75"/>
      <c r="AF227" s="75"/>
      <c r="AG227" s="75"/>
      <c r="AH227" s="75"/>
      <c r="AI227" s="75"/>
      <c r="AJ227" s="75"/>
      <c r="AK227" s="75"/>
      <c r="AL227" s="75"/>
      <c r="AM227" s="75"/>
      <c r="AN227" s="75"/>
      <c r="AO227" s="75"/>
      <c r="AP227" s="75"/>
      <c r="AQ227" s="75"/>
      <c r="AR227" s="75"/>
      <c r="AS227" s="75"/>
      <c r="AT227" s="75"/>
      <c r="AU227" s="75"/>
      <c r="AV227" s="75"/>
      <c r="AW227" s="75"/>
      <c r="AX227" s="75"/>
      <c r="AY227" s="75"/>
      <c r="AZ227" s="75"/>
      <c r="BA227" s="17" t="str">
        <f t="shared" si="60"/>
        <v/>
      </c>
      <c r="BB227" s="17" t="str">
        <f t="shared" si="56"/>
        <v/>
      </c>
      <c r="BC227" s="10"/>
      <c r="BD227" s="25">
        <f t="shared" si="57"/>
        <v>0</v>
      </c>
      <c r="BE227" s="25">
        <f t="shared" si="58"/>
        <v>0</v>
      </c>
      <c r="BF227" s="10"/>
    </row>
    <row r="228" spans="1:58" ht="12.95" customHeight="1" x14ac:dyDescent="0.15">
      <c r="A228" s="327"/>
      <c r="B228" s="320" t="s">
        <v>219</v>
      </c>
      <c r="C228" s="320"/>
      <c r="D228" s="113">
        <f t="shared" si="59"/>
        <v>0</v>
      </c>
      <c r="E228" s="96"/>
      <c r="F228" s="80"/>
      <c r="G228" s="80"/>
      <c r="H228" s="80"/>
      <c r="I228" s="80"/>
      <c r="J228" s="80"/>
      <c r="K228" s="80"/>
      <c r="L228" s="80"/>
      <c r="M228" s="98"/>
      <c r="N228" s="83"/>
      <c r="O228" s="83"/>
      <c r="P228" s="119"/>
      <c r="Q228" s="75" t="str">
        <f t="shared" si="55"/>
        <v xml:space="preserve"> </v>
      </c>
      <c r="R228" s="75"/>
      <c r="S228" s="75"/>
      <c r="T228" s="75"/>
      <c r="U228" s="75"/>
      <c r="V228" s="75"/>
      <c r="W228" s="75"/>
      <c r="X228" s="75"/>
      <c r="Y228" s="75"/>
      <c r="Z228" s="75"/>
      <c r="AA228" s="75"/>
      <c r="AB228" s="75"/>
      <c r="AC228" s="75"/>
      <c r="AD228" s="75"/>
      <c r="AE228" s="75"/>
      <c r="AF228" s="75"/>
      <c r="AG228" s="75"/>
      <c r="AH228" s="75"/>
      <c r="AI228" s="75"/>
      <c r="AJ228" s="75"/>
      <c r="AK228" s="75"/>
      <c r="AL228" s="75"/>
      <c r="AM228" s="75"/>
      <c r="AN228" s="75"/>
      <c r="AO228" s="75"/>
      <c r="AP228" s="75"/>
      <c r="AQ228" s="75"/>
      <c r="AR228" s="75"/>
      <c r="AS228" s="75"/>
      <c r="AT228" s="75"/>
      <c r="AU228" s="75"/>
      <c r="AV228" s="75"/>
      <c r="AW228" s="75"/>
      <c r="AX228" s="75"/>
      <c r="AY228" s="75"/>
      <c r="AZ228" s="75"/>
      <c r="BA228" s="17" t="str">
        <f t="shared" si="60"/>
        <v/>
      </c>
      <c r="BB228" s="17" t="str">
        <f t="shared" si="56"/>
        <v/>
      </c>
      <c r="BC228" s="10"/>
      <c r="BD228" s="25">
        <f t="shared" si="57"/>
        <v>0</v>
      </c>
      <c r="BE228" s="25">
        <f t="shared" si="58"/>
        <v>0</v>
      </c>
      <c r="BF228" s="10"/>
    </row>
    <row r="229" spans="1:58" ht="12.95" customHeight="1" x14ac:dyDescent="0.15">
      <c r="A229" s="327"/>
      <c r="B229" s="320" t="s">
        <v>141</v>
      </c>
      <c r="C229" s="320"/>
      <c r="D229" s="113">
        <f t="shared" si="59"/>
        <v>0</v>
      </c>
      <c r="E229" s="96"/>
      <c r="F229" s="80"/>
      <c r="G229" s="80"/>
      <c r="H229" s="80"/>
      <c r="I229" s="80"/>
      <c r="J229" s="80"/>
      <c r="K229" s="80"/>
      <c r="L229" s="80"/>
      <c r="M229" s="98"/>
      <c r="N229" s="83"/>
      <c r="O229" s="83"/>
      <c r="P229" s="119"/>
      <c r="Q229" s="75" t="str">
        <f t="shared" si="55"/>
        <v xml:space="preserve"> </v>
      </c>
      <c r="R229" s="75"/>
      <c r="S229" s="75"/>
      <c r="T229" s="75"/>
      <c r="U229" s="75"/>
      <c r="V229" s="75"/>
      <c r="W229" s="75"/>
      <c r="X229" s="75"/>
      <c r="Y229" s="75"/>
      <c r="Z229" s="75"/>
      <c r="AA229" s="75"/>
      <c r="AB229" s="75"/>
      <c r="AC229" s="75"/>
      <c r="AD229" s="75"/>
      <c r="AE229" s="75"/>
      <c r="AF229" s="75"/>
      <c r="AG229" s="75"/>
      <c r="AH229" s="75"/>
      <c r="AI229" s="75"/>
      <c r="AJ229" s="75"/>
      <c r="AK229" s="75"/>
      <c r="AL229" s="75"/>
      <c r="AM229" s="75"/>
      <c r="AN229" s="75"/>
      <c r="AO229" s="75"/>
      <c r="AP229" s="75"/>
      <c r="AQ229" s="75"/>
      <c r="AR229" s="75"/>
      <c r="AS229" s="75"/>
      <c r="AT229" s="75"/>
      <c r="AU229" s="75"/>
      <c r="AV229" s="75"/>
      <c r="AW229" s="75"/>
      <c r="AX229" s="75"/>
      <c r="AY229" s="75"/>
      <c r="AZ229" s="75"/>
      <c r="BA229" s="17" t="str">
        <f t="shared" si="60"/>
        <v/>
      </c>
      <c r="BB229" s="17" t="str">
        <f t="shared" si="56"/>
        <v/>
      </c>
      <c r="BC229" s="10"/>
      <c r="BD229" s="25">
        <f t="shared" si="57"/>
        <v>0</v>
      </c>
      <c r="BE229" s="25">
        <f t="shared" si="58"/>
        <v>0</v>
      </c>
      <c r="BF229" s="10"/>
    </row>
    <row r="230" spans="1:58" ht="12.95" customHeight="1" x14ac:dyDescent="0.15">
      <c r="A230" s="307"/>
      <c r="B230" s="326" t="s">
        <v>142</v>
      </c>
      <c r="C230" s="326"/>
      <c r="D230" s="195">
        <f t="shared" si="59"/>
        <v>0</v>
      </c>
      <c r="E230" s="53"/>
      <c r="F230" s="55"/>
      <c r="G230" s="55"/>
      <c r="H230" s="55"/>
      <c r="I230" s="55"/>
      <c r="J230" s="55"/>
      <c r="K230" s="55"/>
      <c r="L230" s="55"/>
      <c r="M230" s="57"/>
      <c r="N230" s="58"/>
      <c r="O230" s="58"/>
      <c r="P230" s="148"/>
      <c r="Q230" s="75" t="str">
        <f t="shared" si="55"/>
        <v xml:space="preserve"> </v>
      </c>
      <c r="R230" s="75"/>
      <c r="S230" s="75"/>
      <c r="T230" s="75"/>
      <c r="U230" s="75"/>
      <c r="V230" s="75"/>
      <c r="W230" s="75"/>
      <c r="X230" s="75"/>
      <c r="Y230" s="75"/>
      <c r="Z230" s="75"/>
      <c r="AA230" s="75"/>
      <c r="AB230" s="75"/>
      <c r="AC230" s="75"/>
      <c r="AD230" s="75"/>
      <c r="AE230" s="75"/>
      <c r="AF230" s="75"/>
      <c r="AG230" s="75"/>
      <c r="AH230" s="75"/>
      <c r="AI230" s="75"/>
      <c r="AJ230" s="75"/>
      <c r="AK230" s="75"/>
      <c r="AL230" s="75"/>
      <c r="AM230" s="75"/>
      <c r="AN230" s="75"/>
      <c r="AO230" s="75"/>
      <c r="AP230" s="75"/>
      <c r="AQ230" s="75"/>
      <c r="AR230" s="75"/>
      <c r="AS230" s="75"/>
      <c r="AT230" s="75"/>
      <c r="AU230" s="75"/>
      <c r="AV230" s="75"/>
      <c r="AW230" s="75"/>
      <c r="AX230" s="75"/>
      <c r="AY230" s="75"/>
      <c r="AZ230" s="75"/>
      <c r="BA230" s="17" t="str">
        <f t="shared" si="60"/>
        <v/>
      </c>
      <c r="BB230" s="17" t="str">
        <f t="shared" si="56"/>
        <v/>
      </c>
      <c r="BC230" s="10"/>
      <c r="BD230" s="25">
        <f t="shared" si="57"/>
        <v>0</v>
      </c>
      <c r="BE230" s="25">
        <f t="shared" si="58"/>
        <v>0</v>
      </c>
      <c r="BF230" s="10"/>
    </row>
    <row r="231" spans="1:58" ht="12.95" customHeight="1" x14ac:dyDescent="0.15">
      <c r="A231" s="317" t="s">
        <v>223</v>
      </c>
      <c r="B231" s="319" t="s">
        <v>218</v>
      </c>
      <c r="C231" s="319"/>
      <c r="D231" s="229">
        <f t="shared" si="59"/>
        <v>0</v>
      </c>
      <c r="E231" s="114"/>
      <c r="F231" s="115"/>
      <c r="G231" s="115"/>
      <c r="H231" s="115"/>
      <c r="I231" s="115"/>
      <c r="J231" s="115"/>
      <c r="K231" s="115"/>
      <c r="L231" s="115"/>
      <c r="M231" s="179"/>
      <c r="N231" s="117"/>
      <c r="O231" s="117"/>
      <c r="P231" s="118"/>
      <c r="Q231" s="75" t="str">
        <f t="shared" si="55"/>
        <v xml:space="preserve"> </v>
      </c>
      <c r="R231" s="75"/>
      <c r="S231" s="75"/>
      <c r="T231" s="75"/>
      <c r="U231" s="75"/>
      <c r="V231" s="75"/>
      <c r="W231" s="75"/>
      <c r="X231" s="75"/>
      <c r="Y231" s="75"/>
      <c r="Z231" s="75"/>
      <c r="AA231" s="75"/>
      <c r="AB231" s="75"/>
      <c r="AC231" s="75"/>
      <c r="AD231" s="75"/>
      <c r="AE231" s="75"/>
      <c r="AF231" s="75"/>
      <c r="AG231" s="75"/>
      <c r="AH231" s="75"/>
      <c r="AI231" s="75"/>
      <c r="AJ231" s="75"/>
      <c r="AK231" s="75"/>
      <c r="AL231" s="75"/>
      <c r="AM231" s="75"/>
      <c r="AN231" s="75"/>
      <c r="AO231" s="75"/>
      <c r="AP231" s="75"/>
      <c r="AQ231" s="75"/>
      <c r="AR231" s="75"/>
      <c r="AS231" s="75"/>
      <c r="AT231" s="75"/>
      <c r="AU231" s="75"/>
      <c r="AV231" s="75"/>
      <c r="AW231" s="75"/>
      <c r="AX231" s="75"/>
      <c r="AY231" s="75"/>
      <c r="AZ231" s="75"/>
      <c r="BA231" s="17" t="str">
        <f t="shared" si="60"/>
        <v/>
      </c>
      <c r="BB231" s="17" t="str">
        <f t="shared" si="56"/>
        <v/>
      </c>
      <c r="BC231" s="10"/>
      <c r="BD231" s="25">
        <f t="shared" si="57"/>
        <v>0</v>
      </c>
      <c r="BE231" s="25">
        <f t="shared" si="58"/>
        <v>0</v>
      </c>
      <c r="BF231" s="10"/>
    </row>
    <row r="232" spans="1:58" ht="12.95" customHeight="1" x14ac:dyDescent="0.15">
      <c r="A232" s="318"/>
      <c r="B232" s="320" t="s">
        <v>219</v>
      </c>
      <c r="C232" s="320"/>
      <c r="D232" s="113">
        <f t="shared" si="59"/>
        <v>0</v>
      </c>
      <c r="E232" s="96"/>
      <c r="F232" s="80"/>
      <c r="G232" s="80"/>
      <c r="H232" s="80"/>
      <c r="I232" s="80"/>
      <c r="J232" s="80"/>
      <c r="K232" s="80"/>
      <c r="L232" s="80"/>
      <c r="M232" s="98"/>
      <c r="N232" s="83"/>
      <c r="O232" s="83"/>
      <c r="P232" s="119"/>
      <c r="Q232" s="75" t="str">
        <f t="shared" si="55"/>
        <v xml:space="preserve"> </v>
      </c>
      <c r="R232" s="75"/>
      <c r="S232" s="75"/>
      <c r="T232" s="75"/>
      <c r="U232" s="75"/>
      <c r="V232" s="75"/>
      <c r="W232" s="75"/>
      <c r="X232" s="75"/>
      <c r="Y232" s="75"/>
      <c r="Z232" s="75"/>
      <c r="AA232" s="75"/>
      <c r="AB232" s="75"/>
      <c r="AC232" s="75"/>
      <c r="AD232" s="75"/>
      <c r="AE232" s="75"/>
      <c r="AF232" s="75"/>
      <c r="AG232" s="75"/>
      <c r="AH232" s="75"/>
      <c r="AI232" s="75"/>
      <c r="AJ232" s="75"/>
      <c r="AK232" s="75"/>
      <c r="AL232" s="75"/>
      <c r="AM232" s="75"/>
      <c r="AN232" s="75"/>
      <c r="AO232" s="75"/>
      <c r="AP232" s="75"/>
      <c r="AQ232" s="75"/>
      <c r="AR232" s="75"/>
      <c r="AS232" s="75"/>
      <c r="AT232" s="75"/>
      <c r="AU232" s="75"/>
      <c r="AV232" s="75"/>
      <c r="AW232" s="75"/>
      <c r="AX232" s="75"/>
      <c r="AY232" s="75"/>
      <c r="AZ232" s="75"/>
      <c r="BA232" s="17" t="str">
        <f t="shared" si="60"/>
        <v/>
      </c>
      <c r="BB232" s="17" t="str">
        <f t="shared" si="56"/>
        <v/>
      </c>
      <c r="BC232" s="10"/>
      <c r="BD232" s="25">
        <f t="shared" si="57"/>
        <v>0</v>
      </c>
      <c r="BE232" s="25">
        <f t="shared" si="58"/>
        <v>0</v>
      </c>
      <c r="BF232" s="10"/>
    </row>
    <row r="233" spans="1:58" ht="12.95" customHeight="1" x14ac:dyDescent="0.15">
      <c r="A233" s="318"/>
      <c r="B233" s="320" t="s">
        <v>141</v>
      </c>
      <c r="C233" s="320"/>
      <c r="D233" s="113">
        <f t="shared" si="59"/>
        <v>0</v>
      </c>
      <c r="E233" s="96"/>
      <c r="F233" s="80"/>
      <c r="G233" s="80"/>
      <c r="H233" s="80"/>
      <c r="I233" s="80"/>
      <c r="J233" s="80"/>
      <c r="K233" s="80"/>
      <c r="L233" s="80"/>
      <c r="M233" s="98"/>
      <c r="N233" s="83"/>
      <c r="O233" s="83"/>
      <c r="P233" s="119"/>
      <c r="Q233" s="75" t="str">
        <f t="shared" si="55"/>
        <v xml:space="preserve"> </v>
      </c>
      <c r="R233" s="75"/>
      <c r="S233" s="75"/>
      <c r="T233" s="75"/>
      <c r="U233" s="75"/>
      <c r="V233" s="75"/>
      <c r="W233" s="75"/>
      <c r="X233" s="75"/>
      <c r="Y233" s="75"/>
      <c r="Z233" s="75"/>
      <c r="AA233" s="75"/>
      <c r="AB233" s="75"/>
      <c r="AC233" s="75"/>
      <c r="AD233" s="75"/>
      <c r="AE233" s="75"/>
      <c r="AF233" s="75"/>
      <c r="AG233" s="75"/>
      <c r="AH233" s="75"/>
      <c r="AI233" s="75"/>
      <c r="AJ233" s="75"/>
      <c r="AK233" s="75"/>
      <c r="AL233" s="75"/>
      <c r="AM233" s="75"/>
      <c r="AN233" s="75"/>
      <c r="AO233" s="75"/>
      <c r="AP233" s="75"/>
      <c r="AQ233" s="75"/>
      <c r="AR233" s="75"/>
      <c r="AS233" s="75"/>
      <c r="AT233" s="75"/>
      <c r="AU233" s="75"/>
      <c r="AV233" s="75"/>
      <c r="AW233" s="75"/>
      <c r="AX233" s="75"/>
      <c r="AY233" s="75"/>
      <c r="AZ233" s="75"/>
      <c r="BA233" s="17" t="str">
        <f t="shared" si="60"/>
        <v/>
      </c>
      <c r="BB233" s="17" t="str">
        <f t="shared" si="56"/>
        <v/>
      </c>
      <c r="BC233" s="10"/>
      <c r="BD233" s="25">
        <f t="shared" si="57"/>
        <v>0</v>
      </c>
      <c r="BE233" s="25">
        <f t="shared" si="58"/>
        <v>0</v>
      </c>
      <c r="BF233" s="10"/>
    </row>
    <row r="234" spans="1:58" ht="12.95" customHeight="1" thickBot="1" x14ac:dyDescent="0.2">
      <c r="A234" s="318"/>
      <c r="B234" s="321" t="s">
        <v>142</v>
      </c>
      <c r="C234" s="321"/>
      <c r="D234" s="191">
        <f t="shared" si="59"/>
        <v>0</v>
      </c>
      <c r="E234" s="142"/>
      <c r="F234" s="144"/>
      <c r="G234" s="144"/>
      <c r="H234" s="144"/>
      <c r="I234" s="144"/>
      <c r="J234" s="144"/>
      <c r="K234" s="144"/>
      <c r="L234" s="144"/>
      <c r="M234" s="145"/>
      <c r="N234" s="87"/>
      <c r="O234" s="87"/>
      <c r="P234" s="157"/>
      <c r="Q234" s="75" t="str">
        <f t="shared" si="55"/>
        <v xml:space="preserve"> </v>
      </c>
      <c r="R234" s="75"/>
      <c r="S234" s="75"/>
      <c r="T234" s="75"/>
      <c r="U234" s="75"/>
      <c r="V234" s="75"/>
      <c r="W234" s="75"/>
      <c r="X234" s="75"/>
      <c r="Y234" s="75"/>
      <c r="Z234" s="75"/>
      <c r="AA234" s="75"/>
      <c r="AB234" s="75"/>
      <c r="AC234" s="75"/>
      <c r="AD234" s="75"/>
      <c r="AE234" s="75"/>
      <c r="AF234" s="75"/>
      <c r="AG234" s="75"/>
      <c r="AH234" s="75"/>
      <c r="AI234" s="75"/>
      <c r="AJ234" s="75"/>
      <c r="AK234" s="75"/>
      <c r="AL234" s="75"/>
      <c r="AM234" s="75"/>
      <c r="AN234" s="75"/>
      <c r="AO234" s="75"/>
      <c r="AP234" s="75"/>
      <c r="AQ234" s="75"/>
      <c r="AR234" s="75"/>
      <c r="AS234" s="75"/>
      <c r="AT234" s="75"/>
      <c r="AU234" s="75"/>
      <c r="AV234" s="75"/>
      <c r="AW234" s="75"/>
      <c r="AX234" s="75"/>
      <c r="AY234" s="75"/>
      <c r="AZ234" s="75"/>
      <c r="BA234" s="17" t="str">
        <f t="shared" si="60"/>
        <v/>
      </c>
      <c r="BB234" s="17" t="str">
        <f t="shared" si="56"/>
        <v/>
      </c>
      <c r="BC234" s="10"/>
      <c r="BD234" s="25">
        <f t="shared" si="57"/>
        <v>0</v>
      </c>
      <c r="BE234" s="25">
        <f t="shared" si="58"/>
        <v>0</v>
      </c>
      <c r="BF234" s="10"/>
    </row>
    <row r="235" spans="1:58" ht="12.95" customHeight="1" thickTop="1" x14ac:dyDescent="0.15">
      <c r="A235" s="322" t="s">
        <v>4</v>
      </c>
      <c r="B235" s="325" t="s">
        <v>218</v>
      </c>
      <c r="C235" s="325"/>
      <c r="D235" s="234">
        <f t="shared" si="59"/>
        <v>241</v>
      </c>
      <c r="E235" s="235">
        <f t="shared" ref="E235:G238" si="62">+E183+E187+E191+E195+E199+E203+E207+E219+E223+E227+E231</f>
        <v>21</v>
      </c>
      <c r="F235" s="236">
        <f t="shared" si="62"/>
        <v>9</v>
      </c>
      <c r="G235" s="236">
        <f t="shared" si="62"/>
        <v>6</v>
      </c>
      <c r="H235" s="236">
        <f t="shared" ref="H235:J238" si="63">+H183+H187+H191+H195+H199+H203+H207+H211+H219+H223+H227+H231+H215</f>
        <v>9</v>
      </c>
      <c r="I235" s="236">
        <f t="shared" si="63"/>
        <v>22</v>
      </c>
      <c r="J235" s="236">
        <f t="shared" si="63"/>
        <v>39</v>
      </c>
      <c r="K235" s="236">
        <f>+K183+K187+K191+K199+K203+K207+K211+K219+K223+K227+K231+K215</f>
        <v>87</v>
      </c>
      <c r="L235" s="236">
        <f t="shared" ref="L235:M238" si="64">+L183+L187+L191+L199+L207+L211+L219+L223+L227+L231+L215</f>
        <v>26</v>
      </c>
      <c r="M235" s="237">
        <f t="shared" si="64"/>
        <v>22</v>
      </c>
      <c r="N235" s="234">
        <f t="shared" ref="N235:O238" si="65">+N183+N187+N191+N195+N199+N203+N207+N211+N219+N223+N227+N231+N215</f>
        <v>79</v>
      </c>
      <c r="O235" s="234">
        <f t="shared" si="65"/>
        <v>162</v>
      </c>
      <c r="P235" s="234">
        <f>+P183+P187+P191+P199+P207+P211+P219+P223+P227+P231+P215</f>
        <v>1</v>
      </c>
      <c r="Q235" s="75" t="str">
        <f t="shared" si="55"/>
        <v xml:space="preserve"> </v>
      </c>
      <c r="R235" s="75"/>
      <c r="S235" s="75"/>
      <c r="T235" s="75"/>
      <c r="U235" s="75"/>
      <c r="V235" s="75"/>
      <c r="W235" s="75"/>
      <c r="X235" s="75"/>
      <c r="Y235" s="75"/>
      <c r="Z235" s="75"/>
      <c r="AA235" s="75"/>
      <c r="AB235" s="75"/>
      <c r="AC235" s="75"/>
      <c r="AD235" s="75"/>
      <c r="AE235" s="75"/>
      <c r="AF235" s="75"/>
      <c r="AG235" s="75"/>
      <c r="AH235" s="75"/>
      <c r="AI235" s="75"/>
      <c r="AJ235" s="75"/>
      <c r="AK235" s="75"/>
      <c r="AL235" s="75"/>
      <c r="AM235" s="75"/>
      <c r="AN235" s="75"/>
      <c r="AO235" s="75"/>
      <c r="AP235" s="75"/>
      <c r="AQ235" s="75"/>
      <c r="AR235" s="75"/>
      <c r="AS235" s="75"/>
      <c r="AT235" s="75"/>
      <c r="AU235" s="75"/>
      <c r="AV235" s="75"/>
      <c r="AW235" s="75"/>
      <c r="AX235" s="75"/>
      <c r="AY235" s="75"/>
      <c r="AZ235" s="75"/>
      <c r="BA235" s="17" t="str">
        <f t="shared" si="60"/>
        <v/>
      </c>
      <c r="BB235" s="17" t="str">
        <f t="shared" si="56"/>
        <v/>
      </c>
      <c r="BC235" s="10"/>
      <c r="BD235" s="25">
        <f t="shared" si="57"/>
        <v>0</v>
      </c>
      <c r="BE235" s="25">
        <f t="shared" si="58"/>
        <v>0</v>
      </c>
      <c r="BF235" s="10"/>
    </row>
    <row r="236" spans="1:58" ht="12.95" customHeight="1" x14ac:dyDescent="0.15">
      <c r="A236" s="323"/>
      <c r="B236" s="320" t="s">
        <v>219</v>
      </c>
      <c r="C236" s="320"/>
      <c r="D236" s="113">
        <f t="shared" si="59"/>
        <v>761</v>
      </c>
      <c r="E236" s="238">
        <f t="shared" si="62"/>
        <v>54</v>
      </c>
      <c r="F236" s="239">
        <f t="shared" si="62"/>
        <v>8</v>
      </c>
      <c r="G236" s="239">
        <f t="shared" si="62"/>
        <v>16</v>
      </c>
      <c r="H236" s="239">
        <f t="shared" si="63"/>
        <v>19</v>
      </c>
      <c r="I236" s="239">
        <f t="shared" si="63"/>
        <v>117</v>
      </c>
      <c r="J236" s="239">
        <f t="shared" si="63"/>
        <v>141</v>
      </c>
      <c r="K236" s="239">
        <f>+K184+K188+K192+K200+K204+K208+K212+K220+K224+K228+K232+K216</f>
        <v>276</v>
      </c>
      <c r="L236" s="239">
        <f t="shared" si="64"/>
        <v>57</v>
      </c>
      <c r="M236" s="240">
        <f t="shared" si="64"/>
        <v>73</v>
      </c>
      <c r="N236" s="113">
        <f t="shared" si="65"/>
        <v>280</v>
      </c>
      <c r="O236" s="113">
        <f t="shared" si="65"/>
        <v>481</v>
      </c>
      <c r="P236" s="113">
        <f>+P184+P188+P192+P200+P208+P212+P220+P224+P228+P232+P216</f>
        <v>3</v>
      </c>
      <c r="Q236" s="75" t="str">
        <f t="shared" si="55"/>
        <v xml:space="preserve"> </v>
      </c>
      <c r="R236" s="75"/>
      <c r="S236" s="75"/>
      <c r="T236" s="75"/>
      <c r="U236" s="75"/>
      <c r="V236" s="75"/>
      <c r="W236" s="75"/>
      <c r="X236" s="75"/>
      <c r="Y236" s="75"/>
      <c r="Z236" s="75"/>
      <c r="AA236" s="75"/>
      <c r="AB236" s="75"/>
      <c r="AC236" s="75"/>
      <c r="AD236" s="75"/>
      <c r="AE236" s="75"/>
      <c r="AF236" s="75"/>
      <c r="AG236" s="75"/>
      <c r="AH236" s="75"/>
      <c r="AI236" s="75"/>
      <c r="AJ236" s="75"/>
      <c r="AK236" s="75"/>
      <c r="AL236" s="75"/>
      <c r="AM236" s="75"/>
      <c r="AN236" s="75"/>
      <c r="AO236" s="75"/>
      <c r="AP236" s="75"/>
      <c r="AQ236" s="75"/>
      <c r="AR236" s="75"/>
      <c r="AS236" s="75"/>
      <c r="AT236" s="75"/>
      <c r="AU236" s="75"/>
      <c r="AV236" s="75"/>
      <c r="AW236" s="75"/>
      <c r="AX236" s="75"/>
      <c r="AY236" s="75"/>
      <c r="AZ236" s="75"/>
      <c r="BA236" s="17" t="str">
        <f t="shared" si="60"/>
        <v/>
      </c>
      <c r="BB236" s="17" t="str">
        <f t="shared" si="56"/>
        <v/>
      </c>
      <c r="BC236" s="10"/>
      <c r="BD236" s="25">
        <f t="shared" si="57"/>
        <v>0</v>
      </c>
      <c r="BE236" s="25">
        <f t="shared" si="58"/>
        <v>0</v>
      </c>
      <c r="BF236" s="10"/>
    </row>
    <row r="237" spans="1:58" ht="12.95" customHeight="1" x14ac:dyDescent="0.15">
      <c r="A237" s="323"/>
      <c r="B237" s="320" t="s">
        <v>141</v>
      </c>
      <c r="C237" s="320"/>
      <c r="D237" s="113">
        <f t="shared" si="59"/>
        <v>219</v>
      </c>
      <c r="E237" s="238">
        <f t="shared" si="62"/>
        <v>17</v>
      </c>
      <c r="F237" s="239">
        <f t="shared" si="62"/>
        <v>9</v>
      </c>
      <c r="G237" s="239">
        <f t="shared" si="62"/>
        <v>7</v>
      </c>
      <c r="H237" s="239">
        <f t="shared" si="63"/>
        <v>8</v>
      </c>
      <c r="I237" s="239">
        <f t="shared" si="63"/>
        <v>21</v>
      </c>
      <c r="J237" s="239">
        <f t="shared" si="63"/>
        <v>38</v>
      </c>
      <c r="K237" s="239">
        <f>+K185+K189+K193+K201+K205+K209+K213+K221+K225+K229+K233+K217</f>
        <v>80</v>
      </c>
      <c r="L237" s="239">
        <f t="shared" si="64"/>
        <v>16</v>
      </c>
      <c r="M237" s="240">
        <f t="shared" si="64"/>
        <v>23</v>
      </c>
      <c r="N237" s="113">
        <f t="shared" si="65"/>
        <v>73</v>
      </c>
      <c r="O237" s="113">
        <f t="shared" si="65"/>
        <v>146</v>
      </c>
      <c r="P237" s="113">
        <f>+P185+P189+P193+P201+P209+P213+P221+P225+P229+P233+P217</f>
        <v>1</v>
      </c>
      <c r="Q237" s="75" t="str">
        <f t="shared" si="55"/>
        <v xml:space="preserve"> </v>
      </c>
      <c r="R237" s="75"/>
      <c r="S237" s="75"/>
      <c r="T237" s="75"/>
      <c r="U237" s="75"/>
      <c r="V237" s="75"/>
      <c r="W237" s="75"/>
      <c r="X237" s="75"/>
      <c r="Y237" s="75"/>
      <c r="Z237" s="75"/>
      <c r="AA237" s="75"/>
      <c r="AB237" s="75"/>
      <c r="AC237" s="75"/>
      <c r="AD237" s="75"/>
      <c r="AE237" s="75"/>
      <c r="AF237" s="75"/>
      <c r="AG237" s="75"/>
      <c r="AH237" s="75"/>
      <c r="AI237" s="75"/>
      <c r="AJ237" s="75"/>
      <c r="AK237" s="75"/>
      <c r="AL237" s="75"/>
      <c r="AM237" s="75"/>
      <c r="AN237" s="75"/>
      <c r="AO237" s="75"/>
      <c r="AP237" s="75"/>
      <c r="AQ237" s="75"/>
      <c r="AR237" s="75"/>
      <c r="AS237" s="75"/>
      <c r="AT237" s="75"/>
      <c r="AU237" s="75"/>
      <c r="AV237" s="75"/>
      <c r="AW237" s="75"/>
      <c r="AX237" s="75"/>
      <c r="AY237" s="75"/>
      <c r="AZ237" s="75"/>
      <c r="BA237" s="17" t="str">
        <f t="shared" si="60"/>
        <v/>
      </c>
      <c r="BB237" s="17" t="str">
        <f t="shared" si="56"/>
        <v/>
      </c>
      <c r="BC237" s="10"/>
      <c r="BD237" s="25">
        <f t="shared" si="57"/>
        <v>0</v>
      </c>
      <c r="BE237" s="25">
        <f t="shared" si="58"/>
        <v>0</v>
      </c>
      <c r="BF237" s="10"/>
    </row>
    <row r="238" spans="1:58" ht="12.95" customHeight="1" x14ac:dyDescent="0.15">
      <c r="A238" s="324"/>
      <c r="B238" s="326" t="s">
        <v>142</v>
      </c>
      <c r="C238" s="326"/>
      <c r="D238" s="195">
        <f t="shared" si="59"/>
        <v>155</v>
      </c>
      <c r="E238" s="241">
        <f t="shared" si="62"/>
        <v>6</v>
      </c>
      <c r="F238" s="242">
        <f t="shared" si="62"/>
        <v>0</v>
      </c>
      <c r="G238" s="242">
        <f t="shared" si="62"/>
        <v>2</v>
      </c>
      <c r="H238" s="242">
        <f t="shared" si="63"/>
        <v>7</v>
      </c>
      <c r="I238" s="242">
        <f t="shared" si="63"/>
        <v>11</v>
      </c>
      <c r="J238" s="242">
        <f t="shared" si="63"/>
        <v>37</v>
      </c>
      <c r="K238" s="242">
        <f>+K186+K190+K194+K202+K206+K210+K214+K222+K226+K230+K234+K218</f>
        <v>52</v>
      </c>
      <c r="L238" s="242">
        <f t="shared" si="64"/>
        <v>14</v>
      </c>
      <c r="M238" s="243">
        <f t="shared" si="64"/>
        <v>26</v>
      </c>
      <c r="N238" s="195">
        <f t="shared" si="65"/>
        <v>46</v>
      </c>
      <c r="O238" s="195">
        <f t="shared" si="65"/>
        <v>109</v>
      </c>
      <c r="P238" s="195">
        <f>+P186+P190+P194+P202+P210+P214+P222+P226+P230+P234+P218</f>
        <v>0</v>
      </c>
      <c r="Q238" s="75" t="str">
        <f t="shared" si="55"/>
        <v xml:space="preserve"> </v>
      </c>
      <c r="R238" s="75"/>
      <c r="S238" s="75"/>
      <c r="T238" s="75"/>
      <c r="U238" s="75"/>
      <c r="V238" s="75"/>
      <c r="W238" s="75"/>
      <c r="X238" s="75"/>
      <c r="Y238" s="75"/>
      <c r="Z238" s="75"/>
      <c r="AA238" s="75"/>
      <c r="AB238" s="75"/>
      <c r="AC238" s="75"/>
      <c r="AD238" s="75"/>
      <c r="AE238" s="75"/>
      <c r="AF238" s="75"/>
      <c r="AG238" s="75"/>
      <c r="AH238" s="75"/>
      <c r="AI238" s="75"/>
      <c r="AJ238" s="75"/>
      <c r="AK238" s="75"/>
      <c r="AL238" s="75"/>
      <c r="AM238" s="75"/>
      <c r="AN238" s="75"/>
      <c r="AO238" s="75"/>
      <c r="AP238" s="75"/>
      <c r="AQ238" s="75"/>
      <c r="AR238" s="75"/>
      <c r="AS238" s="75"/>
      <c r="AT238" s="75"/>
      <c r="AU238" s="75"/>
      <c r="AV238" s="75"/>
      <c r="AW238" s="75"/>
      <c r="AX238" s="75"/>
      <c r="AY238" s="75"/>
      <c r="AZ238" s="75"/>
      <c r="BA238" s="17" t="str">
        <f t="shared" si="60"/>
        <v/>
      </c>
      <c r="BB238" s="17" t="str">
        <f t="shared" si="56"/>
        <v/>
      </c>
      <c r="BC238" s="10"/>
      <c r="BD238" s="25">
        <f t="shared" si="57"/>
        <v>0</v>
      </c>
      <c r="BE238" s="25">
        <f t="shared" si="58"/>
        <v>0</v>
      </c>
      <c r="BF238" s="10"/>
    </row>
    <row r="239" spans="1:58" ht="21.75" customHeight="1" x14ac:dyDescent="0.15">
      <c r="A239" s="109" t="s">
        <v>148</v>
      </c>
      <c r="B239" s="137"/>
      <c r="C239" s="137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BA239" s="10"/>
      <c r="BB239" s="10"/>
      <c r="BC239" s="10"/>
      <c r="BD239" s="10"/>
      <c r="BE239" s="10"/>
      <c r="BF239" s="10"/>
    </row>
    <row r="240" spans="1:58" ht="27.75" customHeight="1" x14ac:dyDescent="0.15">
      <c r="A240" s="295" t="s">
        <v>31</v>
      </c>
      <c r="B240" s="296"/>
      <c r="C240" s="297"/>
      <c r="D240" s="301" t="s">
        <v>4</v>
      </c>
      <c r="E240" s="303" t="s">
        <v>7</v>
      </c>
      <c r="F240" s="304"/>
      <c r="G240" s="304"/>
      <c r="H240" s="304"/>
      <c r="I240" s="304"/>
      <c r="J240" s="304"/>
      <c r="K240" s="304"/>
      <c r="L240" s="304"/>
      <c r="M240" s="305"/>
      <c r="N240" s="306" t="s">
        <v>9</v>
      </c>
      <c r="BA240" s="10"/>
      <c r="BB240" s="10"/>
      <c r="BC240" s="10"/>
      <c r="BD240" s="10"/>
      <c r="BE240" s="10"/>
      <c r="BF240" s="10"/>
    </row>
    <row r="241" spans="1:58" ht="48" customHeight="1" x14ac:dyDescent="0.15">
      <c r="A241" s="298"/>
      <c r="B241" s="299"/>
      <c r="C241" s="300"/>
      <c r="D241" s="302"/>
      <c r="E241" s="268" t="s">
        <v>133</v>
      </c>
      <c r="F241" s="38" t="s">
        <v>14</v>
      </c>
      <c r="G241" s="38" t="s">
        <v>138</v>
      </c>
      <c r="H241" s="38" t="s">
        <v>67</v>
      </c>
      <c r="I241" s="38" t="s">
        <v>139</v>
      </c>
      <c r="J241" s="38" t="s">
        <v>149</v>
      </c>
      <c r="K241" s="38" t="s">
        <v>18</v>
      </c>
      <c r="L241" s="38" t="s">
        <v>19</v>
      </c>
      <c r="M241" s="39" t="s">
        <v>20</v>
      </c>
      <c r="N241" s="307"/>
      <c r="BA241" s="10"/>
      <c r="BB241" s="10"/>
      <c r="BC241" s="10"/>
      <c r="BD241" s="10"/>
      <c r="BE241" s="10"/>
      <c r="BF241" s="10"/>
    </row>
    <row r="242" spans="1:58" ht="15.75" customHeight="1" x14ac:dyDescent="0.15">
      <c r="A242" s="308" t="s">
        <v>150</v>
      </c>
      <c r="B242" s="309"/>
      <c r="C242" s="310"/>
      <c r="D242" s="44">
        <f t="shared" ref="D242:D247" si="66">+SUM(E242:M242)</f>
        <v>0</v>
      </c>
      <c r="E242" s="244"/>
      <c r="F242" s="101"/>
      <c r="G242" s="101"/>
      <c r="H242" s="101"/>
      <c r="I242" s="101"/>
      <c r="J242" s="101"/>
      <c r="K242" s="101"/>
      <c r="L242" s="101"/>
      <c r="M242" s="245"/>
      <c r="N242" s="245"/>
      <c r="O242" s="75" t="str">
        <f t="shared" ref="O242:O247" si="67">$BA242&amp;" "&amp;$BB242</f>
        <v xml:space="preserve"> </v>
      </c>
      <c r="BA242" s="17"/>
      <c r="BB242" s="17" t="str">
        <f t="shared" ref="BB242:BB247" si="68">IF($K242&lt;$N242," El número altas de pacientes 60 años NO puede ser mayor que el de 20-64 años.","")</f>
        <v/>
      </c>
      <c r="BC242" s="10"/>
      <c r="BD242" s="25"/>
      <c r="BE242" s="25">
        <f t="shared" ref="BE242:BE247" si="69">IF($D242&lt;$N242,1,0)</f>
        <v>0</v>
      </c>
      <c r="BF242" s="10"/>
    </row>
    <row r="243" spans="1:58" ht="15.75" customHeight="1" x14ac:dyDescent="0.15">
      <c r="A243" s="311" t="s">
        <v>151</v>
      </c>
      <c r="B243" s="312"/>
      <c r="C243" s="313"/>
      <c r="D243" s="76">
        <f t="shared" si="66"/>
        <v>0</v>
      </c>
      <c r="E243" s="96"/>
      <c r="F243" s="80"/>
      <c r="G243" s="80"/>
      <c r="H243" s="80"/>
      <c r="I243" s="80"/>
      <c r="J243" s="80"/>
      <c r="K243" s="80"/>
      <c r="L243" s="80"/>
      <c r="M243" s="98"/>
      <c r="N243" s="83"/>
      <c r="O243" s="75" t="str">
        <f t="shared" si="67"/>
        <v xml:space="preserve"> </v>
      </c>
      <c r="BA243" s="17"/>
      <c r="BB243" s="17" t="str">
        <f t="shared" si="68"/>
        <v/>
      </c>
      <c r="BC243" s="10"/>
      <c r="BD243" s="25"/>
      <c r="BE243" s="25">
        <f t="shared" si="69"/>
        <v>0</v>
      </c>
      <c r="BF243" s="10"/>
    </row>
    <row r="244" spans="1:58" ht="15.75" customHeight="1" x14ac:dyDescent="0.15">
      <c r="A244" s="311" t="s">
        <v>152</v>
      </c>
      <c r="B244" s="312"/>
      <c r="C244" s="313"/>
      <c r="D244" s="76">
        <f t="shared" si="66"/>
        <v>0</v>
      </c>
      <c r="E244" s="96"/>
      <c r="F244" s="80"/>
      <c r="G244" s="80"/>
      <c r="H244" s="80"/>
      <c r="I244" s="80"/>
      <c r="J244" s="80"/>
      <c r="K244" s="80"/>
      <c r="L244" s="80"/>
      <c r="M244" s="98"/>
      <c r="N244" s="83"/>
      <c r="O244" s="75" t="str">
        <f t="shared" si="67"/>
        <v xml:space="preserve"> </v>
      </c>
      <c r="BA244" s="17"/>
      <c r="BB244" s="17" t="str">
        <f t="shared" si="68"/>
        <v/>
      </c>
      <c r="BC244" s="10"/>
      <c r="BD244" s="25"/>
      <c r="BE244" s="25">
        <f t="shared" si="69"/>
        <v>0</v>
      </c>
      <c r="BF244" s="10"/>
    </row>
    <row r="245" spans="1:58" ht="15.75" customHeight="1" x14ac:dyDescent="0.15">
      <c r="A245" s="311" t="s">
        <v>153</v>
      </c>
      <c r="B245" s="312"/>
      <c r="C245" s="313"/>
      <c r="D245" s="76">
        <f t="shared" si="66"/>
        <v>0</v>
      </c>
      <c r="E245" s="96"/>
      <c r="F245" s="80"/>
      <c r="G245" s="80"/>
      <c r="H245" s="80"/>
      <c r="I245" s="80"/>
      <c r="J245" s="80"/>
      <c r="K245" s="80"/>
      <c r="L245" s="80"/>
      <c r="M245" s="98"/>
      <c r="N245" s="83"/>
      <c r="O245" s="75" t="str">
        <f t="shared" si="67"/>
        <v xml:space="preserve"> </v>
      </c>
      <c r="BA245" s="17"/>
      <c r="BB245" s="17" t="str">
        <f t="shared" si="68"/>
        <v/>
      </c>
      <c r="BC245" s="10"/>
      <c r="BD245" s="25"/>
      <c r="BE245" s="25">
        <f t="shared" si="69"/>
        <v>0</v>
      </c>
      <c r="BF245" s="10"/>
    </row>
    <row r="246" spans="1:58" ht="15.75" customHeight="1" x14ac:dyDescent="0.15">
      <c r="A246" s="314" t="s">
        <v>224</v>
      </c>
      <c r="B246" s="315"/>
      <c r="C246" s="316"/>
      <c r="D246" s="191">
        <f t="shared" si="66"/>
        <v>0</v>
      </c>
      <c r="E246" s="142"/>
      <c r="F246" s="144"/>
      <c r="G246" s="144"/>
      <c r="H246" s="144"/>
      <c r="I246" s="144"/>
      <c r="J246" s="144"/>
      <c r="K246" s="144"/>
      <c r="L246" s="144"/>
      <c r="M246" s="145"/>
      <c r="N246" s="87"/>
      <c r="O246" s="75" t="str">
        <f t="shared" si="67"/>
        <v xml:space="preserve"> </v>
      </c>
      <c r="BA246" s="17"/>
      <c r="BB246" s="17" t="str">
        <f t="shared" si="68"/>
        <v/>
      </c>
      <c r="BC246" s="10"/>
      <c r="BD246" s="25"/>
      <c r="BE246" s="25">
        <f t="shared" si="69"/>
        <v>0</v>
      </c>
      <c r="BF246" s="10"/>
    </row>
    <row r="247" spans="1:58" ht="15.75" customHeight="1" x14ac:dyDescent="0.15">
      <c r="A247" s="292" t="s">
        <v>154</v>
      </c>
      <c r="B247" s="293"/>
      <c r="C247" s="294"/>
      <c r="D247" s="246">
        <f t="shared" si="66"/>
        <v>0</v>
      </c>
      <c r="E247" s="53"/>
      <c r="F247" s="55"/>
      <c r="G247" s="55"/>
      <c r="H247" s="55"/>
      <c r="I247" s="55"/>
      <c r="J247" s="55"/>
      <c r="K247" s="55"/>
      <c r="L247" s="55"/>
      <c r="M247" s="57"/>
      <c r="N247" s="58"/>
      <c r="O247" s="75" t="str">
        <f t="shared" si="67"/>
        <v xml:space="preserve"> </v>
      </c>
      <c r="BA247" s="17"/>
      <c r="BB247" s="17" t="str">
        <f t="shared" si="68"/>
        <v/>
      </c>
      <c r="BC247" s="10"/>
      <c r="BD247" s="25"/>
      <c r="BE247" s="25">
        <f t="shared" si="69"/>
        <v>0</v>
      </c>
      <c r="BF247" s="10"/>
    </row>
    <row r="248" spans="1:58" ht="12.95" customHeight="1" x14ac:dyDescent="0.15">
      <c r="I248" s="247"/>
      <c r="J248" s="247"/>
      <c r="K248" s="247"/>
      <c r="L248" s="247"/>
      <c r="M248" s="247"/>
      <c r="N248" s="247"/>
      <c r="O248" s="247"/>
      <c r="P248" s="247"/>
      <c r="Q248" s="247"/>
      <c r="R248" s="67"/>
      <c r="BB248" s="8"/>
    </row>
    <row r="249" spans="1:58" ht="12.95" customHeight="1" x14ac:dyDescent="0.15">
      <c r="A249" s="247"/>
      <c r="B249" s="94"/>
      <c r="C249" s="94"/>
      <c r="D249" s="247"/>
      <c r="E249" s="247"/>
      <c r="F249" s="247"/>
      <c r="G249" s="247"/>
      <c r="H249" s="247"/>
      <c r="I249" s="247"/>
      <c r="J249" s="247"/>
      <c r="K249" s="247"/>
      <c r="L249" s="247"/>
      <c r="M249" s="247"/>
      <c r="N249" s="247"/>
      <c r="O249" s="247"/>
      <c r="P249" s="247"/>
      <c r="Q249" s="247"/>
      <c r="R249" s="67"/>
      <c r="BB249" s="8"/>
    </row>
    <row r="250" spans="1:58" ht="12.95" customHeight="1" x14ac:dyDescent="0.15">
      <c r="A250" s="247"/>
      <c r="B250" s="94"/>
      <c r="C250" s="94"/>
      <c r="D250" s="247"/>
      <c r="E250" s="247"/>
      <c r="F250" s="247"/>
      <c r="G250" s="247"/>
      <c r="H250" s="247"/>
      <c r="I250" s="247"/>
      <c r="J250" s="247"/>
      <c r="K250" s="247"/>
      <c r="L250" s="247"/>
      <c r="M250" s="247"/>
      <c r="N250" s="247"/>
      <c r="O250" s="247"/>
      <c r="P250" s="247"/>
      <c r="Q250" s="247"/>
      <c r="R250" s="67"/>
      <c r="BB250" s="8"/>
    </row>
    <row r="251" spans="1:58" ht="12.95" customHeight="1" x14ac:dyDescent="0.15">
      <c r="A251" s="247"/>
      <c r="B251" s="94"/>
      <c r="C251" s="94"/>
      <c r="D251" s="247"/>
      <c r="E251" s="247"/>
      <c r="F251" s="247"/>
      <c r="G251" s="247"/>
      <c r="H251" s="247"/>
      <c r="I251" s="247"/>
      <c r="J251" s="247"/>
      <c r="K251" s="247"/>
      <c r="L251" s="247"/>
      <c r="M251" s="247"/>
      <c r="N251" s="247"/>
      <c r="O251" s="247"/>
      <c r="P251" s="247"/>
      <c r="Q251" s="247"/>
      <c r="R251" s="67"/>
    </row>
    <row r="252" spans="1:58" ht="12.95" customHeight="1" x14ac:dyDescent="0.15">
      <c r="A252" s="247"/>
      <c r="B252" s="94"/>
      <c r="C252" s="94"/>
      <c r="D252" s="247"/>
      <c r="E252" s="247"/>
      <c r="F252" s="247"/>
      <c r="G252" s="247"/>
      <c r="H252" s="247"/>
      <c r="I252" s="247"/>
      <c r="J252" s="247"/>
      <c r="K252" s="247"/>
      <c r="L252" s="247"/>
      <c r="M252" s="247"/>
      <c r="N252" s="247"/>
      <c r="O252" s="247"/>
      <c r="P252" s="247"/>
      <c r="Q252" s="247"/>
      <c r="R252" s="67"/>
    </row>
    <row r="253" spans="1:58" ht="12.95" customHeight="1" x14ac:dyDescent="0.15">
      <c r="A253" s="247"/>
      <c r="B253" s="94"/>
      <c r="C253" s="94"/>
      <c r="D253" s="247"/>
      <c r="E253" s="247"/>
      <c r="F253" s="247"/>
      <c r="G253" s="247"/>
      <c r="H253" s="247"/>
      <c r="I253" s="247"/>
      <c r="J253" s="247"/>
      <c r="K253" s="247"/>
      <c r="L253" s="247"/>
      <c r="M253" s="247"/>
      <c r="N253" s="247"/>
      <c r="O253" s="247"/>
      <c r="P253" s="247"/>
      <c r="Q253" s="247"/>
      <c r="R253" s="67"/>
    </row>
    <row r="254" spans="1:58" ht="12.95" customHeight="1" x14ac:dyDescent="0.15">
      <c r="A254" s="247"/>
      <c r="B254" s="94"/>
      <c r="C254" s="94"/>
      <c r="D254" s="247"/>
      <c r="E254" s="247"/>
      <c r="F254" s="247"/>
      <c r="G254" s="247"/>
      <c r="H254" s="247"/>
      <c r="I254" s="247"/>
      <c r="J254" s="247"/>
      <c r="K254" s="247"/>
      <c r="L254" s="247"/>
      <c r="M254" s="247"/>
      <c r="N254" s="247"/>
      <c r="O254" s="247"/>
      <c r="P254" s="247"/>
      <c r="Q254" s="247"/>
      <c r="R254" s="67"/>
    </row>
    <row r="255" spans="1:58" ht="12.95" customHeight="1" x14ac:dyDescent="0.15">
      <c r="A255" s="247"/>
      <c r="B255" s="94"/>
      <c r="C255" s="94"/>
      <c r="D255" s="247"/>
      <c r="E255" s="247"/>
      <c r="F255" s="247"/>
      <c r="G255" s="247"/>
      <c r="H255" s="247"/>
      <c r="I255" s="247"/>
      <c r="J255" s="247"/>
      <c r="K255" s="247"/>
      <c r="L255" s="247"/>
      <c r="M255" s="247"/>
      <c r="N255" s="247"/>
      <c r="O255" s="247"/>
      <c r="P255" s="247"/>
      <c r="Q255" s="247"/>
      <c r="R255" s="67"/>
    </row>
    <row r="256" spans="1:58" ht="12.95" customHeight="1" x14ac:dyDescent="0.15">
      <c r="A256" s="247"/>
      <c r="B256" s="94"/>
      <c r="C256" s="94"/>
      <c r="D256" s="247"/>
      <c r="E256" s="247"/>
      <c r="F256" s="247"/>
      <c r="G256" s="247"/>
      <c r="H256" s="247"/>
      <c r="I256" s="247"/>
      <c r="J256" s="247"/>
      <c r="K256" s="247"/>
      <c r="L256" s="247"/>
      <c r="M256" s="247"/>
      <c r="N256" s="247"/>
      <c r="O256" s="247"/>
      <c r="P256" s="247"/>
      <c r="Q256" s="247"/>
      <c r="R256" s="67"/>
    </row>
    <row r="257" spans="1:56" x14ac:dyDescent="0.15">
      <c r="A257" s="248"/>
      <c r="B257" s="94"/>
      <c r="C257" s="94"/>
      <c r="D257" s="247"/>
      <c r="E257" s="247"/>
      <c r="F257" s="247"/>
      <c r="G257" s="247"/>
      <c r="H257" s="247"/>
      <c r="I257" s="247"/>
      <c r="J257" s="247"/>
      <c r="K257" s="247"/>
      <c r="L257" s="247"/>
      <c r="M257" s="247"/>
      <c r="N257" s="247"/>
      <c r="O257" s="247"/>
      <c r="P257" s="247"/>
      <c r="Q257" s="247"/>
      <c r="R257" s="67"/>
    </row>
    <row r="258" spans="1:56" x14ac:dyDescent="0.15">
      <c r="A258" s="247"/>
      <c r="B258" s="94"/>
      <c r="C258" s="94"/>
      <c r="D258" s="247"/>
      <c r="E258" s="247"/>
      <c r="F258" s="247"/>
      <c r="G258" s="247"/>
      <c r="H258" s="247"/>
      <c r="I258" s="247"/>
      <c r="J258" s="247"/>
      <c r="K258" s="247"/>
      <c r="L258" s="247"/>
      <c r="M258" s="247"/>
      <c r="N258" s="247"/>
      <c r="O258" s="247"/>
      <c r="P258" s="247"/>
      <c r="Q258" s="247"/>
      <c r="R258" s="67"/>
    </row>
    <row r="259" spans="1:56" x14ac:dyDescent="0.15">
      <c r="A259" s="247"/>
      <c r="B259" s="94"/>
      <c r="C259" s="94"/>
      <c r="D259" s="247"/>
      <c r="E259" s="247"/>
      <c r="F259" s="247"/>
      <c r="G259" s="247"/>
      <c r="H259" s="247"/>
      <c r="I259" s="247"/>
      <c r="J259" s="247"/>
      <c r="K259" s="247"/>
      <c r="L259" s="247"/>
      <c r="M259" s="247"/>
      <c r="N259" s="247"/>
      <c r="O259" s="247"/>
      <c r="P259" s="247"/>
      <c r="Q259" s="247"/>
      <c r="R259" s="67"/>
    </row>
    <row r="260" spans="1:56" x14ac:dyDescent="0.15">
      <c r="A260" s="247"/>
      <c r="B260" s="94"/>
      <c r="C260" s="94"/>
      <c r="D260" s="247"/>
      <c r="E260" s="247"/>
      <c r="F260" s="247"/>
      <c r="G260" s="247"/>
      <c r="H260" s="247"/>
      <c r="I260" s="247"/>
      <c r="J260" s="247"/>
      <c r="K260" s="247"/>
      <c r="L260" s="247"/>
      <c r="M260" s="247"/>
      <c r="N260" s="247"/>
      <c r="O260" s="247"/>
      <c r="P260" s="247"/>
      <c r="Q260" s="247"/>
      <c r="R260" s="67"/>
    </row>
    <row r="267" spans="1:56" hidden="1" x14ac:dyDescent="0.15"/>
    <row r="268" spans="1:56" hidden="1" x14ac:dyDescent="0.15"/>
    <row r="269" spans="1:56" ht="12.95" hidden="1" customHeight="1" x14ac:dyDescent="0.15">
      <c r="A269" s="249">
        <f>SUM(D8:S247)</f>
        <v>20133</v>
      </c>
      <c r="BD269" s="250">
        <v>0</v>
      </c>
    </row>
    <row r="270" spans="1:56" hidden="1" x14ac:dyDescent="0.15"/>
    <row r="271" spans="1:56" hidden="1" x14ac:dyDescent="0.15"/>
    <row r="306" spans="56:56" x14ac:dyDescent="0.15">
      <c r="BD306" s="28">
        <v>0</v>
      </c>
    </row>
    <row r="323" ht="12.95" customHeight="1" x14ac:dyDescent="0.15"/>
  </sheetData>
  <mergeCells count="257">
    <mergeCell ref="D38:D39"/>
    <mergeCell ref="P8:Q8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C15"/>
    <mergeCell ref="A16:C16"/>
    <mergeCell ref="A18:C19"/>
    <mergeCell ref="D18:D19"/>
    <mergeCell ref="E18:O18"/>
    <mergeCell ref="P18:P19"/>
    <mergeCell ref="Q18:Q19"/>
    <mergeCell ref="R18:R19"/>
    <mergeCell ref="A21:C21"/>
    <mergeCell ref="A22:C22"/>
    <mergeCell ref="A23:C23"/>
    <mergeCell ref="A24:C24"/>
    <mergeCell ref="E38:O38"/>
    <mergeCell ref="A57:C57"/>
    <mergeCell ref="A58:C58"/>
    <mergeCell ref="A59:C59"/>
    <mergeCell ref="A61:C61"/>
    <mergeCell ref="A26:C26"/>
    <mergeCell ref="A27:C27"/>
    <mergeCell ref="A45:C45"/>
    <mergeCell ref="A46:C46"/>
    <mergeCell ref="A28:C28"/>
    <mergeCell ref="A30:C30"/>
    <mergeCell ref="A31:C31"/>
    <mergeCell ref="A32:C32"/>
    <mergeCell ref="A37:C37"/>
    <mergeCell ref="A41:C41"/>
    <mergeCell ref="A42:C42"/>
    <mergeCell ref="A43:C43"/>
    <mergeCell ref="A44:C44"/>
    <mergeCell ref="A29:C29"/>
    <mergeCell ref="A33:A36"/>
    <mergeCell ref="B33:C33"/>
    <mergeCell ref="B34:C34"/>
    <mergeCell ref="B35:C35"/>
    <mergeCell ref="B36:C36"/>
    <mergeCell ref="A72:C72"/>
    <mergeCell ref="A73:C73"/>
    <mergeCell ref="A74:C74"/>
    <mergeCell ref="A75:C75"/>
    <mergeCell ref="A76:C76"/>
    <mergeCell ref="A77:C77"/>
    <mergeCell ref="A78:C78"/>
    <mergeCell ref="A79:C79"/>
    <mergeCell ref="A62:C62"/>
    <mergeCell ref="A63:C63"/>
    <mergeCell ref="A116:C116"/>
    <mergeCell ref="A117:C117"/>
    <mergeCell ref="A118:C118"/>
    <mergeCell ref="A110:C110"/>
    <mergeCell ref="A101:C101"/>
    <mergeCell ref="A98:C98"/>
    <mergeCell ref="A99:C99"/>
    <mergeCell ref="A100:C100"/>
    <mergeCell ref="A103:C104"/>
    <mergeCell ref="B170:C170"/>
    <mergeCell ref="A166:A169"/>
    <mergeCell ref="B166:B167"/>
    <mergeCell ref="B168:B169"/>
    <mergeCell ref="A170:A174"/>
    <mergeCell ref="B171:B172"/>
    <mergeCell ref="B173:B174"/>
    <mergeCell ref="B151:B152"/>
    <mergeCell ref="A137:C137"/>
    <mergeCell ref="A138:C138"/>
    <mergeCell ref="A139:C139"/>
    <mergeCell ref="A140:C140"/>
    <mergeCell ref="A141:C141"/>
    <mergeCell ref="A142:C142"/>
    <mergeCell ref="A143:C143"/>
    <mergeCell ref="A144:C144"/>
    <mergeCell ref="A145:C145"/>
    <mergeCell ref="A146:C146"/>
    <mergeCell ref="A147:C147"/>
    <mergeCell ref="A149:C150"/>
    <mergeCell ref="A158:A165"/>
    <mergeCell ref="B161:B165"/>
    <mergeCell ref="A183:A186"/>
    <mergeCell ref="B183:C183"/>
    <mergeCell ref="B184:C184"/>
    <mergeCell ref="B185:C185"/>
    <mergeCell ref="B186:C186"/>
    <mergeCell ref="A187:A190"/>
    <mergeCell ref="B187:C187"/>
    <mergeCell ref="B188:C188"/>
    <mergeCell ref="A176:C177"/>
    <mergeCell ref="B189:C189"/>
    <mergeCell ref="B190:C190"/>
    <mergeCell ref="P38:P39"/>
    <mergeCell ref="Q38:Q39"/>
    <mergeCell ref="R38:R39"/>
    <mergeCell ref="A40:C40"/>
    <mergeCell ref="A60:C60"/>
    <mergeCell ref="A64:C64"/>
    <mergeCell ref="A66:C66"/>
    <mergeCell ref="A70:C71"/>
    <mergeCell ref="D70:D71"/>
    <mergeCell ref="E70:O70"/>
    <mergeCell ref="P70:Q70"/>
    <mergeCell ref="R70:R71"/>
    <mergeCell ref="A67:C67"/>
    <mergeCell ref="A68:C68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80:C80"/>
    <mergeCell ref="A82:B88"/>
    <mergeCell ref="A92:A93"/>
    <mergeCell ref="B92:C92"/>
    <mergeCell ref="B93:C93"/>
    <mergeCell ref="A94:C94"/>
    <mergeCell ref="A95:C95"/>
    <mergeCell ref="A96:C96"/>
    <mergeCell ref="A97:C97"/>
    <mergeCell ref="A91:C91"/>
    <mergeCell ref="A90:C90"/>
    <mergeCell ref="G103:G104"/>
    <mergeCell ref="A105:A106"/>
    <mergeCell ref="B105:C105"/>
    <mergeCell ref="B106:C106"/>
    <mergeCell ref="A108:C109"/>
    <mergeCell ref="D108:D109"/>
    <mergeCell ref="E108:M108"/>
    <mergeCell ref="N108:N109"/>
    <mergeCell ref="O108:O109"/>
    <mergeCell ref="D103:F103"/>
    <mergeCell ref="P108:P109"/>
    <mergeCell ref="A129:C129"/>
    <mergeCell ref="A130:C130"/>
    <mergeCell ref="A131:C131"/>
    <mergeCell ref="A132:C132"/>
    <mergeCell ref="A133:C133"/>
    <mergeCell ref="A134:C134"/>
    <mergeCell ref="A135:C135"/>
    <mergeCell ref="A136:C136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11:C111"/>
    <mergeCell ref="A112:C112"/>
    <mergeCell ref="A113:C113"/>
    <mergeCell ref="A114:C114"/>
    <mergeCell ref="A115:C115"/>
    <mergeCell ref="D149:D150"/>
    <mergeCell ref="E149:M149"/>
    <mergeCell ref="N149:O149"/>
    <mergeCell ref="P149:P150"/>
    <mergeCell ref="Q149:Q150"/>
    <mergeCell ref="A151:A154"/>
    <mergeCell ref="B153:B154"/>
    <mergeCell ref="A155:A157"/>
    <mergeCell ref="B155:C155"/>
    <mergeCell ref="B156:B157"/>
    <mergeCell ref="D176:D177"/>
    <mergeCell ref="E176:H176"/>
    <mergeCell ref="A178:C178"/>
    <mergeCell ref="A179:C179"/>
    <mergeCell ref="A181:C182"/>
    <mergeCell ref="D181:D182"/>
    <mergeCell ref="E181:M181"/>
    <mergeCell ref="N181:O181"/>
    <mergeCell ref="P181:P182"/>
    <mergeCell ref="B191:C191"/>
    <mergeCell ref="B192:C192"/>
    <mergeCell ref="B193:C193"/>
    <mergeCell ref="B194:C194"/>
    <mergeCell ref="A195:A198"/>
    <mergeCell ref="B195:C195"/>
    <mergeCell ref="B196:C196"/>
    <mergeCell ref="B197:C197"/>
    <mergeCell ref="B198:C198"/>
    <mergeCell ref="A191:A194"/>
    <mergeCell ref="A199:A202"/>
    <mergeCell ref="B199:C199"/>
    <mergeCell ref="B200:C200"/>
    <mergeCell ref="B201:C201"/>
    <mergeCell ref="B202:C202"/>
    <mergeCell ref="A203:A206"/>
    <mergeCell ref="B203:C203"/>
    <mergeCell ref="B204:C204"/>
    <mergeCell ref="B205:C205"/>
    <mergeCell ref="B206:C206"/>
    <mergeCell ref="A207:A210"/>
    <mergeCell ref="B207:C207"/>
    <mergeCell ref="B208:C208"/>
    <mergeCell ref="B209:C209"/>
    <mergeCell ref="B210:C210"/>
    <mergeCell ref="A211:A214"/>
    <mergeCell ref="B211:C211"/>
    <mergeCell ref="B212:C212"/>
    <mergeCell ref="B213:C213"/>
    <mergeCell ref="B214:C214"/>
    <mergeCell ref="A215:A218"/>
    <mergeCell ref="B215:C215"/>
    <mergeCell ref="B216:C216"/>
    <mergeCell ref="B217:C217"/>
    <mergeCell ref="B218:C218"/>
    <mergeCell ref="A219:A222"/>
    <mergeCell ref="B219:C219"/>
    <mergeCell ref="B220:C220"/>
    <mergeCell ref="B221:C221"/>
    <mergeCell ref="B222:C222"/>
    <mergeCell ref="A223:A226"/>
    <mergeCell ref="B223:C223"/>
    <mergeCell ref="B224:C224"/>
    <mergeCell ref="B225:C225"/>
    <mergeCell ref="B226:C226"/>
    <mergeCell ref="A227:A230"/>
    <mergeCell ref="B227:C227"/>
    <mergeCell ref="B228:C228"/>
    <mergeCell ref="B229:C229"/>
    <mergeCell ref="B230:C230"/>
    <mergeCell ref="A231:A234"/>
    <mergeCell ref="B231:C231"/>
    <mergeCell ref="B232:C232"/>
    <mergeCell ref="B233:C233"/>
    <mergeCell ref="B234:C234"/>
    <mergeCell ref="A235:A238"/>
    <mergeCell ref="B235:C235"/>
    <mergeCell ref="B236:C236"/>
    <mergeCell ref="B237:C237"/>
    <mergeCell ref="B238:C238"/>
    <mergeCell ref="A247:C247"/>
    <mergeCell ref="A240:C241"/>
    <mergeCell ref="D240:D241"/>
    <mergeCell ref="E240:M240"/>
    <mergeCell ref="N240:N241"/>
    <mergeCell ref="A242:C242"/>
    <mergeCell ref="A243:C243"/>
    <mergeCell ref="A244:C244"/>
    <mergeCell ref="A245:C245"/>
    <mergeCell ref="A246:C246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323"/>
  <sheetViews>
    <sheetView workbookViewId="0">
      <selection activeCell="D25" sqref="D25"/>
    </sheetView>
  </sheetViews>
  <sheetFormatPr baseColWidth="10" defaultRowHeight="11.25" x14ac:dyDescent="0.15"/>
  <cols>
    <col min="1" max="1" width="41" style="30" customWidth="1"/>
    <col min="2" max="2" width="14" style="30" customWidth="1"/>
    <col min="3" max="3" width="22.140625" style="30" customWidth="1"/>
    <col min="4" max="4" width="11" style="30" customWidth="1"/>
    <col min="5" max="5" width="12.5703125" style="30" customWidth="1"/>
    <col min="6" max="6" width="11" style="30" customWidth="1"/>
    <col min="7" max="7" width="12.5703125" style="30" customWidth="1"/>
    <col min="8" max="15" width="11" style="30" customWidth="1"/>
    <col min="16" max="16" width="14.7109375" style="30" customWidth="1"/>
    <col min="17" max="17" width="11" style="30" customWidth="1"/>
    <col min="18" max="18" width="14.140625" style="30" customWidth="1"/>
    <col min="19" max="22" width="11.42578125" style="30"/>
    <col min="23" max="33" width="10" style="30" customWidth="1"/>
    <col min="34" max="39" width="11.5703125" style="30" customWidth="1"/>
    <col min="40" max="42" width="15.5703125" style="30" customWidth="1"/>
    <col min="43" max="52" width="15.5703125" style="30" hidden="1" customWidth="1"/>
    <col min="53" max="58" width="15.5703125" style="1" hidden="1" customWidth="1"/>
    <col min="59" max="60" width="15.5703125" style="30" hidden="1" customWidth="1"/>
    <col min="61" max="79" width="15.5703125" style="31" hidden="1" customWidth="1"/>
    <col min="80" max="81" width="14.85546875" style="31" hidden="1" customWidth="1"/>
    <col min="82" max="89" width="14.85546875" style="31" customWidth="1"/>
    <col min="90" max="91" width="10.85546875" style="31" customWidth="1"/>
    <col min="92" max="103" width="11.42578125" style="31"/>
    <col min="104" max="106" width="11.85546875" style="31" customWidth="1"/>
    <col min="107" max="256" width="11.42578125" style="31"/>
    <col min="257" max="257" width="41" style="31" customWidth="1"/>
    <col min="258" max="258" width="14" style="31" customWidth="1"/>
    <col min="259" max="259" width="22.140625" style="31" customWidth="1"/>
    <col min="260" max="260" width="11" style="31" customWidth="1"/>
    <col min="261" max="261" width="12.5703125" style="31" customWidth="1"/>
    <col min="262" max="262" width="11" style="31" customWidth="1"/>
    <col min="263" max="263" width="12.5703125" style="31" customWidth="1"/>
    <col min="264" max="271" width="11" style="31" customWidth="1"/>
    <col min="272" max="272" width="14.7109375" style="31" customWidth="1"/>
    <col min="273" max="273" width="11" style="31" customWidth="1"/>
    <col min="274" max="274" width="14.140625" style="31" customWidth="1"/>
    <col min="275" max="278" width="11.42578125" style="31"/>
    <col min="279" max="289" width="10" style="31" customWidth="1"/>
    <col min="290" max="295" width="11.5703125" style="31" customWidth="1"/>
    <col min="296" max="298" width="15.5703125" style="31" customWidth="1"/>
    <col min="299" max="337" width="0" style="31" hidden="1" customWidth="1"/>
    <col min="338" max="345" width="14.85546875" style="31" customWidth="1"/>
    <col min="346" max="347" width="10.85546875" style="31" customWidth="1"/>
    <col min="348" max="359" width="11.42578125" style="31"/>
    <col min="360" max="362" width="11.85546875" style="31" customWidth="1"/>
    <col min="363" max="512" width="11.42578125" style="31"/>
    <col min="513" max="513" width="41" style="31" customWidth="1"/>
    <col min="514" max="514" width="14" style="31" customWidth="1"/>
    <col min="515" max="515" width="22.140625" style="31" customWidth="1"/>
    <col min="516" max="516" width="11" style="31" customWidth="1"/>
    <col min="517" max="517" width="12.5703125" style="31" customWidth="1"/>
    <col min="518" max="518" width="11" style="31" customWidth="1"/>
    <col min="519" max="519" width="12.5703125" style="31" customWidth="1"/>
    <col min="520" max="527" width="11" style="31" customWidth="1"/>
    <col min="528" max="528" width="14.7109375" style="31" customWidth="1"/>
    <col min="529" max="529" width="11" style="31" customWidth="1"/>
    <col min="530" max="530" width="14.140625" style="31" customWidth="1"/>
    <col min="531" max="534" width="11.42578125" style="31"/>
    <col min="535" max="545" width="10" style="31" customWidth="1"/>
    <col min="546" max="551" width="11.5703125" style="31" customWidth="1"/>
    <col min="552" max="554" width="15.5703125" style="31" customWidth="1"/>
    <col min="555" max="593" width="0" style="31" hidden="1" customWidth="1"/>
    <col min="594" max="601" width="14.85546875" style="31" customWidth="1"/>
    <col min="602" max="603" width="10.85546875" style="31" customWidth="1"/>
    <col min="604" max="615" width="11.42578125" style="31"/>
    <col min="616" max="618" width="11.85546875" style="31" customWidth="1"/>
    <col min="619" max="768" width="11.42578125" style="31"/>
    <col min="769" max="769" width="41" style="31" customWidth="1"/>
    <col min="770" max="770" width="14" style="31" customWidth="1"/>
    <col min="771" max="771" width="22.140625" style="31" customWidth="1"/>
    <col min="772" max="772" width="11" style="31" customWidth="1"/>
    <col min="773" max="773" width="12.5703125" style="31" customWidth="1"/>
    <col min="774" max="774" width="11" style="31" customWidth="1"/>
    <col min="775" max="775" width="12.5703125" style="31" customWidth="1"/>
    <col min="776" max="783" width="11" style="31" customWidth="1"/>
    <col min="784" max="784" width="14.7109375" style="31" customWidth="1"/>
    <col min="785" max="785" width="11" style="31" customWidth="1"/>
    <col min="786" max="786" width="14.140625" style="31" customWidth="1"/>
    <col min="787" max="790" width="11.42578125" style="31"/>
    <col min="791" max="801" width="10" style="31" customWidth="1"/>
    <col min="802" max="807" width="11.5703125" style="31" customWidth="1"/>
    <col min="808" max="810" width="15.5703125" style="31" customWidth="1"/>
    <col min="811" max="849" width="0" style="31" hidden="1" customWidth="1"/>
    <col min="850" max="857" width="14.85546875" style="31" customWidth="1"/>
    <col min="858" max="859" width="10.85546875" style="31" customWidth="1"/>
    <col min="860" max="871" width="11.42578125" style="31"/>
    <col min="872" max="874" width="11.85546875" style="31" customWidth="1"/>
    <col min="875" max="1024" width="11.42578125" style="31"/>
    <col min="1025" max="1025" width="41" style="31" customWidth="1"/>
    <col min="1026" max="1026" width="14" style="31" customWidth="1"/>
    <col min="1027" max="1027" width="22.140625" style="31" customWidth="1"/>
    <col min="1028" max="1028" width="11" style="31" customWidth="1"/>
    <col min="1029" max="1029" width="12.5703125" style="31" customWidth="1"/>
    <col min="1030" max="1030" width="11" style="31" customWidth="1"/>
    <col min="1031" max="1031" width="12.5703125" style="31" customWidth="1"/>
    <col min="1032" max="1039" width="11" style="31" customWidth="1"/>
    <col min="1040" max="1040" width="14.7109375" style="31" customWidth="1"/>
    <col min="1041" max="1041" width="11" style="31" customWidth="1"/>
    <col min="1042" max="1042" width="14.140625" style="31" customWidth="1"/>
    <col min="1043" max="1046" width="11.42578125" style="31"/>
    <col min="1047" max="1057" width="10" style="31" customWidth="1"/>
    <col min="1058" max="1063" width="11.5703125" style="31" customWidth="1"/>
    <col min="1064" max="1066" width="15.5703125" style="31" customWidth="1"/>
    <col min="1067" max="1105" width="0" style="31" hidden="1" customWidth="1"/>
    <col min="1106" max="1113" width="14.85546875" style="31" customWidth="1"/>
    <col min="1114" max="1115" width="10.85546875" style="31" customWidth="1"/>
    <col min="1116" max="1127" width="11.42578125" style="31"/>
    <col min="1128" max="1130" width="11.85546875" style="31" customWidth="1"/>
    <col min="1131" max="1280" width="11.42578125" style="31"/>
    <col min="1281" max="1281" width="41" style="31" customWidth="1"/>
    <col min="1282" max="1282" width="14" style="31" customWidth="1"/>
    <col min="1283" max="1283" width="22.140625" style="31" customWidth="1"/>
    <col min="1284" max="1284" width="11" style="31" customWidth="1"/>
    <col min="1285" max="1285" width="12.5703125" style="31" customWidth="1"/>
    <col min="1286" max="1286" width="11" style="31" customWidth="1"/>
    <col min="1287" max="1287" width="12.5703125" style="31" customWidth="1"/>
    <col min="1288" max="1295" width="11" style="31" customWidth="1"/>
    <col min="1296" max="1296" width="14.7109375" style="31" customWidth="1"/>
    <col min="1297" max="1297" width="11" style="31" customWidth="1"/>
    <col min="1298" max="1298" width="14.140625" style="31" customWidth="1"/>
    <col min="1299" max="1302" width="11.42578125" style="31"/>
    <col min="1303" max="1313" width="10" style="31" customWidth="1"/>
    <col min="1314" max="1319" width="11.5703125" style="31" customWidth="1"/>
    <col min="1320" max="1322" width="15.5703125" style="31" customWidth="1"/>
    <col min="1323" max="1361" width="0" style="31" hidden="1" customWidth="1"/>
    <col min="1362" max="1369" width="14.85546875" style="31" customWidth="1"/>
    <col min="1370" max="1371" width="10.85546875" style="31" customWidth="1"/>
    <col min="1372" max="1383" width="11.42578125" style="31"/>
    <col min="1384" max="1386" width="11.85546875" style="31" customWidth="1"/>
    <col min="1387" max="1536" width="11.42578125" style="31"/>
    <col min="1537" max="1537" width="41" style="31" customWidth="1"/>
    <col min="1538" max="1538" width="14" style="31" customWidth="1"/>
    <col min="1539" max="1539" width="22.140625" style="31" customWidth="1"/>
    <col min="1540" max="1540" width="11" style="31" customWidth="1"/>
    <col min="1541" max="1541" width="12.5703125" style="31" customWidth="1"/>
    <col min="1542" max="1542" width="11" style="31" customWidth="1"/>
    <col min="1543" max="1543" width="12.5703125" style="31" customWidth="1"/>
    <col min="1544" max="1551" width="11" style="31" customWidth="1"/>
    <col min="1552" max="1552" width="14.7109375" style="31" customWidth="1"/>
    <col min="1553" max="1553" width="11" style="31" customWidth="1"/>
    <col min="1554" max="1554" width="14.140625" style="31" customWidth="1"/>
    <col min="1555" max="1558" width="11.42578125" style="31"/>
    <col min="1559" max="1569" width="10" style="31" customWidth="1"/>
    <col min="1570" max="1575" width="11.5703125" style="31" customWidth="1"/>
    <col min="1576" max="1578" width="15.5703125" style="31" customWidth="1"/>
    <col min="1579" max="1617" width="0" style="31" hidden="1" customWidth="1"/>
    <col min="1618" max="1625" width="14.85546875" style="31" customWidth="1"/>
    <col min="1626" max="1627" width="10.85546875" style="31" customWidth="1"/>
    <col min="1628" max="1639" width="11.42578125" style="31"/>
    <col min="1640" max="1642" width="11.85546875" style="31" customWidth="1"/>
    <col min="1643" max="1792" width="11.42578125" style="31"/>
    <col min="1793" max="1793" width="41" style="31" customWidth="1"/>
    <col min="1794" max="1794" width="14" style="31" customWidth="1"/>
    <col min="1795" max="1795" width="22.140625" style="31" customWidth="1"/>
    <col min="1796" max="1796" width="11" style="31" customWidth="1"/>
    <col min="1797" max="1797" width="12.5703125" style="31" customWidth="1"/>
    <col min="1798" max="1798" width="11" style="31" customWidth="1"/>
    <col min="1799" max="1799" width="12.5703125" style="31" customWidth="1"/>
    <col min="1800" max="1807" width="11" style="31" customWidth="1"/>
    <col min="1808" max="1808" width="14.7109375" style="31" customWidth="1"/>
    <col min="1809" max="1809" width="11" style="31" customWidth="1"/>
    <col min="1810" max="1810" width="14.140625" style="31" customWidth="1"/>
    <col min="1811" max="1814" width="11.42578125" style="31"/>
    <col min="1815" max="1825" width="10" style="31" customWidth="1"/>
    <col min="1826" max="1831" width="11.5703125" style="31" customWidth="1"/>
    <col min="1832" max="1834" width="15.5703125" style="31" customWidth="1"/>
    <col min="1835" max="1873" width="0" style="31" hidden="1" customWidth="1"/>
    <col min="1874" max="1881" width="14.85546875" style="31" customWidth="1"/>
    <col min="1882" max="1883" width="10.85546875" style="31" customWidth="1"/>
    <col min="1884" max="1895" width="11.42578125" style="31"/>
    <col min="1896" max="1898" width="11.85546875" style="31" customWidth="1"/>
    <col min="1899" max="2048" width="11.42578125" style="31"/>
    <col min="2049" max="2049" width="41" style="31" customWidth="1"/>
    <col min="2050" max="2050" width="14" style="31" customWidth="1"/>
    <col min="2051" max="2051" width="22.140625" style="31" customWidth="1"/>
    <col min="2052" max="2052" width="11" style="31" customWidth="1"/>
    <col min="2053" max="2053" width="12.5703125" style="31" customWidth="1"/>
    <col min="2054" max="2054" width="11" style="31" customWidth="1"/>
    <col min="2055" max="2055" width="12.5703125" style="31" customWidth="1"/>
    <col min="2056" max="2063" width="11" style="31" customWidth="1"/>
    <col min="2064" max="2064" width="14.7109375" style="31" customWidth="1"/>
    <col min="2065" max="2065" width="11" style="31" customWidth="1"/>
    <col min="2066" max="2066" width="14.140625" style="31" customWidth="1"/>
    <col min="2067" max="2070" width="11.42578125" style="31"/>
    <col min="2071" max="2081" width="10" style="31" customWidth="1"/>
    <col min="2082" max="2087" width="11.5703125" style="31" customWidth="1"/>
    <col min="2088" max="2090" width="15.5703125" style="31" customWidth="1"/>
    <col min="2091" max="2129" width="0" style="31" hidden="1" customWidth="1"/>
    <col min="2130" max="2137" width="14.85546875" style="31" customWidth="1"/>
    <col min="2138" max="2139" width="10.85546875" style="31" customWidth="1"/>
    <col min="2140" max="2151" width="11.42578125" style="31"/>
    <col min="2152" max="2154" width="11.85546875" style="31" customWidth="1"/>
    <col min="2155" max="2304" width="11.42578125" style="31"/>
    <col min="2305" max="2305" width="41" style="31" customWidth="1"/>
    <col min="2306" max="2306" width="14" style="31" customWidth="1"/>
    <col min="2307" max="2307" width="22.140625" style="31" customWidth="1"/>
    <col min="2308" max="2308" width="11" style="31" customWidth="1"/>
    <col min="2309" max="2309" width="12.5703125" style="31" customWidth="1"/>
    <col min="2310" max="2310" width="11" style="31" customWidth="1"/>
    <col min="2311" max="2311" width="12.5703125" style="31" customWidth="1"/>
    <col min="2312" max="2319" width="11" style="31" customWidth="1"/>
    <col min="2320" max="2320" width="14.7109375" style="31" customWidth="1"/>
    <col min="2321" max="2321" width="11" style="31" customWidth="1"/>
    <col min="2322" max="2322" width="14.140625" style="31" customWidth="1"/>
    <col min="2323" max="2326" width="11.42578125" style="31"/>
    <col min="2327" max="2337" width="10" style="31" customWidth="1"/>
    <col min="2338" max="2343" width="11.5703125" style="31" customWidth="1"/>
    <col min="2344" max="2346" width="15.5703125" style="31" customWidth="1"/>
    <col min="2347" max="2385" width="0" style="31" hidden="1" customWidth="1"/>
    <col min="2386" max="2393" width="14.85546875" style="31" customWidth="1"/>
    <col min="2394" max="2395" width="10.85546875" style="31" customWidth="1"/>
    <col min="2396" max="2407" width="11.42578125" style="31"/>
    <col min="2408" max="2410" width="11.85546875" style="31" customWidth="1"/>
    <col min="2411" max="2560" width="11.42578125" style="31"/>
    <col min="2561" max="2561" width="41" style="31" customWidth="1"/>
    <col min="2562" max="2562" width="14" style="31" customWidth="1"/>
    <col min="2563" max="2563" width="22.140625" style="31" customWidth="1"/>
    <col min="2564" max="2564" width="11" style="31" customWidth="1"/>
    <col min="2565" max="2565" width="12.5703125" style="31" customWidth="1"/>
    <col min="2566" max="2566" width="11" style="31" customWidth="1"/>
    <col min="2567" max="2567" width="12.5703125" style="31" customWidth="1"/>
    <col min="2568" max="2575" width="11" style="31" customWidth="1"/>
    <col min="2576" max="2576" width="14.7109375" style="31" customWidth="1"/>
    <col min="2577" max="2577" width="11" style="31" customWidth="1"/>
    <col min="2578" max="2578" width="14.140625" style="31" customWidth="1"/>
    <col min="2579" max="2582" width="11.42578125" style="31"/>
    <col min="2583" max="2593" width="10" style="31" customWidth="1"/>
    <col min="2594" max="2599" width="11.5703125" style="31" customWidth="1"/>
    <col min="2600" max="2602" width="15.5703125" style="31" customWidth="1"/>
    <col min="2603" max="2641" width="0" style="31" hidden="1" customWidth="1"/>
    <col min="2642" max="2649" width="14.85546875" style="31" customWidth="1"/>
    <col min="2650" max="2651" width="10.85546875" style="31" customWidth="1"/>
    <col min="2652" max="2663" width="11.42578125" style="31"/>
    <col min="2664" max="2666" width="11.85546875" style="31" customWidth="1"/>
    <col min="2667" max="2816" width="11.42578125" style="31"/>
    <col min="2817" max="2817" width="41" style="31" customWidth="1"/>
    <col min="2818" max="2818" width="14" style="31" customWidth="1"/>
    <col min="2819" max="2819" width="22.140625" style="31" customWidth="1"/>
    <col min="2820" max="2820" width="11" style="31" customWidth="1"/>
    <col min="2821" max="2821" width="12.5703125" style="31" customWidth="1"/>
    <col min="2822" max="2822" width="11" style="31" customWidth="1"/>
    <col min="2823" max="2823" width="12.5703125" style="31" customWidth="1"/>
    <col min="2824" max="2831" width="11" style="31" customWidth="1"/>
    <col min="2832" max="2832" width="14.7109375" style="31" customWidth="1"/>
    <col min="2833" max="2833" width="11" style="31" customWidth="1"/>
    <col min="2834" max="2834" width="14.140625" style="31" customWidth="1"/>
    <col min="2835" max="2838" width="11.42578125" style="31"/>
    <col min="2839" max="2849" width="10" style="31" customWidth="1"/>
    <col min="2850" max="2855" width="11.5703125" style="31" customWidth="1"/>
    <col min="2856" max="2858" width="15.5703125" style="31" customWidth="1"/>
    <col min="2859" max="2897" width="0" style="31" hidden="1" customWidth="1"/>
    <col min="2898" max="2905" width="14.85546875" style="31" customWidth="1"/>
    <col min="2906" max="2907" width="10.85546875" style="31" customWidth="1"/>
    <col min="2908" max="2919" width="11.42578125" style="31"/>
    <col min="2920" max="2922" width="11.85546875" style="31" customWidth="1"/>
    <col min="2923" max="3072" width="11.42578125" style="31"/>
    <col min="3073" max="3073" width="41" style="31" customWidth="1"/>
    <col min="3074" max="3074" width="14" style="31" customWidth="1"/>
    <col min="3075" max="3075" width="22.140625" style="31" customWidth="1"/>
    <col min="3076" max="3076" width="11" style="31" customWidth="1"/>
    <col min="3077" max="3077" width="12.5703125" style="31" customWidth="1"/>
    <col min="3078" max="3078" width="11" style="31" customWidth="1"/>
    <col min="3079" max="3079" width="12.5703125" style="31" customWidth="1"/>
    <col min="3080" max="3087" width="11" style="31" customWidth="1"/>
    <col min="3088" max="3088" width="14.7109375" style="31" customWidth="1"/>
    <col min="3089" max="3089" width="11" style="31" customWidth="1"/>
    <col min="3090" max="3090" width="14.140625" style="31" customWidth="1"/>
    <col min="3091" max="3094" width="11.42578125" style="31"/>
    <col min="3095" max="3105" width="10" style="31" customWidth="1"/>
    <col min="3106" max="3111" width="11.5703125" style="31" customWidth="1"/>
    <col min="3112" max="3114" width="15.5703125" style="31" customWidth="1"/>
    <col min="3115" max="3153" width="0" style="31" hidden="1" customWidth="1"/>
    <col min="3154" max="3161" width="14.85546875" style="31" customWidth="1"/>
    <col min="3162" max="3163" width="10.85546875" style="31" customWidth="1"/>
    <col min="3164" max="3175" width="11.42578125" style="31"/>
    <col min="3176" max="3178" width="11.85546875" style="31" customWidth="1"/>
    <col min="3179" max="3328" width="11.42578125" style="31"/>
    <col min="3329" max="3329" width="41" style="31" customWidth="1"/>
    <col min="3330" max="3330" width="14" style="31" customWidth="1"/>
    <col min="3331" max="3331" width="22.140625" style="31" customWidth="1"/>
    <col min="3332" max="3332" width="11" style="31" customWidth="1"/>
    <col min="3333" max="3333" width="12.5703125" style="31" customWidth="1"/>
    <col min="3334" max="3334" width="11" style="31" customWidth="1"/>
    <col min="3335" max="3335" width="12.5703125" style="31" customWidth="1"/>
    <col min="3336" max="3343" width="11" style="31" customWidth="1"/>
    <col min="3344" max="3344" width="14.7109375" style="31" customWidth="1"/>
    <col min="3345" max="3345" width="11" style="31" customWidth="1"/>
    <col min="3346" max="3346" width="14.140625" style="31" customWidth="1"/>
    <col min="3347" max="3350" width="11.42578125" style="31"/>
    <col min="3351" max="3361" width="10" style="31" customWidth="1"/>
    <col min="3362" max="3367" width="11.5703125" style="31" customWidth="1"/>
    <col min="3368" max="3370" width="15.5703125" style="31" customWidth="1"/>
    <col min="3371" max="3409" width="0" style="31" hidden="1" customWidth="1"/>
    <col min="3410" max="3417" width="14.85546875" style="31" customWidth="1"/>
    <col min="3418" max="3419" width="10.85546875" style="31" customWidth="1"/>
    <col min="3420" max="3431" width="11.42578125" style="31"/>
    <col min="3432" max="3434" width="11.85546875" style="31" customWidth="1"/>
    <col min="3435" max="3584" width="11.42578125" style="31"/>
    <col min="3585" max="3585" width="41" style="31" customWidth="1"/>
    <col min="3586" max="3586" width="14" style="31" customWidth="1"/>
    <col min="3587" max="3587" width="22.140625" style="31" customWidth="1"/>
    <col min="3588" max="3588" width="11" style="31" customWidth="1"/>
    <col min="3589" max="3589" width="12.5703125" style="31" customWidth="1"/>
    <col min="3590" max="3590" width="11" style="31" customWidth="1"/>
    <col min="3591" max="3591" width="12.5703125" style="31" customWidth="1"/>
    <col min="3592" max="3599" width="11" style="31" customWidth="1"/>
    <col min="3600" max="3600" width="14.7109375" style="31" customWidth="1"/>
    <col min="3601" max="3601" width="11" style="31" customWidth="1"/>
    <col min="3602" max="3602" width="14.140625" style="31" customWidth="1"/>
    <col min="3603" max="3606" width="11.42578125" style="31"/>
    <col min="3607" max="3617" width="10" style="31" customWidth="1"/>
    <col min="3618" max="3623" width="11.5703125" style="31" customWidth="1"/>
    <col min="3624" max="3626" width="15.5703125" style="31" customWidth="1"/>
    <col min="3627" max="3665" width="0" style="31" hidden="1" customWidth="1"/>
    <col min="3666" max="3673" width="14.85546875" style="31" customWidth="1"/>
    <col min="3674" max="3675" width="10.85546875" style="31" customWidth="1"/>
    <col min="3676" max="3687" width="11.42578125" style="31"/>
    <col min="3688" max="3690" width="11.85546875" style="31" customWidth="1"/>
    <col min="3691" max="3840" width="11.42578125" style="31"/>
    <col min="3841" max="3841" width="41" style="31" customWidth="1"/>
    <col min="3842" max="3842" width="14" style="31" customWidth="1"/>
    <col min="3843" max="3843" width="22.140625" style="31" customWidth="1"/>
    <col min="3844" max="3844" width="11" style="31" customWidth="1"/>
    <col min="3845" max="3845" width="12.5703125" style="31" customWidth="1"/>
    <col min="3846" max="3846" width="11" style="31" customWidth="1"/>
    <col min="3847" max="3847" width="12.5703125" style="31" customWidth="1"/>
    <col min="3848" max="3855" width="11" style="31" customWidth="1"/>
    <col min="3856" max="3856" width="14.7109375" style="31" customWidth="1"/>
    <col min="3857" max="3857" width="11" style="31" customWidth="1"/>
    <col min="3858" max="3858" width="14.140625" style="31" customWidth="1"/>
    <col min="3859" max="3862" width="11.42578125" style="31"/>
    <col min="3863" max="3873" width="10" style="31" customWidth="1"/>
    <col min="3874" max="3879" width="11.5703125" style="31" customWidth="1"/>
    <col min="3880" max="3882" width="15.5703125" style="31" customWidth="1"/>
    <col min="3883" max="3921" width="0" style="31" hidden="1" customWidth="1"/>
    <col min="3922" max="3929" width="14.85546875" style="31" customWidth="1"/>
    <col min="3930" max="3931" width="10.85546875" style="31" customWidth="1"/>
    <col min="3932" max="3943" width="11.42578125" style="31"/>
    <col min="3944" max="3946" width="11.85546875" style="31" customWidth="1"/>
    <col min="3947" max="4096" width="11.42578125" style="31"/>
    <col min="4097" max="4097" width="41" style="31" customWidth="1"/>
    <col min="4098" max="4098" width="14" style="31" customWidth="1"/>
    <col min="4099" max="4099" width="22.140625" style="31" customWidth="1"/>
    <col min="4100" max="4100" width="11" style="31" customWidth="1"/>
    <col min="4101" max="4101" width="12.5703125" style="31" customWidth="1"/>
    <col min="4102" max="4102" width="11" style="31" customWidth="1"/>
    <col min="4103" max="4103" width="12.5703125" style="31" customWidth="1"/>
    <col min="4104" max="4111" width="11" style="31" customWidth="1"/>
    <col min="4112" max="4112" width="14.7109375" style="31" customWidth="1"/>
    <col min="4113" max="4113" width="11" style="31" customWidth="1"/>
    <col min="4114" max="4114" width="14.140625" style="31" customWidth="1"/>
    <col min="4115" max="4118" width="11.42578125" style="31"/>
    <col min="4119" max="4129" width="10" style="31" customWidth="1"/>
    <col min="4130" max="4135" width="11.5703125" style="31" customWidth="1"/>
    <col min="4136" max="4138" width="15.5703125" style="31" customWidth="1"/>
    <col min="4139" max="4177" width="0" style="31" hidden="1" customWidth="1"/>
    <col min="4178" max="4185" width="14.85546875" style="31" customWidth="1"/>
    <col min="4186" max="4187" width="10.85546875" style="31" customWidth="1"/>
    <col min="4188" max="4199" width="11.42578125" style="31"/>
    <col min="4200" max="4202" width="11.85546875" style="31" customWidth="1"/>
    <col min="4203" max="4352" width="11.42578125" style="31"/>
    <col min="4353" max="4353" width="41" style="31" customWidth="1"/>
    <col min="4354" max="4354" width="14" style="31" customWidth="1"/>
    <col min="4355" max="4355" width="22.140625" style="31" customWidth="1"/>
    <col min="4356" max="4356" width="11" style="31" customWidth="1"/>
    <col min="4357" max="4357" width="12.5703125" style="31" customWidth="1"/>
    <col min="4358" max="4358" width="11" style="31" customWidth="1"/>
    <col min="4359" max="4359" width="12.5703125" style="31" customWidth="1"/>
    <col min="4360" max="4367" width="11" style="31" customWidth="1"/>
    <col min="4368" max="4368" width="14.7109375" style="31" customWidth="1"/>
    <col min="4369" max="4369" width="11" style="31" customWidth="1"/>
    <col min="4370" max="4370" width="14.140625" style="31" customWidth="1"/>
    <col min="4371" max="4374" width="11.42578125" style="31"/>
    <col min="4375" max="4385" width="10" style="31" customWidth="1"/>
    <col min="4386" max="4391" width="11.5703125" style="31" customWidth="1"/>
    <col min="4392" max="4394" width="15.5703125" style="31" customWidth="1"/>
    <col min="4395" max="4433" width="0" style="31" hidden="1" customWidth="1"/>
    <col min="4434" max="4441" width="14.85546875" style="31" customWidth="1"/>
    <col min="4442" max="4443" width="10.85546875" style="31" customWidth="1"/>
    <col min="4444" max="4455" width="11.42578125" style="31"/>
    <col min="4456" max="4458" width="11.85546875" style="31" customWidth="1"/>
    <col min="4459" max="4608" width="11.42578125" style="31"/>
    <col min="4609" max="4609" width="41" style="31" customWidth="1"/>
    <col min="4610" max="4610" width="14" style="31" customWidth="1"/>
    <col min="4611" max="4611" width="22.140625" style="31" customWidth="1"/>
    <col min="4612" max="4612" width="11" style="31" customWidth="1"/>
    <col min="4613" max="4613" width="12.5703125" style="31" customWidth="1"/>
    <col min="4614" max="4614" width="11" style="31" customWidth="1"/>
    <col min="4615" max="4615" width="12.5703125" style="31" customWidth="1"/>
    <col min="4616" max="4623" width="11" style="31" customWidth="1"/>
    <col min="4624" max="4624" width="14.7109375" style="31" customWidth="1"/>
    <col min="4625" max="4625" width="11" style="31" customWidth="1"/>
    <col min="4626" max="4626" width="14.140625" style="31" customWidth="1"/>
    <col min="4627" max="4630" width="11.42578125" style="31"/>
    <col min="4631" max="4641" width="10" style="31" customWidth="1"/>
    <col min="4642" max="4647" width="11.5703125" style="31" customWidth="1"/>
    <col min="4648" max="4650" width="15.5703125" style="31" customWidth="1"/>
    <col min="4651" max="4689" width="0" style="31" hidden="1" customWidth="1"/>
    <col min="4690" max="4697" width="14.85546875" style="31" customWidth="1"/>
    <col min="4698" max="4699" width="10.85546875" style="31" customWidth="1"/>
    <col min="4700" max="4711" width="11.42578125" style="31"/>
    <col min="4712" max="4714" width="11.85546875" style="31" customWidth="1"/>
    <col min="4715" max="4864" width="11.42578125" style="31"/>
    <col min="4865" max="4865" width="41" style="31" customWidth="1"/>
    <col min="4866" max="4866" width="14" style="31" customWidth="1"/>
    <col min="4867" max="4867" width="22.140625" style="31" customWidth="1"/>
    <col min="4868" max="4868" width="11" style="31" customWidth="1"/>
    <col min="4869" max="4869" width="12.5703125" style="31" customWidth="1"/>
    <col min="4870" max="4870" width="11" style="31" customWidth="1"/>
    <col min="4871" max="4871" width="12.5703125" style="31" customWidth="1"/>
    <col min="4872" max="4879" width="11" style="31" customWidth="1"/>
    <col min="4880" max="4880" width="14.7109375" style="31" customWidth="1"/>
    <col min="4881" max="4881" width="11" style="31" customWidth="1"/>
    <col min="4882" max="4882" width="14.140625" style="31" customWidth="1"/>
    <col min="4883" max="4886" width="11.42578125" style="31"/>
    <col min="4887" max="4897" width="10" style="31" customWidth="1"/>
    <col min="4898" max="4903" width="11.5703125" style="31" customWidth="1"/>
    <col min="4904" max="4906" width="15.5703125" style="31" customWidth="1"/>
    <col min="4907" max="4945" width="0" style="31" hidden="1" customWidth="1"/>
    <col min="4946" max="4953" width="14.85546875" style="31" customWidth="1"/>
    <col min="4954" max="4955" width="10.85546875" style="31" customWidth="1"/>
    <col min="4956" max="4967" width="11.42578125" style="31"/>
    <col min="4968" max="4970" width="11.85546875" style="31" customWidth="1"/>
    <col min="4971" max="5120" width="11.42578125" style="31"/>
    <col min="5121" max="5121" width="41" style="31" customWidth="1"/>
    <col min="5122" max="5122" width="14" style="31" customWidth="1"/>
    <col min="5123" max="5123" width="22.140625" style="31" customWidth="1"/>
    <col min="5124" max="5124" width="11" style="31" customWidth="1"/>
    <col min="5125" max="5125" width="12.5703125" style="31" customWidth="1"/>
    <col min="5126" max="5126" width="11" style="31" customWidth="1"/>
    <col min="5127" max="5127" width="12.5703125" style="31" customWidth="1"/>
    <col min="5128" max="5135" width="11" style="31" customWidth="1"/>
    <col min="5136" max="5136" width="14.7109375" style="31" customWidth="1"/>
    <col min="5137" max="5137" width="11" style="31" customWidth="1"/>
    <col min="5138" max="5138" width="14.140625" style="31" customWidth="1"/>
    <col min="5139" max="5142" width="11.42578125" style="31"/>
    <col min="5143" max="5153" width="10" style="31" customWidth="1"/>
    <col min="5154" max="5159" width="11.5703125" style="31" customWidth="1"/>
    <col min="5160" max="5162" width="15.5703125" style="31" customWidth="1"/>
    <col min="5163" max="5201" width="0" style="31" hidden="1" customWidth="1"/>
    <col min="5202" max="5209" width="14.85546875" style="31" customWidth="1"/>
    <col min="5210" max="5211" width="10.85546875" style="31" customWidth="1"/>
    <col min="5212" max="5223" width="11.42578125" style="31"/>
    <col min="5224" max="5226" width="11.85546875" style="31" customWidth="1"/>
    <col min="5227" max="5376" width="11.42578125" style="31"/>
    <col min="5377" max="5377" width="41" style="31" customWidth="1"/>
    <col min="5378" max="5378" width="14" style="31" customWidth="1"/>
    <col min="5379" max="5379" width="22.140625" style="31" customWidth="1"/>
    <col min="5380" max="5380" width="11" style="31" customWidth="1"/>
    <col min="5381" max="5381" width="12.5703125" style="31" customWidth="1"/>
    <col min="5382" max="5382" width="11" style="31" customWidth="1"/>
    <col min="5383" max="5383" width="12.5703125" style="31" customWidth="1"/>
    <col min="5384" max="5391" width="11" style="31" customWidth="1"/>
    <col min="5392" max="5392" width="14.7109375" style="31" customWidth="1"/>
    <col min="5393" max="5393" width="11" style="31" customWidth="1"/>
    <col min="5394" max="5394" width="14.140625" style="31" customWidth="1"/>
    <col min="5395" max="5398" width="11.42578125" style="31"/>
    <col min="5399" max="5409" width="10" style="31" customWidth="1"/>
    <col min="5410" max="5415" width="11.5703125" style="31" customWidth="1"/>
    <col min="5416" max="5418" width="15.5703125" style="31" customWidth="1"/>
    <col min="5419" max="5457" width="0" style="31" hidden="1" customWidth="1"/>
    <col min="5458" max="5465" width="14.85546875" style="31" customWidth="1"/>
    <col min="5466" max="5467" width="10.85546875" style="31" customWidth="1"/>
    <col min="5468" max="5479" width="11.42578125" style="31"/>
    <col min="5480" max="5482" width="11.85546875" style="31" customWidth="1"/>
    <col min="5483" max="5632" width="11.42578125" style="31"/>
    <col min="5633" max="5633" width="41" style="31" customWidth="1"/>
    <col min="5634" max="5634" width="14" style="31" customWidth="1"/>
    <col min="5635" max="5635" width="22.140625" style="31" customWidth="1"/>
    <col min="5636" max="5636" width="11" style="31" customWidth="1"/>
    <col min="5637" max="5637" width="12.5703125" style="31" customWidth="1"/>
    <col min="5638" max="5638" width="11" style="31" customWidth="1"/>
    <col min="5639" max="5639" width="12.5703125" style="31" customWidth="1"/>
    <col min="5640" max="5647" width="11" style="31" customWidth="1"/>
    <col min="5648" max="5648" width="14.7109375" style="31" customWidth="1"/>
    <col min="5649" max="5649" width="11" style="31" customWidth="1"/>
    <col min="5650" max="5650" width="14.140625" style="31" customWidth="1"/>
    <col min="5651" max="5654" width="11.42578125" style="31"/>
    <col min="5655" max="5665" width="10" style="31" customWidth="1"/>
    <col min="5666" max="5671" width="11.5703125" style="31" customWidth="1"/>
    <col min="5672" max="5674" width="15.5703125" style="31" customWidth="1"/>
    <col min="5675" max="5713" width="0" style="31" hidden="1" customWidth="1"/>
    <col min="5714" max="5721" width="14.85546875" style="31" customWidth="1"/>
    <col min="5722" max="5723" width="10.85546875" style="31" customWidth="1"/>
    <col min="5724" max="5735" width="11.42578125" style="31"/>
    <col min="5736" max="5738" width="11.85546875" style="31" customWidth="1"/>
    <col min="5739" max="5888" width="11.42578125" style="31"/>
    <col min="5889" max="5889" width="41" style="31" customWidth="1"/>
    <col min="5890" max="5890" width="14" style="31" customWidth="1"/>
    <col min="5891" max="5891" width="22.140625" style="31" customWidth="1"/>
    <col min="5892" max="5892" width="11" style="31" customWidth="1"/>
    <col min="5893" max="5893" width="12.5703125" style="31" customWidth="1"/>
    <col min="5894" max="5894" width="11" style="31" customWidth="1"/>
    <col min="5895" max="5895" width="12.5703125" style="31" customWidth="1"/>
    <col min="5896" max="5903" width="11" style="31" customWidth="1"/>
    <col min="5904" max="5904" width="14.7109375" style="31" customWidth="1"/>
    <col min="5905" max="5905" width="11" style="31" customWidth="1"/>
    <col min="5906" max="5906" width="14.140625" style="31" customWidth="1"/>
    <col min="5907" max="5910" width="11.42578125" style="31"/>
    <col min="5911" max="5921" width="10" style="31" customWidth="1"/>
    <col min="5922" max="5927" width="11.5703125" style="31" customWidth="1"/>
    <col min="5928" max="5930" width="15.5703125" style="31" customWidth="1"/>
    <col min="5931" max="5969" width="0" style="31" hidden="1" customWidth="1"/>
    <col min="5970" max="5977" width="14.85546875" style="31" customWidth="1"/>
    <col min="5978" max="5979" width="10.85546875" style="31" customWidth="1"/>
    <col min="5980" max="5991" width="11.42578125" style="31"/>
    <col min="5992" max="5994" width="11.85546875" style="31" customWidth="1"/>
    <col min="5995" max="6144" width="11.42578125" style="31"/>
    <col min="6145" max="6145" width="41" style="31" customWidth="1"/>
    <col min="6146" max="6146" width="14" style="31" customWidth="1"/>
    <col min="6147" max="6147" width="22.140625" style="31" customWidth="1"/>
    <col min="6148" max="6148" width="11" style="31" customWidth="1"/>
    <col min="6149" max="6149" width="12.5703125" style="31" customWidth="1"/>
    <col min="6150" max="6150" width="11" style="31" customWidth="1"/>
    <col min="6151" max="6151" width="12.5703125" style="31" customWidth="1"/>
    <col min="6152" max="6159" width="11" style="31" customWidth="1"/>
    <col min="6160" max="6160" width="14.7109375" style="31" customWidth="1"/>
    <col min="6161" max="6161" width="11" style="31" customWidth="1"/>
    <col min="6162" max="6162" width="14.140625" style="31" customWidth="1"/>
    <col min="6163" max="6166" width="11.42578125" style="31"/>
    <col min="6167" max="6177" width="10" style="31" customWidth="1"/>
    <col min="6178" max="6183" width="11.5703125" style="31" customWidth="1"/>
    <col min="6184" max="6186" width="15.5703125" style="31" customWidth="1"/>
    <col min="6187" max="6225" width="0" style="31" hidden="1" customWidth="1"/>
    <col min="6226" max="6233" width="14.85546875" style="31" customWidth="1"/>
    <col min="6234" max="6235" width="10.85546875" style="31" customWidth="1"/>
    <col min="6236" max="6247" width="11.42578125" style="31"/>
    <col min="6248" max="6250" width="11.85546875" style="31" customWidth="1"/>
    <col min="6251" max="6400" width="11.42578125" style="31"/>
    <col min="6401" max="6401" width="41" style="31" customWidth="1"/>
    <col min="6402" max="6402" width="14" style="31" customWidth="1"/>
    <col min="6403" max="6403" width="22.140625" style="31" customWidth="1"/>
    <col min="6404" max="6404" width="11" style="31" customWidth="1"/>
    <col min="6405" max="6405" width="12.5703125" style="31" customWidth="1"/>
    <col min="6406" max="6406" width="11" style="31" customWidth="1"/>
    <col min="6407" max="6407" width="12.5703125" style="31" customWidth="1"/>
    <col min="6408" max="6415" width="11" style="31" customWidth="1"/>
    <col min="6416" max="6416" width="14.7109375" style="31" customWidth="1"/>
    <col min="6417" max="6417" width="11" style="31" customWidth="1"/>
    <col min="6418" max="6418" width="14.140625" style="31" customWidth="1"/>
    <col min="6419" max="6422" width="11.42578125" style="31"/>
    <col min="6423" max="6433" width="10" style="31" customWidth="1"/>
    <col min="6434" max="6439" width="11.5703125" style="31" customWidth="1"/>
    <col min="6440" max="6442" width="15.5703125" style="31" customWidth="1"/>
    <col min="6443" max="6481" width="0" style="31" hidden="1" customWidth="1"/>
    <col min="6482" max="6489" width="14.85546875" style="31" customWidth="1"/>
    <col min="6490" max="6491" width="10.85546875" style="31" customWidth="1"/>
    <col min="6492" max="6503" width="11.42578125" style="31"/>
    <col min="6504" max="6506" width="11.85546875" style="31" customWidth="1"/>
    <col min="6507" max="6656" width="11.42578125" style="31"/>
    <col min="6657" max="6657" width="41" style="31" customWidth="1"/>
    <col min="6658" max="6658" width="14" style="31" customWidth="1"/>
    <col min="6659" max="6659" width="22.140625" style="31" customWidth="1"/>
    <col min="6660" max="6660" width="11" style="31" customWidth="1"/>
    <col min="6661" max="6661" width="12.5703125" style="31" customWidth="1"/>
    <col min="6662" max="6662" width="11" style="31" customWidth="1"/>
    <col min="6663" max="6663" width="12.5703125" style="31" customWidth="1"/>
    <col min="6664" max="6671" width="11" style="31" customWidth="1"/>
    <col min="6672" max="6672" width="14.7109375" style="31" customWidth="1"/>
    <col min="6673" max="6673" width="11" style="31" customWidth="1"/>
    <col min="6674" max="6674" width="14.140625" style="31" customWidth="1"/>
    <col min="6675" max="6678" width="11.42578125" style="31"/>
    <col min="6679" max="6689" width="10" style="31" customWidth="1"/>
    <col min="6690" max="6695" width="11.5703125" style="31" customWidth="1"/>
    <col min="6696" max="6698" width="15.5703125" style="31" customWidth="1"/>
    <col min="6699" max="6737" width="0" style="31" hidden="1" customWidth="1"/>
    <col min="6738" max="6745" width="14.85546875" style="31" customWidth="1"/>
    <col min="6746" max="6747" width="10.85546875" style="31" customWidth="1"/>
    <col min="6748" max="6759" width="11.42578125" style="31"/>
    <col min="6760" max="6762" width="11.85546875" style="31" customWidth="1"/>
    <col min="6763" max="6912" width="11.42578125" style="31"/>
    <col min="6913" max="6913" width="41" style="31" customWidth="1"/>
    <col min="6914" max="6914" width="14" style="31" customWidth="1"/>
    <col min="6915" max="6915" width="22.140625" style="31" customWidth="1"/>
    <col min="6916" max="6916" width="11" style="31" customWidth="1"/>
    <col min="6917" max="6917" width="12.5703125" style="31" customWidth="1"/>
    <col min="6918" max="6918" width="11" style="31" customWidth="1"/>
    <col min="6919" max="6919" width="12.5703125" style="31" customWidth="1"/>
    <col min="6920" max="6927" width="11" style="31" customWidth="1"/>
    <col min="6928" max="6928" width="14.7109375" style="31" customWidth="1"/>
    <col min="6929" max="6929" width="11" style="31" customWidth="1"/>
    <col min="6930" max="6930" width="14.140625" style="31" customWidth="1"/>
    <col min="6931" max="6934" width="11.42578125" style="31"/>
    <col min="6935" max="6945" width="10" style="31" customWidth="1"/>
    <col min="6946" max="6951" width="11.5703125" style="31" customWidth="1"/>
    <col min="6952" max="6954" width="15.5703125" style="31" customWidth="1"/>
    <col min="6955" max="6993" width="0" style="31" hidden="1" customWidth="1"/>
    <col min="6994" max="7001" width="14.85546875" style="31" customWidth="1"/>
    <col min="7002" max="7003" width="10.85546875" style="31" customWidth="1"/>
    <col min="7004" max="7015" width="11.42578125" style="31"/>
    <col min="7016" max="7018" width="11.85546875" style="31" customWidth="1"/>
    <col min="7019" max="7168" width="11.42578125" style="31"/>
    <col min="7169" max="7169" width="41" style="31" customWidth="1"/>
    <col min="7170" max="7170" width="14" style="31" customWidth="1"/>
    <col min="7171" max="7171" width="22.140625" style="31" customWidth="1"/>
    <col min="7172" max="7172" width="11" style="31" customWidth="1"/>
    <col min="7173" max="7173" width="12.5703125" style="31" customWidth="1"/>
    <col min="7174" max="7174" width="11" style="31" customWidth="1"/>
    <col min="7175" max="7175" width="12.5703125" style="31" customWidth="1"/>
    <col min="7176" max="7183" width="11" style="31" customWidth="1"/>
    <col min="7184" max="7184" width="14.7109375" style="31" customWidth="1"/>
    <col min="7185" max="7185" width="11" style="31" customWidth="1"/>
    <col min="7186" max="7186" width="14.140625" style="31" customWidth="1"/>
    <col min="7187" max="7190" width="11.42578125" style="31"/>
    <col min="7191" max="7201" width="10" style="31" customWidth="1"/>
    <col min="7202" max="7207" width="11.5703125" style="31" customWidth="1"/>
    <col min="7208" max="7210" width="15.5703125" style="31" customWidth="1"/>
    <col min="7211" max="7249" width="0" style="31" hidden="1" customWidth="1"/>
    <col min="7250" max="7257" width="14.85546875" style="31" customWidth="1"/>
    <col min="7258" max="7259" width="10.85546875" style="31" customWidth="1"/>
    <col min="7260" max="7271" width="11.42578125" style="31"/>
    <col min="7272" max="7274" width="11.85546875" style="31" customWidth="1"/>
    <col min="7275" max="7424" width="11.42578125" style="31"/>
    <col min="7425" max="7425" width="41" style="31" customWidth="1"/>
    <col min="7426" max="7426" width="14" style="31" customWidth="1"/>
    <col min="7427" max="7427" width="22.140625" style="31" customWidth="1"/>
    <col min="7428" max="7428" width="11" style="31" customWidth="1"/>
    <col min="7429" max="7429" width="12.5703125" style="31" customWidth="1"/>
    <col min="7430" max="7430" width="11" style="31" customWidth="1"/>
    <col min="7431" max="7431" width="12.5703125" style="31" customWidth="1"/>
    <col min="7432" max="7439" width="11" style="31" customWidth="1"/>
    <col min="7440" max="7440" width="14.7109375" style="31" customWidth="1"/>
    <col min="7441" max="7441" width="11" style="31" customWidth="1"/>
    <col min="7442" max="7442" width="14.140625" style="31" customWidth="1"/>
    <col min="7443" max="7446" width="11.42578125" style="31"/>
    <col min="7447" max="7457" width="10" style="31" customWidth="1"/>
    <col min="7458" max="7463" width="11.5703125" style="31" customWidth="1"/>
    <col min="7464" max="7466" width="15.5703125" style="31" customWidth="1"/>
    <col min="7467" max="7505" width="0" style="31" hidden="1" customWidth="1"/>
    <col min="7506" max="7513" width="14.85546875" style="31" customWidth="1"/>
    <col min="7514" max="7515" width="10.85546875" style="31" customWidth="1"/>
    <col min="7516" max="7527" width="11.42578125" style="31"/>
    <col min="7528" max="7530" width="11.85546875" style="31" customWidth="1"/>
    <col min="7531" max="7680" width="11.42578125" style="31"/>
    <col min="7681" max="7681" width="41" style="31" customWidth="1"/>
    <col min="7682" max="7682" width="14" style="31" customWidth="1"/>
    <col min="7683" max="7683" width="22.140625" style="31" customWidth="1"/>
    <col min="7684" max="7684" width="11" style="31" customWidth="1"/>
    <col min="7685" max="7685" width="12.5703125" style="31" customWidth="1"/>
    <col min="7686" max="7686" width="11" style="31" customWidth="1"/>
    <col min="7687" max="7687" width="12.5703125" style="31" customWidth="1"/>
    <col min="7688" max="7695" width="11" style="31" customWidth="1"/>
    <col min="7696" max="7696" width="14.7109375" style="31" customWidth="1"/>
    <col min="7697" max="7697" width="11" style="31" customWidth="1"/>
    <col min="7698" max="7698" width="14.140625" style="31" customWidth="1"/>
    <col min="7699" max="7702" width="11.42578125" style="31"/>
    <col min="7703" max="7713" width="10" style="31" customWidth="1"/>
    <col min="7714" max="7719" width="11.5703125" style="31" customWidth="1"/>
    <col min="7720" max="7722" width="15.5703125" style="31" customWidth="1"/>
    <col min="7723" max="7761" width="0" style="31" hidden="1" customWidth="1"/>
    <col min="7762" max="7769" width="14.85546875" style="31" customWidth="1"/>
    <col min="7770" max="7771" width="10.85546875" style="31" customWidth="1"/>
    <col min="7772" max="7783" width="11.42578125" style="31"/>
    <col min="7784" max="7786" width="11.85546875" style="31" customWidth="1"/>
    <col min="7787" max="7936" width="11.42578125" style="31"/>
    <col min="7937" max="7937" width="41" style="31" customWidth="1"/>
    <col min="7938" max="7938" width="14" style="31" customWidth="1"/>
    <col min="7939" max="7939" width="22.140625" style="31" customWidth="1"/>
    <col min="7940" max="7940" width="11" style="31" customWidth="1"/>
    <col min="7941" max="7941" width="12.5703125" style="31" customWidth="1"/>
    <col min="7942" max="7942" width="11" style="31" customWidth="1"/>
    <col min="7943" max="7943" width="12.5703125" style="31" customWidth="1"/>
    <col min="7944" max="7951" width="11" style="31" customWidth="1"/>
    <col min="7952" max="7952" width="14.7109375" style="31" customWidth="1"/>
    <col min="7953" max="7953" width="11" style="31" customWidth="1"/>
    <col min="7954" max="7954" width="14.140625" style="31" customWidth="1"/>
    <col min="7955" max="7958" width="11.42578125" style="31"/>
    <col min="7959" max="7969" width="10" style="31" customWidth="1"/>
    <col min="7970" max="7975" width="11.5703125" style="31" customWidth="1"/>
    <col min="7976" max="7978" width="15.5703125" style="31" customWidth="1"/>
    <col min="7979" max="8017" width="0" style="31" hidden="1" customWidth="1"/>
    <col min="8018" max="8025" width="14.85546875" style="31" customWidth="1"/>
    <col min="8026" max="8027" width="10.85546875" style="31" customWidth="1"/>
    <col min="8028" max="8039" width="11.42578125" style="31"/>
    <col min="8040" max="8042" width="11.85546875" style="31" customWidth="1"/>
    <col min="8043" max="8192" width="11.42578125" style="31"/>
    <col min="8193" max="8193" width="41" style="31" customWidth="1"/>
    <col min="8194" max="8194" width="14" style="31" customWidth="1"/>
    <col min="8195" max="8195" width="22.140625" style="31" customWidth="1"/>
    <col min="8196" max="8196" width="11" style="31" customWidth="1"/>
    <col min="8197" max="8197" width="12.5703125" style="31" customWidth="1"/>
    <col min="8198" max="8198" width="11" style="31" customWidth="1"/>
    <col min="8199" max="8199" width="12.5703125" style="31" customWidth="1"/>
    <col min="8200" max="8207" width="11" style="31" customWidth="1"/>
    <col min="8208" max="8208" width="14.7109375" style="31" customWidth="1"/>
    <col min="8209" max="8209" width="11" style="31" customWidth="1"/>
    <col min="8210" max="8210" width="14.140625" style="31" customWidth="1"/>
    <col min="8211" max="8214" width="11.42578125" style="31"/>
    <col min="8215" max="8225" width="10" style="31" customWidth="1"/>
    <col min="8226" max="8231" width="11.5703125" style="31" customWidth="1"/>
    <col min="8232" max="8234" width="15.5703125" style="31" customWidth="1"/>
    <col min="8235" max="8273" width="0" style="31" hidden="1" customWidth="1"/>
    <col min="8274" max="8281" width="14.85546875" style="31" customWidth="1"/>
    <col min="8282" max="8283" width="10.85546875" style="31" customWidth="1"/>
    <col min="8284" max="8295" width="11.42578125" style="31"/>
    <col min="8296" max="8298" width="11.85546875" style="31" customWidth="1"/>
    <col min="8299" max="8448" width="11.42578125" style="31"/>
    <col min="8449" max="8449" width="41" style="31" customWidth="1"/>
    <col min="8450" max="8450" width="14" style="31" customWidth="1"/>
    <col min="8451" max="8451" width="22.140625" style="31" customWidth="1"/>
    <col min="8452" max="8452" width="11" style="31" customWidth="1"/>
    <col min="8453" max="8453" width="12.5703125" style="31" customWidth="1"/>
    <col min="8454" max="8454" width="11" style="31" customWidth="1"/>
    <col min="8455" max="8455" width="12.5703125" style="31" customWidth="1"/>
    <col min="8456" max="8463" width="11" style="31" customWidth="1"/>
    <col min="8464" max="8464" width="14.7109375" style="31" customWidth="1"/>
    <col min="8465" max="8465" width="11" style="31" customWidth="1"/>
    <col min="8466" max="8466" width="14.140625" style="31" customWidth="1"/>
    <col min="8467" max="8470" width="11.42578125" style="31"/>
    <col min="8471" max="8481" width="10" style="31" customWidth="1"/>
    <col min="8482" max="8487" width="11.5703125" style="31" customWidth="1"/>
    <col min="8488" max="8490" width="15.5703125" style="31" customWidth="1"/>
    <col min="8491" max="8529" width="0" style="31" hidden="1" customWidth="1"/>
    <col min="8530" max="8537" width="14.85546875" style="31" customWidth="1"/>
    <col min="8538" max="8539" width="10.85546875" style="31" customWidth="1"/>
    <col min="8540" max="8551" width="11.42578125" style="31"/>
    <col min="8552" max="8554" width="11.85546875" style="31" customWidth="1"/>
    <col min="8555" max="8704" width="11.42578125" style="31"/>
    <col min="8705" max="8705" width="41" style="31" customWidth="1"/>
    <col min="8706" max="8706" width="14" style="31" customWidth="1"/>
    <col min="8707" max="8707" width="22.140625" style="31" customWidth="1"/>
    <col min="8708" max="8708" width="11" style="31" customWidth="1"/>
    <col min="8709" max="8709" width="12.5703125" style="31" customWidth="1"/>
    <col min="8710" max="8710" width="11" style="31" customWidth="1"/>
    <col min="8711" max="8711" width="12.5703125" style="31" customWidth="1"/>
    <col min="8712" max="8719" width="11" style="31" customWidth="1"/>
    <col min="8720" max="8720" width="14.7109375" style="31" customWidth="1"/>
    <col min="8721" max="8721" width="11" style="31" customWidth="1"/>
    <col min="8722" max="8722" width="14.140625" style="31" customWidth="1"/>
    <col min="8723" max="8726" width="11.42578125" style="31"/>
    <col min="8727" max="8737" width="10" style="31" customWidth="1"/>
    <col min="8738" max="8743" width="11.5703125" style="31" customWidth="1"/>
    <col min="8744" max="8746" width="15.5703125" style="31" customWidth="1"/>
    <col min="8747" max="8785" width="0" style="31" hidden="1" customWidth="1"/>
    <col min="8786" max="8793" width="14.85546875" style="31" customWidth="1"/>
    <col min="8794" max="8795" width="10.85546875" style="31" customWidth="1"/>
    <col min="8796" max="8807" width="11.42578125" style="31"/>
    <col min="8808" max="8810" width="11.85546875" style="31" customWidth="1"/>
    <col min="8811" max="8960" width="11.42578125" style="31"/>
    <col min="8961" max="8961" width="41" style="31" customWidth="1"/>
    <col min="8962" max="8962" width="14" style="31" customWidth="1"/>
    <col min="8963" max="8963" width="22.140625" style="31" customWidth="1"/>
    <col min="8964" max="8964" width="11" style="31" customWidth="1"/>
    <col min="8965" max="8965" width="12.5703125" style="31" customWidth="1"/>
    <col min="8966" max="8966" width="11" style="31" customWidth="1"/>
    <col min="8967" max="8967" width="12.5703125" style="31" customWidth="1"/>
    <col min="8968" max="8975" width="11" style="31" customWidth="1"/>
    <col min="8976" max="8976" width="14.7109375" style="31" customWidth="1"/>
    <col min="8977" max="8977" width="11" style="31" customWidth="1"/>
    <col min="8978" max="8978" width="14.140625" style="31" customWidth="1"/>
    <col min="8979" max="8982" width="11.42578125" style="31"/>
    <col min="8983" max="8993" width="10" style="31" customWidth="1"/>
    <col min="8994" max="8999" width="11.5703125" style="31" customWidth="1"/>
    <col min="9000" max="9002" width="15.5703125" style="31" customWidth="1"/>
    <col min="9003" max="9041" width="0" style="31" hidden="1" customWidth="1"/>
    <col min="9042" max="9049" width="14.85546875" style="31" customWidth="1"/>
    <col min="9050" max="9051" width="10.85546875" style="31" customWidth="1"/>
    <col min="9052" max="9063" width="11.42578125" style="31"/>
    <col min="9064" max="9066" width="11.85546875" style="31" customWidth="1"/>
    <col min="9067" max="9216" width="11.42578125" style="31"/>
    <col min="9217" max="9217" width="41" style="31" customWidth="1"/>
    <col min="9218" max="9218" width="14" style="31" customWidth="1"/>
    <col min="9219" max="9219" width="22.140625" style="31" customWidth="1"/>
    <col min="9220" max="9220" width="11" style="31" customWidth="1"/>
    <col min="9221" max="9221" width="12.5703125" style="31" customWidth="1"/>
    <col min="9222" max="9222" width="11" style="31" customWidth="1"/>
    <col min="9223" max="9223" width="12.5703125" style="31" customWidth="1"/>
    <col min="9224" max="9231" width="11" style="31" customWidth="1"/>
    <col min="9232" max="9232" width="14.7109375" style="31" customWidth="1"/>
    <col min="9233" max="9233" width="11" style="31" customWidth="1"/>
    <col min="9234" max="9234" width="14.140625" style="31" customWidth="1"/>
    <col min="9235" max="9238" width="11.42578125" style="31"/>
    <col min="9239" max="9249" width="10" style="31" customWidth="1"/>
    <col min="9250" max="9255" width="11.5703125" style="31" customWidth="1"/>
    <col min="9256" max="9258" width="15.5703125" style="31" customWidth="1"/>
    <col min="9259" max="9297" width="0" style="31" hidden="1" customWidth="1"/>
    <col min="9298" max="9305" width="14.85546875" style="31" customWidth="1"/>
    <col min="9306" max="9307" width="10.85546875" style="31" customWidth="1"/>
    <col min="9308" max="9319" width="11.42578125" style="31"/>
    <col min="9320" max="9322" width="11.85546875" style="31" customWidth="1"/>
    <col min="9323" max="9472" width="11.42578125" style="31"/>
    <col min="9473" max="9473" width="41" style="31" customWidth="1"/>
    <col min="9474" max="9474" width="14" style="31" customWidth="1"/>
    <col min="9475" max="9475" width="22.140625" style="31" customWidth="1"/>
    <col min="9476" max="9476" width="11" style="31" customWidth="1"/>
    <col min="9477" max="9477" width="12.5703125" style="31" customWidth="1"/>
    <col min="9478" max="9478" width="11" style="31" customWidth="1"/>
    <col min="9479" max="9479" width="12.5703125" style="31" customWidth="1"/>
    <col min="9480" max="9487" width="11" style="31" customWidth="1"/>
    <col min="9488" max="9488" width="14.7109375" style="31" customWidth="1"/>
    <col min="9489" max="9489" width="11" style="31" customWidth="1"/>
    <col min="9490" max="9490" width="14.140625" style="31" customWidth="1"/>
    <col min="9491" max="9494" width="11.42578125" style="31"/>
    <col min="9495" max="9505" width="10" style="31" customWidth="1"/>
    <col min="9506" max="9511" width="11.5703125" style="31" customWidth="1"/>
    <col min="9512" max="9514" width="15.5703125" style="31" customWidth="1"/>
    <col min="9515" max="9553" width="0" style="31" hidden="1" customWidth="1"/>
    <col min="9554" max="9561" width="14.85546875" style="31" customWidth="1"/>
    <col min="9562" max="9563" width="10.85546875" style="31" customWidth="1"/>
    <col min="9564" max="9575" width="11.42578125" style="31"/>
    <col min="9576" max="9578" width="11.85546875" style="31" customWidth="1"/>
    <col min="9579" max="9728" width="11.42578125" style="31"/>
    <col min="9729" max="9729" width="41" style="31" customWidth="1"/>
    <col min="9730" max="9730" width="14" style="31" customWidth="1"/>
    <col min="9731" max="9731" width="22.140625" style="31" customWidth="1"/>
    <col min="9732" max="9732" width="11" style="31" customWidth="1"/>
    <col min="9733" max="9733" width="12.5703125" style="31" customWidth="1"/>
    <col min="9734" max="9734" width="11" style="31" customWidth="1"/>
    <col min="9735" max="9735" width="12.5703125" style="31" customWidth="1"/>
    <col min="9736" max="9743" width="11" style="31" customWidth="1"/>
    <col min="9744" max="9744" width="14.7109375" style="31" customWidth="1"/>
    <col min="9745" max="9745" width="11" style="31" customWidth="1"/>
    <col min="9746" max="9746" width="14.140625" style="31" customWidth="1"/>
    <col min="9747" max="9750" width="11.42578125" style="31"/>
    <col min="9751" max="9761" width="10" style="31" customWidth="1"/>
    <col min="9762" max="9767" width="11.5703125" style="31" customWidth="1"/>
    <col min="9768" max="9770" width="15.5703125" style="31" customWidth="1"/>
    <col min="9771" max="9809" width="0" style="31" hidden="1" customWidth="1"/>
    <col min="9810" max="9817" width="14.85546875" style="31" customWidth="1"/>
    <col min="9818" max="9819" width="10.85546875" style="31" customWidth="1"/>
    <col min="9820" max="9831" width="11.42578125" style="31"/>
    <col min="9832" max="9834" width="11.85546875" style="31" customWidth="1"/>
    <col min="9835" max="9984" width="11.42578125" style="31"/>
    <col min="9985" max="9985" width="41" style="31" customWidth="1"/>
    <col min="9986" max="9986" width="14" style="31" customWidth="1"/>
    <col min="9987" max="9987" width="22.140625" style="31" customWidth="1"/>
    <col min="9988" max="9988" width="11" style="31" customWidth="1"/>
    <col min="9989" max="9989" width="12.5703125" style="31" customWidth="1"/>
    <col min="9990" max="9990" width="11" style="31" customWidth="1"/>
    <col min="9991" max="9991" width="12.5703125" style="31" customWidth="1"/>
    <col min="9992" max="9999" width="11" style="31" customWidth="1"/>
    <col min="10000" max="10000" width="14.7109375" style="31" customWidth="1"/>
    <col min="10001" max="10001" width="11" style="31" customWidth="1"/>
    <col min="10002" max="10002" width="14.140625" style="31" customWidth="1"/>
    <col min="10003" max="10006" width="11.42578125" style="31"/>
    <col min="10007" max="10017" width="10" style="31" customWidth="1"/>
    <col min="10018" max="10023" width="11.5703125" style="31" customWidth="1"/>
    <col min="10024" max="10026" width="15.5703125" style="31" customWidth="1"/>
    <col min="10027" max="10065" width="0" style="31" hidden="1" customWidth="1"/>
    <col min="10066" max="10073" width="14.85546875" style="31" customWidth="1"/>
    <col min="10074" max="10075" width="10.85546875" style="31" customWidth="1"/>
    <col min="10076" max="10087" width="11.42578125" style="31"/>
    <col min="10088" max="10090" width="11.85546875" style="31" customWidth="1"/>
    <col min="10091" max="10240" width="11.42578125" style="31"/>
    <col min="10241" max="10241" width="41" style="31" customWidth="1"/>
    <col min="10242" max="10242" width="14" style="31" customWidth="1"/>
    <col min="10243" max="10243" width="22.140625" style="31" customWidth="1"/>
    <col min="10244" max="10244" width="11" style="31" customWidth="1"/>
    <col min="10245" max="10245" width="12.5703125" style="31" customWidth="1"/>
    <col min="10246" max="10246" width="11" style="31" customWidth="1"/>
    <col min="10247" max="10247" width="12.5703125" style="31" customWidth="1"/>
    <col min="10248" max="10255" width="11" style="31" customWidth="1"/>
    <col min="10256" max="10256" width="14.7109375" style="31" customWidth="1"/>
    <col min="10257" max="10257" width="11" style="31" customWidth="1"/>
    <col min="10258" max="10258" width="14.140625" style="31" customWidth="1"/>
    <col min="10259" max="10262" width="11.42578125" style="31"/>
    <col min="10263" max="10273" width="10" style="31" customWidth="1"/>
    <col min="10274" max="10279" width="11.5703125" style="31" customWidth="1"/>
    <col min="10280" max="10282" width="15.5703125" style="31" customWidth="1"/>
    <col min="10283" max="10321" width="0" style="31" hidden="1" customWidth="1"/>
    <col min="10322" max="10329" width="14.85546875" style="31" customWidth="1"/>
    <col min="10330" max="10331" width="10.85546875" style="31" customWidth="1"/>
    <col min="10332" max="10343" width="11.42578125" style="31"/>
    <col min="10344" max="10346" width="11.85546875" style="31" customWidth="1"/>
    <col min="10347" max="10496" width="11.42578125" style="31"/>
    <col min="10497" max="10497" width="41" style="31" customWidth="1"/>
    <col min="10498" max="10498" width="14" style="31" customWidth="1"/>
    <col min="10499" max="10499" width="22.140625" style="31" customWidth="1"/>
    <col min="10500" max="10500" width="11" style="31" customWidth="1"/>
    <col min="10501" max="10501" width="12.5703125" style="31" customWidth="1"/>
    <col min="10502" max="10502" width="11" style="31" customWidth="1"/>
    <col min="10503" max="10503" width="12.5703125" style="31" customWidth="1"/>
    <col min="10504" max="10511" width="11" style="31" customWidth="1"/>
    <col min="10512" max="10512" width="14.7109375" style="31" customWidth="1"/>
    <col min="10513" max="10513" width="11" style="31" customWidth="1"/>
    <col min="10514" max="10514" width="14.140625" style="31" customWidth="1"/>
    <col min="10515" max="10518" width="11.42578125" style="31"/>
    <col min="10519" max="10529" width="10" style="31" customWidth="1"/>
    <col min="10530" max="10535" width="11.5703125" style="31" customWidth="1"/>
    <col min="10536" max="10538" width="15.5703125" style="31" customWidth="1"/>
    <col min="10539" max="10577" width="0" style="31" hidden="1" customWidth="1"/>
    <col min="10578" max="10585" width="14.85546875" style="31" customWidth="1"/>
    <col min="10586" max="10587" width="10.85546875" style="31" customWidth="1"/>
    <col min="10588" max="10599" width="11.42578125" style="31"/>
    <col min="10600" max="10602" width="11.85546875" style="31" customWidth="1"/>
    <col min="10603" max="10752" width="11.42578125" style="31"/>
    <col min="10753" max="10753" width="41" style="31" customWidth="1"/>
    <col min="10754" max="10754" width="14" style="31" customWidth="1"/>
    <col min="10755" max="10755" width="22.140625" style="31" customWidth="1"/>
    <col min="10756" max="10756" width="11" style="31" customWidth="1"/>
    <col min="10757" max="10757" width="12.5703125" style="31" customWidth="1"/>
    <col min="10758" max="10758" width="11" style="31" customWidth="1"/>
    <col min="10759" max="10759" width="12.5703125" style="31" customWidth="1"/>
    <col min="10760" max="10767" width="11" style="31" customWidth="1"/>
    <col min="10768" max="10768" width="14.7109375" style="31" customWidth="1"/>
    <col min="10769" max="10769" width="11" style="31" customWidth="1"/>
    <col min="10770" max="10770" width="14.140625" style="31" customWidth="1"/>
    <col min="10771" max="10774" width="11.42578125" style="31"/>
    <col min="10775" max="10785" width="10" style="31" customWidth="1"/>
    <col min="10786" max="10791" width="11.5703125" style="31" customWidth="1"/>
    <col min="10792" max="10794" width="15.5703125" style="31" customWidth="1"/>
    <col min="10795" max="10833" width="0" style="31" hidden="1" customWidth="1"/>
    <col min="10834" max="10841" width="14.85546875" style="31" customWidth="1"/>
    <col min="10842" max="10843" width="10.85546875" style="31" customWidth="1"/>
    <col min="10844" max="10855" width="11.42578125" style="31"/>
    <col min="10856" max="10858" width="11.85546875" style="31" customWidth="1"/>
    <col min="10859" max="11008" width="11.42578125" style="31"/>
    <col min="11009" max="11009" width="41" style="31" customWidth="1"/>
    <col min="11010" max="11010" width="14" style="31" customWidth="1"/>
    <col min="11011" max="11011" width="22.140625" style="31" customWidth="1"/>
    <col min="11012" max="11012" width="11" style="31" customWidth="1"/>
    <col min="11013" max="11013" width="12.5703125" style="31" customWidth="1"/>
    <col min="11014" max="11014" width="11" style="31" customWidth="1"/>
    <col min="11015" max="11015" width="12.5703125" style="31" customWidth="1"/>
    <col min="11016" max="11023" width="11" style="31" customWidth="1"/>
    <col min="11024" max="11024" width="14.7109375" style="31" customWidth="1"/>
    <col min="11025" max="11025" width="11" style="31" customWidth="1"/>
    <col min="11026" max="11026" width="14.140625" style="31" customWidth="1"/>
    <col min="11027" max="11030" width="11.42578125" style="31"/>
    <col min="11031" max="11041" width="10" style="31" customWidth="1"/>
    <col min="11042" max="11047" width="11.5703125" style="31" customWidth="1"/>
    <col min="11048" max="11050" width="15.5703125" style="31" customWidth="1"/>
    <col min="11051" max="11089" width="0" style="31" hidden="1" customWidth="1"/>
    <col min="11090" max="11097" width="14.85546875" style="31" customWidth="1"/>
    <col min="11098" max="11099" width="10.85546875" style="31" customWidth="1"/>
    <col min="11100" max="11111" width="11.42578125" style="31"/>
    <col min="11112" max="11114" width="11.85546875" style="31" customWidth="1"/>
    <col min="11115" max="11264" width="11.42578125" style="31"/>
    <col min="11265" max="11265" width="41" style="31" customWidth="1"/>
    <col min="11266" max="11266" width="14" style="31" customWidth="1"/>
    <col min="11267" max="11267" width="22.140625" style="31" customWidth="1"/>
    <col min="11268" max="11268" width="11" style="31" customWidth="1"/>
    <col min="11269" max="11269" width="12.5703125" style="31" customWidth="1"/>
    <col min="11270" max="11270" width="11" style="31" customWidth="1"/>
    <col min="11271" max="11271" width="12.5703125" style="31" customWidth="1"/>
    <col min="11272" max="11279" width="11" style="31" customWidth="1"/>
    <col min="11280" max="11280" width="14.7109375" style="31" customWidth="1"/>
    <col min="11281" max="11281" width="11" style="31" customWidth="1"/>
    <col min="11282" max="11282" width="14.140625" style="31" customWidth="1"/>
    <col min="11283" max="11286" width="11.42578125" style="31"/>
    <col min="11287" max="11297" width="10" style="31" customWidth="1"/>
    <col min="11298" max="11303" width="11.5703125" style="31" customWidth="1"/>
    <col min="11304" max="11306" width="15.5703125" style="31" customWidth="1"/>
    <col min="11307" max="11345" width="0" style="31" hidden="1" customWidth="1"/>
    <col min="11346" max="11353" width="14.85546875" style="31" customWidth="1"/>
    <col min="11354" max="11355" width="10.85546875" style="31" customWidth="1"/>
    <col min="11356" max="11367" width="11.42578125" style="31"/>
    <col min="11368" max="11370" width="11.85546875" style="31" customWidth="1"/>
    <col min="11371" max="11520" width="11.42578125" style="31"/>
    <col min="11521" max="11521" width="41" style="31" customWidth="1"/>
    <col min="11522" max="11522" width="14" style="31" customWidth="1"/>
    <col min="11523" max="11523" width="22.140625" style="31" customWidth="1"/>
    <col min="11524" max="11524" width="11" style="31" customWidth="1"/>
    <col min="11525" max="11525" width="12.5703125" style="31" customWidth="1"/>
    <col min="11526" max="11526" width="11" style="31" customWidth="1"/>
    <col min="11527" max="11527" width="12.5703125" style="31" customWidth="1"/>
    <col min="11528" max="11535" width="11" style="31" customWidth="1"/>
    <col min="11536" max="11536" width="14.7109375" style="31" customWidth="1"/>
    <col min="11537" max="11537" width="11" style="31" customWidth="1"/>
    <col min="11538" max="11538" width="14.140625" style="31" customWidth="1"/>
    <col min="11539" max="11542" width="11.42578125" style="31"/>
    <col min="11543" max="11553" width="10" style="31" customWidth="1"/>
    <col min="11554" max="11559" width="11.5703125" style="31" customWidth="1"/>
    <col min="11560" max="11562" width="15.5703125" style="31" customWidth="1"/>
    <col min="11563" max="11601" width="0" style="31" hidden="1" customWidth="1"/>
    <col min="11602" max="11609" width="14.85546875" style="31" customWidth="1"/>
    <col min="11610" max="11611" width="10.85546875" style="31" customWidth="1"/>
    <col min="11612" max="11623" width="11.42578125" style="31"/>
    <col min="11624" max="11626" width="11.85546875" style="31" customWidth="1"/>
    <col min="11627" max="11776" width="11.42578125" style="31"/>
    <col min="11777" max="11777" width="41" style="31" customWidth="1"/>
    <col min="11778" max="11778" width="14" style="31" customWidth="1"/>
    <col min="11779" max="11779" width="22.140625" style="31" customWidth="1"/>
    <col min="11780" max="11780" width="11" style="31" customWidth="1"/>
    <col min="11781" max="11781" width="12.5703125" style="31" customWidth="1"/>
    <col min="11782" max="11782" width="11" style="31" customWidth="1"/>
    <col min="11783" max="11783" width="12.5703125" style="31" customWidth="1"/>
    <col min="11784" max="11791" width="11" style="31" customWidth="1"/>
    <col min="11792" max="11792" width="14.7109375" style="31" customWidth="1"/>
    <col min="11793" max="11793" width="11" style="31" customWidth="1"/>
    <col min="11794" max="11794" width="14.140625" style="31" customWidth="1"/>
    <col min="11795" max="11798" width="11.42578125" style="31"/>
    <col min="11799" max="11809" width="10" style="31" customWidth="1"/>
    <col min="11810" max="11815" width="11.5703125" style="31" customWidth="1"/>
    <col min="11816" max="11818" width="15.5703125" style="31" customWidth="1"/>
    <col min="11819" max="11857" width="0" style="31" hidden="1" customWidth="1"/>
    <col min="11858" max="11865" width="14.85546875" style="31" customWidth="1"/>
    <col min="11866" max="11867" width="10.85546875" style="31" customWidth="1"/>
    <col min="11868" max="11879" width="11.42578125" style="31"/>
    <col min="11880" max="11882" width="11.85546875" style="31" customWidth="1"/>
    <col min="11883" max="12032" width="11.42578125" style="31"/>
    <col min="12033" max="12033" width="41" style="31" customWidth="1"/>
    <col min="12034" max="12034" width="14" style="31" customWidth="1"/>
    <col min="12035" max="12035" width="22.140625" style="31" customWidth="1"/>
    <col min="12036" max="12036" width="11" style="31" customWidth="1"/>
    <col min="12037" max="12037" width="12.5703125" style="31" customWidth="1"/>
    <col min="12038" max="12038" width="11" style="31" customWidth="1"/>
    <col min="12039" max="12039" width="12.5703125" style="31" customWidth="1"/>
    <col min="12040" max="12047" width="11" style="31" customWidth="1"/>
    <col min="12048" max="12048" width="14.7109375" style="31" customWidth="1"/>
    <col min="12049" max="12049" width="11" style="31" customWidth="1"/>
    <col min="12050" max="12050" width="14.140625" style="31" customWidth="1"/>
    <col min="12051" max="12054" width="11.42578125" style="31"/>
    <col min="12055" max="12065" width="10" style="31" customWidth="1"/>
    <col min="12066" max="12071" width="11.5703125" style="31" customWidth="1"/>
    <col min="12072" max="12074" width="15.5703125" style="31" customWidth="1"/>
    <col min="12075" max="12113" width="0" style="31" hidden="1" customWidth="1"/>
    <col min="12114" max="12121" width="14.85546875" style="31" customWidth="1"/>
    <col min="12122" max="12123" width="10.85546875" style="31" customWidth="1"/>
    <col min="12124" max="12135" width="11.42578125" style="31"/>
    <col min="12136" max="12138" width="11.85546875" style="31" customWidth="1"/>
    <col min="12139" max="12288" width="11.42578125" style="31"/>
    <col min="12289" max="12289" width="41" style="31" customWidth="1"/>
    <col min="12290" max="12290" width="14" style="31" customWidth="1"/>
    <col min="12291" max="12291" width="22.140625" style="31" customWidth="1"/>
    <col min="12292" max="12292" width="11" style="31" customWidth="1"/>
    <col min="12293" max="12293" width="12.5703125" style="31" customWidth="1"/>
    <col min="12294" max="12294" width="11" style="31" customWidth="1"/>
    <col min="12295" max="12295" width="12.5703125" style="31" customWidth="1"/>
    <col min="12296" max="12303" width="11" style="31" customWidth="1"/>
    <col min="12304" max="12304" width="14.7109375" style="31" customWidth="1"/>
    <col min="12305" max="12305" width="11" style="31" customWidth="1"/>
    <col min="12306" max="12306" width="14.140625" style="31" customWidth="1"/>
    <col min="12307" max="12310" width="11.42578125" style="31"/>
    <col min="12311" max="12321" width="10" style="31" customWidth="1"/>
    <col min="12322" max="12327" width="11.5703125" style="31" customWidth="1"/>
    <col min="12328" max="12330" width="15.5703125" style="31" customWidth="1"/>
    <col min="12331" max="12369" width="0" style="31" hidden="1" customWidth="1"/>
    <col min="12370" max="12377" width="14.85546875" style="31" customWidth="1"/>
    <col min="12378" max="12379" width="10.85546875" style="31" customWidth="1"/>
    <col min="12380" max="12391" width="11.42578125" style="31"/>
    <col min="12392" max="12394" width="11.85546875" style="31" customWidth="1"/>
    <col min="12395" max="12544" width="11.42578125" style="31"/>
    <col min="12545" max="12545" width="41" style="31" customWidth="1"/>
    <col min="12546" max="12546" width="14" style="31" customWidth="1"/>
    <col min="12547" max="12547" width="22.140625" style="31" customWidth="1"/>
    <col min="12548" max="12548" width="11" style="31" customWidth="1"/>
    <col min="12549" max="12549" width="12.5703125" style="31" customWidth="1"/>
    <col min="12550" max="12550" width="11" style="31" customWidth="1"/>
    <col min="12551" max="12551" width="12.5703125" style="31" customWidth="1"/>
    <col min="12552" max="12559" width="11" style="31" customWidth="1"/>
    <col min="12560" max="12560" width="14.7109375" style="31" customWidth="1"/>
    <col min="12561" max="12561" width="11" style="31" customWidth="1"/>
    <col min="12562" max="12562" width="14.140625" style="31" customWidth="1"/>
    <col min="12563" max="12566" width="11.42578125" style="31"/>
    <col min="12567" max="12577" width="10" style="31" customWidth="1"/>
    <col min="12578" max="12583" width="11.5703125" style="31" customWidth="1"/>
    <col min="12584" max="12586" width="15.5703125" style="31" customWidth="1"/>
    <col min="12587" max="12625" width="0" style="31" hidden="1" customWidth="1"/>
    <col min="12626" max="12633" width="14.85546875" style="31" customWidth="1"/>
    <col min="12634" max="12635" width="10.85546875" style="31" customWidth="1"/>
    <col min="12636" max="12647" width="11.42578125" style="31"/>
    <col min="12648" max="12650" width="11.85546875" style="31" customWidth="1"/>
    <col min="12651" max="12800" width="11.42578125" style="31"/>
    <col min="12801" max="12801" width="41" style="31" customWidth="1"/>
    <col min="12802" max="12802" width="14" style="31" customWidth="1"/>
    <col min="12803" max="12803" width="22.140625" style="31" customWidth="1"/>
    <col min="12804" max="12804" width="11" style="31" customWidth="1"/>
    <col min="12805" max="12805" width="12.5703125" style="31" customWidth="1"/>
    <col min="12806" max="12806" width="11" style="31" customWidth="1"/>
    <col min="12807" max="12807" width="12.5703125" style="31" customWidth="1"/>
    <col min="12808" max="12815" width="11" style="31" customWidth="1"/>
    <col min="12816" max="12816" width="14.7109375" style="31" customWidth="1"/>
    <col min="12817" max="12817" width="11" style="31" customWidth="1"/>
    <col min="12818" max="12818" width="14.140625" style="31" customWidth="1"/>
    <col min="12819" max="12822" width="11.42578125" style="31"/>
    <col min="12823" max="12833" width="10" style="31" customWidth="1"/>
    <col min="12834" max="12839" width="11.5703125" style="31" customWidth="1"/>
    <col min="12840" max="12842" width="15.5703125" style="31" customWidth="1"/>
    <col min="12843" max="12881" width="0" style="31" hidden="1" customWidth="1"/>
    <col min="12882" max="12889" width="14.85546875" style="31" customWidth="1"/>
    <col min="12890" max="12891" width="10.85546875" style="31" customWidth="1"/>
    <col min="12892" max="12903" width="11.42578125" style="31"/>
    <col min="12904" max="12906" width="11.85546875" style="31" customWidth="1"/>
    <col min="12907" max="13056" width="11.42578125" style="31"/>
    <col min="13057" max="13057" width="41" style="31" customWidth="1"/>
    <col min="13058" max="13058" width="14" style="31" customWidth="1"/>
    <col min="13059" max="13059" width="22.140625" style="31" customWidth="1"/>
    <col min="13060" max="13060" width="11" style="31" customWidth="1"/>
    <col min="13061" max="13061" width="12.5703125" style="31" customWidth="1"/>
    <col min="13062" max="13062" width="11" style="31" customWidth="1"/>
    <col min="13063" max="13063" width="12.5703125" style="31" customWidth="1"/>
    <col min="13064" max="13071" width="11" style="31" customWidth="1"/>
    <col min="13072" max="13072" width="14.7109375" style="31" customWidth="1"/>
    <col min="13073" max="13073" width="11" style="31" customWidth="1"/>
    <col min="13074" max="13074" width="14.140625" style="31" customWidth="1"/>
    <col min="13075" max="13078" width="11.42578125" style="31"/>
    <col min="13079" max="13089" width="10" style="31" customWidth="1"/>
    <col min="13090" max="13095" width="11.5703125" style="31" customWidth="1"/>
    <col min="13096" max="13098" width="15.5703125" style="31" customWidth="1"/>
    <col min="13099" max="13137" width="0" style="31" hidden="1" customWidth="1"/>
    <col min="13138" max="13145" width="14.85546875" style="31" customWidth="1"/>
    <col min="13146" max="13147" width="10.85546875" style="31" customWidth="1"/>
    <col min="13148" max="13159" width="11.42578125" style="31"/>
    <col min="13160" max="13162" width="11.85546875" style="31" customWidth="1"/>
    <col min="13163" max="13312" width="11.42578125" style="31"/>
    <col min="13313" max="13313" width="41" style="31" customWidth="1"/>
    <col min="13314" max="13314" width="14" style="31" customWidth="1"/>
    <col min="13315" max="13315" width="22.140625" style="31" customWidth="1"/>
    <col min="13316" max="13316" width="11" style="31" customWidth="1"/>
    <col min="13317" max="13317" width="12.5703125" style="31" customWidth="1"/>
    <col min="13318" max="13318" width="11" style="31" customWidth="1"/>
    <col min="13319" max="13319" width="12.5703125" style="31" customWidth="1"/>
    <col min="13320" max="13327" width="11" style="31" customWidth="1"/>
    <col min="13328" max="13328" width="14.7109375" style="31" customWidth="1"/>
    <col min="13329" max="13329" width="11" style="31" customWidth="1"/>
    <col min="13330" max="13330" width="14.140625" style="31" customWidth="1"/>
    <col min="13331" max="13334" width="11.42578125" style="31"/>
    <col min="13335" max="13345" width="10" style="31" customWidth="1"/>
    <col min="13346" max="13351" width="11.5703125" style="31" customWidth="1"/>
    <col min="13352" max="13354" width="15.5703125" style="31" customWidth="1"/>
    <col min="13355" max="13393" width="0" style="31" hidden="1" customWidth="1"/>
    <col min="13394" max="13401" width="14.85546875" style="31" customWidth="1"/>
    <col min="13402" max="13403" width="10.85546875" style="31" customWidth="1"/>
    <col min="13404" max="13415" width="11.42578125" style="31"/>
    <col min="13416" max="13418" width="11.85546875" style="31" customWidth="1"/>
    <col min="13419" max="13568" width="11.42578125" style="31"/>
    <col min="13569" max="13569" width="41" style="31" customWidth="1"/>
    <col min="13570" max="13570" width="14" style="31" customWidth="1"/>
    <col min="13571" max="13571" width="22.140625" style="31" customWidth="1"/>
    <col min="13572" max="13572" width="11" style="31" customWidth="1"/>
    <col min="13573" max="13573" width="12.5703125" style="31" customWidth="1"/>
    <col min="13574" max="13574" width="11" style="31" customWidth="1"/>
    <col min="13575" max="13575" width="12.5703125" style="31" customWidth="1"/>
    <col min="13576" max="13583" width="11" style="31" customWidth="1"/>
    <col min="13584" max="13584" width="14.7109375" style="31" customWidth="1"/>
    <col min="13585" max="13585" width="11" style="31" customWidth="1"/>
    <col min="13586" max="13586" width="14.140625" style="31" customWidth="1"/>
    <col min="13587" max="13590" width="11.42578125" style="31"/>
    <col min="13591" max="13601" width="10" style="31" customWidth="1"/>
    <col min="13602" max="13607" width="11.5703125" style="31" customWidth="1"/>
    <col min="13608" max="13610" width="15.5703125" style="31" customWidth="1"/>
    <col min="13611" max="13649" width="0" style="31" hidden="1" customWidth="1"/>
    <col min="13650" max="13657" width="14.85546875" style="31" customWidth="1"/>
    <col min="13658" max="13659" width="10.85546875" style="31" customWidth="1"/>
    <col min="13660" max="13671" width="11.42578125" style="31"/>
    <col min="13672" max="13674" width="11.85546875" style="31" customWidth="1"/>
    <col min="13675" max="13824" width="11.42578125" style="31"/>
    <col min="13825" max="13825" width="41" style="31" customWidth="1"/>
    <col min="13826" max="13826" width="14" style="31" customWidth="1"/>
    <col min="13827" max="13827" width="22.140625" style="31" customWidth="1"/>
    <col min="13828" max="13828" width="11" style="31" customWidth="1"/>
    <col min="13829" max="13829" width="12.5703125" style="31" customWidth="1"/>
    <col min="13830" max="13830" width="11" style="31" customWidth="1"/>
    <col min="13831" max="13831" width="12.5703125" style="31" customWidth="1"/>
    <col min="13832" max="13839" width="11" style="31" customWidth="1"/>
    <col min="13840" max="13840" width="14.7109375" style="31" customWidth="1"/>
    <col min="13841" max="13841" width="11" style="31" customWidth="1"/>
    <col min="13842" max="13842" width="14.140625" style="31" customWidth="1"/>
    <col min="13843" max="13846" width="11.42578125" style="31"/>
    <col min="13847" max="13857" width="10" style="31" customWidth="1"/>
    <col min="13858" max="13863" width="11.5703125" style="31" customWidth="1"/>
    <col min="13864" max="13866" width="15.5703125" style="31" customWidth="1"/>
    <col min="13867" max="13905" width="0" style="31" hidden="1" customWidth="1"/>
    <col min="13906" max="13913" width="14.85546875" style="31" customWidth="1"/>
    <col min="13914" max="13915" width="10.85546875" style="31" customWidth="1"/>
    <col min="13916" max="13927" width="11.42578125" style="31"/>
    <col min="13928" max="13930" width="11.85546875" style="31" customWidth="1"/>
    <col min="13931" max="14080" width="11.42578125" style="31"/>
    <col min="14081" max="14081" width="41" style="31" customWidth="1"/>
    <col min="14082" max="14082" width="14" style="31" customWidth="1"/>
    <col min="14083" max="14083" width="22.140625" style="31" customWidth="1"/>
    <col min="14084" max="14084" width="11" style="31" customWidth="1"/>
    <col min="14085" max="14085" width="12.5703125" style="31" customWidth="1"/>
    <col min="14086" max="14086" width="11" style="31" customWidth="1"/>
    <col min="14087" max="14087" width="12.5703125" style="31" customWidth="1"/>
    <col min="14088" max="14095" width="11" style="31" customWidth="1"/>
    <col min="14096" max="14096" width="14.7109375" style="31" customWidth="1"/>
    <col min="14097" max="14097" width="11" style="31" customWidth="1"/>
    <col min="14098" max="14098" width="14.140625" style="31" customWidth="1"/>
    <col min="14099" max="14102" width="11.42578125" style="31"/>
    <col min="14103" max="14113" width="10" style="31" customWidth="1"/>
    <col min="14114" max="14119" width="11.5703125" style="31" customWidth="1"/>
    <col min="14120" max="14122" width="15.5703125" style="31" customWidth="1"/>
    <col min="14123" max="14161" width="0" style="31" hidden="1" customWidth="1"/>
    <col min="14162" max="14169" width="14.85546875" style="31" customWidth="1"/>
    <col min="14170" max="14171" width="10.85546875" style="31" customWidth="1"/>
    <col min="14172" max="14183" width="11.42578125" style="31"/>
    <col min="14184" max="14186" width="11.85546875" style="31" customWidth="1"/>
    <col min="14187" max="14336" width="11.42578125" style="31"/>
    <col min="14337" max="14337" width="41" style="31" customWidth="1"/>
    <col min="14338" max="14338" width="14" style="31" customWidth="1"/>
    <col min="14339" max="14339" width="22.140625" style="31" customWidth="1"/>
    <col min="14340" max="14340" width="11" style="31" customWidth="1"/>
    <col min="14341" max="14341" width="12.5703125" style="31" customWidth="1"/>
    <col min="14342" max="14342" width="11" style="31" customWidth="1"/>
    <col min="14343" max="14343" width="12.5703125" style="31" customWidth="1"/>
    <col min="14344" max="14351" width="11" style="31" customWidth="1"/>
    <col min="14352" max="14352" width="14.7109375" style="31" customWidth="1"/>
    <col min="14353" max="14353" width="11" style="31" customWidth="1"/>
    <col min="14354" max="14354" width="14.140625" style="31" customWidth="1"/>
    <col min="14355" max="14358" width="11.42578125" style="31"/>
    <col min="14359" max="14369" width="10" style="31" customWidth="1"/>
    <col min="14370" max="14375" width="11.5703125" style="31" customWidth="1"/>
    <col min="14376" max="14378" width="15.5703125" style="31" customWidth="1"/>
    <col min="14379" max="14417" width="0" style="31" hidden="1" customWidth="1"/>
    <col min="14418" max="14425" width="14.85546875" style="31" customWidth="1"/>
    <col min="14426" max="14427" width="10.85546875" style="31" customWidth="1"/>
    <col min="14428" max="14439" width="11.42578125" style="31"/>
    <col min="14440" max="14442" width="11.85546875" style="31" customWidth="1"/>
    <col min="14443" max="14592" width="11.42578125" style="31"/>
    <col min="14593" max="14593" width="41" style="31" customWidth="1"/>
    <col min="14594" max="14594" width="14" style="31" customWidth="1"/>
    <col min="14595" max="14595" width="22.140625" style="31" customWidth="1"/>
    <col min="14596" max="14596" width="11" style="31" customWidth="1"/>
    <col min="14597" max="14597" width="12.5703125" style="31" customWidth="1"/>
    <col min="14598" max="14598" width="11" style="31" customWidth="1"/>
    <col min="14599" max="14599" width="12.5703125" style="31" customWidth="1"/>
    <col min="14600" max="14607" width="11" style="31" customWidth="1"/>
    <col min="14608" max="14608" width="14.7109375" style="31" customWidth="1"/>
    <col min="14609" max="14609" width="11" style="31" customWidth="1"/>
    <col min="14610" max="14610" width="14.140625" style="31" customWidth="1"/>
    <col min="14611" max="14614" width="11.42578125" style="31"/>
    <col min="14615" max="14625" width="10" style="31" customWidth="1"/>
    <col min="14626" max="14631" width="11.5703125" style="31" customWidth="1"/>
    <col min="14632" max="14634" width="15.5703125" style="31" customWidth="1"/>
    <col min="14635" max="14673" width="0" style="31" hidden="1" customWidth="1"/>
    <col min="14674" max="14681" width="14.85546875" style="31" customWidth="1"/>
    <col min="14682" max="14683" width="10.85546875" style="31" customWidth="1"/>
    <col min="14684" max="14695" width="11.42578125" style="31"/>
    <col min="14696" max="14698" width="11.85546875" style="31" customWidth="1"/>
    <col min="14699" max="14848" width="11.42578125" style="31"/>
    <col min="14849" max="14849" width="41" style="31" customWidth="1"/>
    <col min="14850" max="14850" width="14" style="31" customWidth="1"/>
    <col min="14851" max="14851" width="22.140625" style="31" customWidth="1"/>
    <col min="14852" max="14852" width="11" style="31" customWidth="1"/>
    <col min="14853" max="14853" width="12.5703125" style="31" customWidth="1"/>
    <col min="14854" max="14854" width="11" style="31" customWidth="1"/>
    <col min="14855" max="14855" width="12.5703125" style="31" customWidth="1"/>
    <col min="14856" max="14863" width="11" style="31" customWidth="1"/>
    <col min="14864" max="14864" width="14.7109375" style="31" customWidth="1"/>
    <col min="14865" max="14865" width="11" style="31" customWidth="1"/>
    <col min="14866" max="14866" width="14.140625" style="31" customWidth="1"/>
    <col min="14867" max="14870" width="11.42578125" style="31"/>
    <col min="14871" max="14881" width="10" style="31" customWidth="1"/>
    <col min="14882" max="14887" width="11.5703125" style="31" customWidth="1"/>
    <col min="14888" max="14890" width="15.5703125" style="31" customWidth="1"/>
    <col min="14891" max="14929" width="0" style="31" hidden="1" customWidth="1"/>
    <col min="14930" max="14937" width="14.85546875" style="31" customWidth="1"/>
    <col min="14938" max="14939" width="10.85546875" style="31" customWidth="1"/>
    <col min="14940" max="14951" width="11.42578125" style="31"/>
    <col min="14952" max="14954" width="11.85546875" style="31" customWidth="1"/>
    <col min="14955" max="15104" width="11.42578125" style="31"/>
    <col min="15105" max="15105" width="41" style="31" customWidth="1"/>
    <col min="15106" max="15106" width="14" style="31" customWidth="1"/>
    <col min="15107" max="15107" width="22.140625" style="31" customWidth="1"/>
    <col min="15108" max="15108" width="11" style="31" customWidth="1"/>
    <col min="15109" max="15109" width="12.5703125" style="31" customWidth="1"/>
    <col min="15110" max="15110" width="11" style="31" customWidth="1"/>
    <col min="15111" max="15111" width="12.5703125" style="31" customWidth="1"/>
    <col min="15112" max="15119" width="11" style="31" customWidth="1"/>
    <col min="15120" max="15120" width="14.7109375" style="31" customWidth="1"/>
    <col min="15121" max="15121" width="11" style="31" customWidth="1"/>
    <col min="15122" max="15122" width="14.140625" style="31" customWidth="1"/>
    <col min="15123" max="15126" width="11.42578125" style="31"/>
    <col min="15127" max="15137" width="10" style="31" customWidth="1"/>
    <col min="15138" max="15143" width="11.5703125" style="31" customWidth="1"/>
    <col min="15144" max="15146" width="15.5703125" style="31" customWidth="1"/>
    <col min="15147" max="15185" width="0" style="31" hidden="1" customWidth="1"/>
    <col min="15186" max="15193" width="14.85546875" style="31" customWidth="1"/>
    <col min="15194" max="15195" width="10.85546875" style="31" customWidth="1"/>
    <col min="15196" max="15207" width="11.42578125" style="31"/>
    <col min="15208" max="15210" width="11.85546875" style="31" customWidth="1"/>
    <col min="15211" max="15360" width="11.42578125" style="31"/>
    <col min="15361" max="15361" width="41" style="31" customWidth="1"/>
    <col min="15362" max="15362" width="14" style="31" customWidth="1"/>
    <col min="15363" max="15363" width="22.140625" style="31" customWidth="1"/>
    <col min="15364" max="15364" width="11" style="31" customWidth="1"/>
    <col min="15365" max="15365" width="12.5703125" style="31" customWidth="1"/>
    <col min="15366" max="15366" width="11" style="31" customWidth="1"/>
    <col min="15367" max="15367" width="12.5703125" style="31" customWidth="1"/>
    <col min="15368" max="15375" width="11" style="31" customWidth="1"/>
    <col min="15376" max="15376" width="14.7109375" style="31" customWidth="1"/>
    <col min="15377" max="15377" width="11" style="31" customWidth="1"/>
    <col min="15378" max="15378" width="14.140625" style="31" customWidth="1"/>
    <col min="15379" max="15382" width="11.42578125" style="31"/>
    <col min="15383" max="15393" width="10" style="31" customWidth="1"/>
    <col min="15394" max="15399" width="11.5703125" style="31" customWidth="1"/>
    <col min="15400" max="15402" width="15.5703125" style="31" customWidth="1"/>
    <col min="15403" max="15441" width="0" style="31" hidden="1" customWidth="1"/>
    <col min="15442" max="15449" width="14.85546875" style="31" customWidth="1"/>
    <col min="15450" max="15451" width="10.85546875" style="31" customWidth="1"/>
    <col min="15452" max="15463" width="11.42578125" style="31"/>
    <col min="15464" max="15466" width="11.85546875" style="31" customWidth="1"/>
    <col min="15467" max="15616" width="11.42578125" style="31"/>
    <col min="15617" max="15617" width="41" style="31" customWidth="1"/>
    <col min="15618" max="15618" width="14" style="31" customWidth="1"/>
    <col min="15619" max="15619" width="22.140625" style="31" customWidth="1"/>
    <col min="15620" max="15620" width="11" style="31" customWidth="1"/>
    <col min="15621" max="15621" width="12.5703125" style="31" customWidth="1"/>
    <col min="15622" max="15622" width="11" style="31" customWidth="1"/>
    <col min="15623" max="15623" width="12.5703125" style="31" customWidth="1"/>
    <col min="15624" max="15631" width="11" style="31" customWidth="1"/>
    <col min="15632" max="15632" width="14.7109375" style="31" customWidth="1"/>
    <col min="15633" max="15633" width="11" style="31" customWidth="1"/>
    <col min="15634" max="15634" width="14.140625" style="31" customWidth="1"/>
    <col min="15635" max="15638" width="11.42578125" style="31"/>
    <col min="15639" max="15649" width="10" style="31" customWidth="1"/>
    <col min="15650" max="15655" width="11.5703125" style="31" customWidth="1"/>
    <col min="15656" max="15658" width="15.5703125" style="31" customWidth="1"/>
    <col min="15659" max="15697" width="0" style="31" hidden="1" customWidth="1"/>
    <col min="15698" max="15705" width="14.85546875" style="31" customWidth="1"/>
    <col min="15706" max="15707" width="10.85546875" style="31" customWidth="1"/>
    <col min="15708" max="15719" width="11.42578125" style="31"/>
    <col min="15720" max="15722" width="11.85546875" style="31" customWidth="1"/>
    <col min="15723" max="15872" width="11.42578125" style="31"/>
    <col min="15873" max="15873" width="41" style="31" customWidth="1"/>
    <col min="15874" max="15874" width="14" style="31" customWidth="1"/>
    <col min="15875" max="15875" width="22.140625" style="31" customWidth="1"/>
    <col min="15876" max="15876" width="11" style="31" customWidth="1"/>
    <col min="15877" max="15877" width="12.5703125" style="31" customWidth="1"/>
    <col min="15878" max="15878" width="11" style="31" customWidth="1"/>
    <col min="15879" max="15879" width="12.5703125" style="31" customWidth="1"/>
    <col min="15880" max="15887" width="11" style="31" customWidth="1"/>
    <col min="15888" max="15888" width="14.7109375" style="31" customWidth="1"/>
    <col min="15889" max="15889" width="11" style="31" customWidth="1"/>
    <col min="15890" max="15890" width="14.140625" style="31" customWidth="1"/>
    <col min="15891" max="15894" width="11.42578125" style="31"/>
    <col min="15895" max="15905" width="10" style="31" customWidth="1"/>
    <col min="15906" max="15911" width="11.5703125" style="31" customWidth="1"/>
    <col min="15912" max="15914" width="15.5703125" style="31" customWidth="1"/>
    <col min="15915" max="15953" width="0" style="31" hidden="1" customWidth="1"/>
    <col min="15954" max="15961" width="14.85546875" style="31" customWidth="1"/>
    <col min="15962" max="15963" width="10.85546875" style="31" customWidth="1"/>
    <col min="15964" max="15975" width="11.42578125" style="31"/>
    <col min="15976" max="15978" width="11.85546875" style="31" customWidth="1"/>
    <col min="15979" max="16128" width="11.42578125" style="31"/>
    <col min="16129" max="16129" width="41" style="31" customWidth="1"/>
    <col min="16130" max="16130" width="14" style="31" customWidth="1"/>
    <col min="16131" max="16131" width="22.140625" style="31" customWidth="1"/>
    <col min="16132" max="16132" width="11" style="31" customWidth="1"/>
    <col min="16133" max="16133" width="12.5703125" style="31" customWidth="1"/>
    <col min="16134" max="16134" width="11" style="31" customWidth="1"/>
    <col min="16135" max="16135" width="12.5703125" style="31" customWidth="1"/>
    <col min="16136" max="16143" width="11" style="31" customWidth="1"/>
    <col min="16144" max="16144" width="14.7109375" style="31" customWidth="1"/>
    <col min="16145" max="16145" width="11" style="31" customWidth="1"/>
    <col min="16146" max="16146" width="14.140625" style="31" customWidth="1"/>
    <col min="16147" max="16150" width="11.42578125" style="31"/>
    <col min="16151" max="16161" width="10" style="31" customWidth="1"/>
    <col min="16162" max="16167" width="11.5703125" style="31" customWidth="1"/>
    <col min="16168" max="16170" width="15.5703125" style="31" customWidth="1"/>
    <col min="16171" max="16209" width="0" style="31" hidden="1" customWidth="1"/>
    <col min="16210" max="16217" width="14.85546875" style="31" customWidth="1"/>
    <col min="16218" max="16219" width="10.85546875" style="31" customWidth="1"/>
    <col min="16220" max="16231" width="11.42578125" style="31"/>
    <col min="16232" max="16234" width="11.85546875" style="31" customWidth="1"/>
    <col min="16235" max="16384" width="11.42578125" style="31"/>
  </cols>
  <sheetData>
    <row r="1" spans="1:58" ht="12.75" customHeight="1" x14ac:dyDescent="0.15">
      <c r="A1" s="23" t="s">
        <v>0</v>
      </c>
      <c r="BA1" s="5"/>
      <c r="BB1" s="5"/>
      <c r="BC1" s="5"/>
      <c r="BD1" s="5"/>
      <c r="BE1" s="5"/>
      <c r="BF1" s="5"/>
    </row>
    <row r="2" spans="1:58" ht="12.75" customHeight="1" x14ac:dyDescent="0.15">
      <c r="A2" s="23" t="str">
        <f>CONCATENATE("COMUNA: ",[8]NOMBRE!B2," - ","( ",[8]NOMBRE!C2,[8]NOMBRE!D2,[8]NOMBRE!E2,[8]NOMBRE!F2,[8]NOMBRE!G2," )")</f>
        <v>COMUNA: LINARES - ( 07401 )</v>
      </c>
      <c r="BA2" s="5"/>
      <c r="BB2" s="5"/>
      <c r="BC2" s="5"/>
      <c r="BD2" s="5"/>
      <c r="BE2" s="5"/>
      <c r="BF2" s="5"/>
    </row>
    <row r="3" spans="1:58" ht="12.75" customHeight="1" x14ac:dyDescent="0.15">
      <c r="A3" s="23" t="str">
        <f>CONCATENATE("ESTABLECIMIENTO/ESTRATEGIA: ",[8]NOMBRE!B3," - ","( ",[8]NOMBRE!C3,[8]NOMBRE!D3,[8]NOMBRE!E3,[8]NOMBRE!F3,[8]NOMBRE!G3,[8]NOMBRE!H3," )")</f>
        <v>ESTABLECIMIENTO/ESTRATEGIA: HOSPITAL DE LINARES  - ( 116108 )</v>
      </c>
      <c r="BA3" s="5"/>
      <c r="BB3" s="5"/>
      <c r="BC3" s="5"/>
      <c r="BD3" s="5"/>
      <c r="BE3" s="5"/>
      <c r="BF3" s="5"/>
    </row>
    <row r="4" spans="1:58" ht="12.75" customHeight="1" x14ac:dyDescent="0.15">
      <c r="A4" s="23" t="str">
        <f>CONCATENATE("MES: ",[8]NOMBRE!B6," - ","( ",[8]NOMBRE!C6,[8]NOMBRE!D6," )")</f>
        <v>MES: JULIO - ( 07 )</v>
      </c>
      <c r="BA4" s="5"/>
      <c r="BB4" s="5"/>
      <c r="BC4" s="5"/>
      <c r="BD4" s="5"/>
      <c r="BE4" s="5"/>
      <c r="BF4" s="5"/>
    </row>
    <row r="5" spans="1:58" ht="12.75" customHeight="1" x14ac:dyDescent="0.15">
      <c r="A5" s="4" t="str">
        <f>CONCATENATE("AÑO: ",[8]NOMBRE!B7)</f>
        <v>AÑO: 2014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BA5" s="5"/>
      <c r="BB5" s="5"/>
      <c r="BC5" s="5"/>
      <c r="BD5" s="5"/>
      <c r="BE5" s="5"/>
      <c r="BF5" s="5"/>
    </row>
    <row r="6" spans="1:58" ht="39.75" customHeight="1" x14ac:dyDescent="0.15">
      <c r="A6" s="436" t="s">
        <v>155</v>
      </c>
      <c r="B6" s="436"/>
      <c r="C6" s="436"/>
      <c r="D6" s="436"/>
      <c r="E6" s="436"/>
      <c r="F6" s="436"/>
      <c r="G6" s="436"/>
      <c r="H6" s="436"/>
      <c r="I6" s="436"/>
      <c r="J6" s="436"/>
      <c r="K6" s="436"/>
      <c r="L6" s="436"/>
      <c r="M6" s="436"/>
      <c r="N6" s="436"/>
      <c r="O6" s="436"/>
      <c r="P6" s="436"/>
      <c r="Q6" s="32"/>
      <c r="BA6" s="2"/>
      <c r="BB6" s="2"/>
      <c r="BC6" s="2"/>
      <c r="BD6" s="2"/>
      <c r="BE6" s="2"/>
      <c r="BF6" s="2"/>
    </row>
    <row r="7" spans="1:58" ht="30" customHeight="1" x14ac:dyDescent="0.2">
      <c r="A7" s="13" t="s">
        <v>5</v>
      </c>
      <c r="B7" s="33"/>
      <c r="C7" s="33"/>
      <c r="D7" s="34"/>
      <c r="E7" s="34"/>
      <c r="F7" s="34"/>
      <c r="G7" s="35"/>
      <c r="H7" s="34"/>
      <c r="I7" s="34"/>
      <c r="J7" s="34"/>
      <c r="K7" s="34"/>
      <c r="L7" s="34"/>
      <c r="M7" s="34"/>
      <c r="N7" s="34"/>
      <c r="O7" s="34"/>
      <c r="P7" s="36"/>
      <c r="BA7" s="2"/>
      <c r="BB7" s="2"/>
      <c r="BC7" s="2"/>
      <c r="BD7" s="2"/>
      <c r="BE7" s="2"/>
      <c r="BF7" s="2"/>
    </row>
    <row r="8" spans="1:58" ht="23.25" customHeight="1" x14ac:dyDescent="0.15">
      <c r="A8" s="295" t="s">
        <v>6</v>
      </c>
      <c r="B8" s="296"/>
      <c r="C8" s="297"/>
      <c r="D8" s="301" t="s">
        <v>4</v>
      </c>
      <c r="E8" s="303" t="s">
        <v>7</v>
      </c>
      <c r="F8" s="304"/>
      <c r="G8" s="304"/>
      <c r="H8" s="304"/>
      <c r="I8" s="304"/>
      <c r="J8" s="304"/>
      <c r="K8" s="304"/>
      <c r="L8" s="304"/>
      <c r="M8" s="304"/>
      <c r="N8" s="304"/>
      <c r="O8" s="305"/>
      <c r="P8" s="303" t="s">
        <v>8</v>
      </c>
      <c r="Q8" s="305"/>
      <c r="R8" s="435" t="s">
        <v>9</v>
      </c>
      <c r="BA8" s="3"/>
      <c r="BB8" s="3"/>
      <c r="BC8" s="3"/>
      <c r="BD8" s="3"/>
      <c r="BE8" s="3"/>
      <c r="BF8" s="3"/>
    </row>
    <row r="9" spans="1:58" ht="22.5" x14ac:dyDescent="0.15">
      <c r="A9" s="298"/>
      <c r="B9" s="299"/>
      <c r="C9" s="300"/>
      <c r="D9" s="329"/>
      <c r="E9" s="272" t="s">
        <v>10</v>
      </c>
      <c r="F9" s="38" t="s">
        <v>11</v>
      </c>
      <c r="G9" s="38" t="s">
        <v>12</v>
      </c>
      <c r="H9" s="38" t="s">
        <v>13</v>
      </c>
      <c r="I9" s="38" t="s">
        <v>14</v>
      </c>
      <c r="J9" s="38" t="s">
        <v>15</v>
      </c>
      <c r="K9" s="38" t="s">
        <v>16</v>
      </c>
      <c r="L9" s="38" t="s">
        <v>17</v>
      </c>
      <c r="M9" s="38" t="s">
        <v>18</v>
      </c>
      <c r="N9" s="38" t="s">
        <v>19</v>
      </c>
      <c r="O9" s="39" t="s">
        <v>20</v>
      </c>
      <c r="P9" s="40" t="s">
        <v>1</v>
      </c>
      <c r="Q9" s="273" t="s">
        <v>2</v>
      </c>
      <c r="R9" s="435"/>
      <c r="BA9" s="3"/>
      <c r="BB9" s="3"/>
      <c r="BC9" s="3"/>
      <c r="BD9" s="3"/>
      <c r="BE9" s="3"/>
      <c r="BF9" s="3"/>
    </row>
    <row r="10" spans="1:58" ht="20.25" customHeight="1" x14ac:dyDescent="0.2">
      <c r="A10" s="13" t="s">
        <v>21</v>
      </c>
      <c r="B10" s="42"/>
      <c r="C10" s="42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BA10" s="2"/>
      <c r="BB10" s="2"/>
      <c r="BC10" s="2"/>
      <c r="BD10" s="2"/>
      <c r="BE10" s="2"/>
      <c r="BF10" s="2"/>
    </row>
    <row r="11" spans="1:58" ht="15.75" customHeight="1" x14ac:dyDescent="0.2">
      <c r="A11" s="437" t="s">
        <v>22</v>
      </c>
      <c r="B11" s="415" t="s">
        <v>23</v>
      </c>
      <c r="C11" s="417"/>
      <c r="D11" s="44">
        <f>SUM(E11:O11)</f>
        <v>0</v>
      </c>
      <c r="E11" s="45"/>
      <c r="F11" s="46"/>
      <c r="G11" s="46"/>
      <c r="H11" s="47"/>
      <c r="I11" s="47"/>
      <c r="J11" s="47"/>
      <c r="K11" s="47"/>
      <c r="L11" s="47"/>
      <c r="M11" s="47"/>
      <c r="N11" s="48"/>
      <c r="O11" s="49"/>
      <c r="P11" s="46"/>
      <c r="Q11" s="49"/>
      <c r="R11" s="50"/>
      <c r="S11" s="51" t="str">
        <f>+BA11&amp;BB11</f>
        <v/>
      </c>
      <c r="BA11" s="17" t="str">
        <f>IF($D11&lt;&gt;($P11+$Q11)," El número consultas según sexo NO puede ser diferente al Total.","")</f>
        <v/>
      </c>
      <c r="BB11" s="17" t="str">
        <f>IF($M11&lt;$R11," Las consultas de 60 años NO puede ser mayor que el de 20-64 años.","")</f>
        <v/>
      </c>
      <c r="BC11" s="3"/>
      <c r="BD11" s="25">
        <f>IF($D11&lt;&gt;($P11+$Q11),1,0)</f>
        <v>0</v>
      </c>
      <c r="BE11" s="25">
        <f>IF($M11&lt;$R11,1,0)</f>
        <v>0</v>
      </c>
      <c r="BF11" s="3"/>
    </row>
    <row r="12" spans="1:58" ht="15.75" customHeight="1" x14ac:dyDescent="0.2">
      <c r="A12" s="438"/>
      <c r="B12" s="366" t="s">
        <v>27</v>
      </c>
      <c r="C12" s="368"/>
      <c r="D12" s="52">
        <f>SUM(E12:O12)</f>
        <v>0</v>
      </c>
      <c r="E12" s="53"/>
      <c r="F12" s="54"/>
      <c r="G12" s="54"/>
      <c r="H12" s="55"/>
      <c r="I12" s="55"/>
      <c r="J12" s="55"/>
      <c r="K12" s="55"/>
      <c r="L12" s="55"/>
      <c r="M12" s="55"/>
      <c r="N12" s="56"/>
      <c r="O12" s="57"/>
      <c r="P12" s="54"/>
      <c r="Q12" s="57"/>
      <c r="R12" s="58"/>
      <c r="S12" s="51" t="str">
        <f>+BA12&amp;BB12</f>
        <v/>
      </c>
      <c r="BA12" s="17" t="str">
        <f>IF($D12&lt;&gt;($P12+$Q12)," El número consultas según sexo NO puede ser diferente al Total.","")</f>
        <v/>
      </c>
      <c r="BB12" s="17" t="str">
        <f>IF($M12&lt;$R12," Las consultas de 60 años NO puede ser mayor que el de 20-64 años.","")</f>
        <v/>
      </c>
      <c r="BC12" s="3"/>
      <c r="BD12" s="25">
        <f>IF($D12&lt;&gt;($P12+$Q12),1,0)</f>
        <v>0</v>
      </c>
      <c r="BE12" s="25">
        <f>IF($M12&lt;$R12,1,0)</f>
        <v>0</v>
      </c>
      <c r="BF12" s="3"/>
    </row>
    <row r="13" spans="1:58" ht="21" customHeight="1" x14ac:dyDescent="0.2">
      <c r="A13" s="14" t="s">
        <v>28</v>
      </c>
      <c r="B13" s="59"/>
      <c r="C13" s="59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BA13" s="2"/>
      <c r="BB13" s="2"/>
      <c r="BC13" s="2"/>
      <c r="BD13" s="2"/>
      <c r="BE13" s="2"/>
      <c r="BF13" s="2"/>
    </row>
    <row r="14" spans="1:58" ht="32.25" customHeight="1" x14ac:dyDescent="0.15">
      <c r="A14" s="363" t="s">
        <v>6</v>
      </c>
      <c r="B14" s="439"/>
      <c r="C14" s="439"/>
      <c r="D14" s="61" t="s">
        <v>4</v>
      </c>
      <c r="E14" s="272" t="s">
        <v>10</v>
      </c>
      <c r="F14" s="38" t="s">
        <v>12</v>
      </c>
      <c r="G14" s="38" t="s">
        <v>14</v>
      </c>
      <c r="H14" s="38" t="s">
        <v>15</v>
      </c>
      <c r="I14" s="38" t="s">
        <v>16</v>
      </c>
      <c r="J14" s="38" t="s">
        <v>17</v>
      </c>
      <c r="K14" s="38" t="s">
        <v>18</v>
      </c>
      <c r="L14" s="38" t="s">
        <v>19</v>
      </c>
      <c r="M14" s="39" t="s">
        <v>20</v>
      </c>
      <c r="N14" s="40" t="s">
        <v>1</v>
      </c>
      <c r="O14" s="273" t="s">
        <v>2</v>
      </c>
      <c r="BA14" s="2"/>
      <c r="BB14" s="2"/>
      <c r="BC14" s="3"/>
      <c r="BD14" s="2"/>
      <c r="BE14" s="2"/>
      <c r="BF14" s="3"/>
    </row>
    <row r="15" spans="1:58" ht="18.75" customHeight="1" x14ac:dyDescent="0.2">
      <c r="A15" s="440" t="s">
        <v>156</v>
      </c>
      <c r="B15" s="441"/>
      <c r="C15" s="442"/>
      <c r="D15" s="52">
        <f>SUM(E15:M15)</f>
        <v>34</v>
      </c>
      <c r="E15" s="62">
        <v>1</v>
      </c>
      <c r="F15" s="63">
        <v>1</v>
      </c>
      <c r="G15" s="63"/>
      <c r="H15" s="63"/>
      <c r="I15" s="63">
        <v>17</v>
      </c>
      <c r="J15" s="63">
        <v>1</v>
      </c>
      <c r="K15" s="63">
        <v>13</v>
      </c>
      <c r="L15" s="63"/>
      <c r="M15" s="64">
        <v>1</v>
      </c>
      <c r="N15" s="62">
        <v>18</v>
      </c>
      <c r="O15" s="64">
        <v>16</v>
      </c>
      <c r="P15" s="51" t="str">
        <f>+BA15</f>
        <v/>
      </c>
      <c r="BA15" s="17" t="str">
        <f>IF($D15&lt;&gt;($N15+$O15)," El número consultas según sexo NO puede ser diferente al Total.","")</f>
        <v/>
      </c>
      <c r="BB15" s="3"/>
      <c r="BC15" s="3"/>
      <c r="BD15" s="25">
        <f>IF($D15&lt;&gt;($N15+$O15),1,0)</f>
        <v>0</v>
      </c>
      <c r="BE15" s="2"/>
      <c r="BF15" s="3"/>
    </row>
    <row r="16" spans="1:58" ht="14.25" customHeight="1" x14ac:dyDescent="0.2">
      <c r="A16" s="440" t="s">
        <v>29</v>
      </c>
      <c r="B16" s="441"/>
      <c r="C16" s="442"/>
      <c r="D16" s="52">
        <f>SUM(E16:M16)</f>
        <v>23</v>
      </c>
      <c r="E16" s="53"/>
      <c r="F16" s="55"/>
      <c r="G16" s="55"/>
      <c r="H16" s="55"/>
      <c r="I16" s="55">
        <v>6</v>
      </c>
      <c r="J16" s="55">
        <v>1</v>
      </c>
      <c r="K16" s="55">
        <v>11</v>
      </c>
      <c r="L16" s="55">
        <v>5</v>
      </c>
      <c r="M16" s="57"/>
      <c r="N16" s="54">
        <v>11</v>
      </c>
      <c r="O16" s="57">
        <v>12</v>
      </c>
      <c r="P16" s="51" t="str">
        <f>+BA16</f>
        <v/>
      </c>
      <c r="BA16" s="17" t="str">
        <f>IF($D16&lt;&gt;($N16+$O16)," El número consultas según sexo NO puede ser diferente al Total.","")</f>
        <v/>
      </c>
      <c r="BB16" s="3"/>
      <c r="BC16" s="3"/>
      <c r="BD16" s="25">
        <f>IF($D16&lt;&gt;($N16+$O16),1,0)</f>
        <v>0</v>
      </c>
      <c r="BE16" s="2"/>
      <c r="BF16" s="3"/>
    </row>
    <row r="17" spans="1:58" ht="36.75" customHeight="1" x14ac:dyDescent="0.2">
      <c r="A17" s="14" t="s">
        <v>30</v>
      </c>
      <c r="B17" s="65"/>
      <c r="C17" s="65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BA17" s="2"/>
      <c r="BB17" s="2"/>
      <c r="BC17" s="2"/>
      <c r="BD17" s="2"/>
      <c r="BE17" s="2"/>
      <c r="BF17" s="2"/>
    </row>
    <row r="18" spans="1:58" x14ac:dyDescent="0.15">
      <c r="A18" s="295" t="s">
        <v>31</v>
      </c>
      <c r="B18" s="296"/>
      <c r="C18" s="297"/>
      <c r="D18" s="443" t="s">
        <v>32</v>
      </c>
      <c r="E18" s="303" t="s">
        <v>7</v>
      </c>
      <c r="F18" s="304"/>
      <c r="G18" s="304"/>
      <c r="H18" s="304"/>
      <c r="I18" s="304"/>
      <c r="J18" s="304"/>
      <c r="K18" s="304"/>
      <c r="L18" s="304"/>
      <c r="M18" s="304"/>
      <c r="N18" s="304"/>
      <c r="O18" s="305"/>
      <c r="P18" s="301" t="s">
        <v>33</v>
      </c>
      <c r="Q18" s="306" t="s">
        <v>9</v>
      </c>
      <c r="R18" s="306" t="s">
        <v>34</v>
      </c>
      <c r="BA18" s="2"/>
      <c r="BB18" s="2"/>
      <c r="BC18" s="2"/>
      <c r="BD18" s="3"/>
      <c r="BE18" s="3"/>
      <c r="BF18" s="3"/>
    </row>
    <row r="19" spans="1:58" ht="22.5" x14ac:dyDescent="0.15">
      <c r="A19" s="298"/>
      <c r="B19" s="299"/>
      <c r="C19" s="300"/>
      <c r="D19" s="444"/>
      <c r="E19" s="272" t="s">
        <v>10</v>
      </c>
      <c r="F19" s="38" t="s">
        <v>11</v>
      </c>
      <c r="G19" s="38" t="s">
        <v>12</v>
      </c>
      <c r="H19" s="38" t="s">
        <v>13</v>
      </c>
      <c r="I19" s="38" t="s">
        <v>14</v>
      </c>
      <c r="J19" s="38" t="s">
        <v>15</v>
      </c>
      <c r="K19" s="38" t="s">
        <v>16</v>
      </c>
      <c r="L19" s="38" t="s">
        <v>17</v>
      </c>
      <c r="M19" s="38" t="s">
        <v>18</v>
      </c>
      <c r="N19" s="38" t="s">
        <v>19</v>
      </c>
      <c r="O19" s="39" t="s">
        <v>20</v>
      </c>
      <c r="P19" s="329"/>
      <c r="Q19" s="307"/>
      <c r="R19" s="307"/>
      <c r="BE19" s="3"/>
      <c r="BF19" s="3"/>
    </row>
    <row r="20" spans="1:58" ht="13.5" customHeight="1" x14ac:dyDescent="0.15">
      <c r="A20" s="67" t="s">
        <v>35</v>
      </c>
      <c r="B20" s="68"/>
      <c r="C20" s="68"/>
      <c r="D20" s="69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69"/>
      <c r="Q20" s="70"/>
      <c r="R20" s="70"/>
      <c r="BE20" s="3"/>
      <c r="BF20" s="3"/>
    </row>
    <row r="21" spans="1:58" ht="18.75" customHeight="1" x14ac:dyDescent="0.15">
      <c r="A21" s="445" t="s">
        <v>36</v>
      </c>
      <c r="B21" s="446"/>
      <c r="C21" s="447"/>
      <c r="D21" s="44">
        <f>SUM(E21:O21)</f>
        <v>0</v>
      </c>
      <c r="E21" s="71"/>
      <c r="F21" s="71"/>
      <c r="G21" s="71"/>
      <c r="H21" s="63"/>
      <c r="I21" s="63"/>
      <c r="J21" s="63"/>
      <c r="K21" s="63"/>
      <c r="L21" s="63"/>
      <c r="M21" s="63"/>
      <c r="N21" s="63"/>
      <c r="O21" s="72"/>
      <c r="P21" s="73"/>
      <c r="Q21" s="72"/>
      <c r="R21" s="74"/>
      <c r="S21" s="75" t="str">
        <f>+BA21</f>
        <v/>
      </c>
      <c r="BA21" s="17" t="str">
        <f>IF($M21&lt;$Q21," Las actividades de 60 años NO puede ser mayor que el de 20-64 años.","")</f>
        <v/>
      </c>
      <c r="BB21" s="3"/>
      <c r="BC21" s="3"/>
      <c r="BD21" s="26">
        <f>IF($M21&lt;$Q21,1,0)</f>
        <v>0</v>
      </c>
      <c r="BE21" s="2"/>
      <c r="BF21" s="3"/>
    </row>
    <row r="22" spans="1:58" ht="16.5" customHeight="1" x14ac:dyDescent="0.15">
      <c r="A22" s="445" t="s">
        <v>37</v>
      </c>
      <c r="B22" s="446"/>
      <c r="C22" s="447"/>
      <c r="D22" s="76">
        <f>SUM(J22:O22)</f>
        <v>0</v>
      </c>
      <c r="E22" s="77"/>
      <c r="F22" s="78"/>
      <c r="G22" s="78"/>
      <c r="H22" s="79"/>
      <c r="I22" s="79"/>
      <c r="J22" s="80"/>
      <c r="K22" s="80"/>
      <c r="L22" s="80"/>
      <c r="M22" s="80"/>
      <c r="N22" s="80"/>
      <c r="O22" s="81"/>
      <c r="P22" s="82"/>
      <c r="Q22" s="81"/>
      <c r="R22" s="83"/>
      <c r="S22" s="75" t="str">
        <f>+BA22</f>
        <v/>
      </c>
      <c r="BA22" s="17" t="str">
        <f>IF($M22&lt;$Q22," Las actividades de 60 años NO puede ser mayor que el de 20-64 años.","")</f>
        <v/>
      </c>
      <c r="BB22" s="3"/>
      <c r="BC22" s="3"/>
      <c r="BD22" s="26">
        <f>IF($M22&lt;$Q22,1,0)</f>
        <v>0</v>
      </c>
      <c r="BE22" s="2"/>
      <c r="BF22" s="3"/>
    </row>
    <row r="23" spans="1:58" ht="18" customHeight="1" x14ac:dyDescent="0.15">
      <c r="A23" s="448" t="s">
        <v>38</v>
      </c>
      <c r="B23" s="449"/>
      <c r="C23" s="450"/>
      <c r="D23" s="84">
        <f>SUM(E23:O23)</f>
        <v>0</v>
      </c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5"/>
      <c r="Q23" s="86"/>
      <c r="R23" s="87"/>
      <c r="S23" s="75" t="str">
        <f>+BA23</f>
        <v/>
      </c>
      <c r="BA23" s="17" t="str">
        <f>IF($M23&lt;$Q23," Las actividades de 60 años NO puede ser mayor que el de 20-64 años.","")</f>
        <v/>
      </c>
      <c r="BB23" s="3"/>
      <c r="BC23" s="3"/>
      <c r="BD23" s="26">
        <f>IF($M23&lt;$Q23,1,0)</f>
        <v>0</v>
      </c>
      <c r="BE23" s="2"/>
      <c r="BF23" s="3"/>
    </row>
    <row r="24" spans="1:58" ht="13.5" customHeight="1" x14ac:dyDescent="0.15">
      <c r="A24" s="303" t="s">
        <v>39</v>
      </c>
      <c r="B24" s="304"/>
      <c r="C24" s="304"/>
      <c r="D24" s="88">
        <f>SUM(E24:O24)</f>
        <v>0</v>
      </c>
      <c r="E24" s="89">
        <f>SUM(E21,E23)</f>
        <v>0</v>
      </c>
      <c r="F24" s="89">
        <f>SUM(F21,F23)</f>
        <v>0</v>
      </c>
      <c r="G24" s="89">
        <f>SUM(G21,G23)</f>
        <v>0</v>
      </c>
      <c r="H24" s="90">
        <f>SUM(H21,H23)</f>
        <v>0</v>
      </c>
      <c r="I24" s="90">
        <f>SUM(I21,I23)</f>
        <v>0</v>
      </c>
      <c r="J24" s="90">
        <f t="shared" ref="J24:O24" si="0">SUM(J21:J23)</f>
        <v>0</v>
      </c>
      <c r="K24" s="90">
        <f t="shared" si="0"/>
        <v>0</v>
      </c>
      <c r="L24" s="90">
        <f t="shared" si="0"/>
        <v>0</v>
      </c>
      <c r="M24" s="90">
        <f t="shared" si="0"/>
        <v>0</v>
      </c>
      <c r="N24" s="91">
        <f t="shared" si="0"/>
        <v>0</v>
      </c>
      <c r="O24" s="91">
        <f t="shared" si="0"/>
        <v>0</v>
      </c>
      <c r="P24" s="92"/>
      <c r="Q24" s="93">
        <f>SUM(Q21:Q23)</f>
        <v>0</v>
      </c>
      <c r="R24" s="88">
        <f>SUM(R21:R23)</f>
        <v>0</v>
      </c>
      <c r="S24" s="75" t="str">
        <f>+BA24</f>
        <v/>
      </c>
      <c r="BA24" s="17" t="str">
        <f>IF($M24&lt;$Q24," Las actividades de 60 años NO puede ser mayor que el de 20-64 años.","")</f>
        <v/>
      </c>
      <c r="BB24" s="3"/>
      <c r="BC24" s="3"/>
      <c r="BD24" s="26">
        <f>IF($M24&lt;$Q24,1,0)</f>
        <v>0</v>
      </c>
      <c r="BE24" s="2"/>
      <c r="BF24" s="3"/>
    </row>
    <row r="25" spans="1:58" ht="23.25" customHeight="1" x14ac:dyDescent="0.15">
      <c r="A25" s="67" t="s">
        <v>40</v>
      </c>
      <c r="B25" s="94"/>
      <c r="C25" s="94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60"/>
      <c r="BA25" s="2"/>
      <c r="BB25" s="2"/>
      <c r="BC25" s="2"/>
      <c r="BD25" s="2"/>
      <c r="BE25" s="2"/>
      <c r="BF25" s="3"/>
    </row>
    <row r="26" spans="1:58" ht="16.5" customHeight="1" x14ac:dyDescent="0.15">
      <c r="A26" s="308" t="s">
        <v>157</v>
      </c>
      <c r="B26" s="309"/>
      <c r="C26" s="310"/>
      <c r="D26" s="44">
        <f>SUM(E26:O26)</f>
        <v>0</v>
      </c>
      <c r="E26" s="62"/>
      <c r="F26" s="71"/>
      <c r="G26" s="71"/>
      <c r="H26" s="71"/>
      <c r="I26" s="71"/>
      <c r="J26" s="71"/>
      <c r="K26" s="63"/>
      <c r="L26" s="71"/>
      <c r="M26" s="63"/>
      <c r="N26" s="72"/>
      <c r="O26" s="64"/>
      <c r="P26" s="74"/>
      <c r="Q26" s="74"/>
      <c r="R26" s="74"/>
      <c r="S26" s="75" t="str">
        <f>+BA26&amp;BB26&amp;BC26</f>
        <v/>
      </c>
      <c r="BA26" s="11" t="str">
        <f>IF($D26=0,"",IF($P26="",IF($D26="",""," No olvide escribir la columna Beneficiarios."),""))</f>
        <v/>
      </c>
      <c r="BB26" s="11" t="str">
        <f>IF($D26&lt;$P26," El número de Beneficiarios NO puede ser mayor que el Total.","")</f>
        <v/>
      </c>
      <c r="BC26" s="17" t="str">
        <f>IF($M26&lt;$Q26," Las actividades de 60 años NO puede ser mayor que el de 20-64 años.","")</f>
        <v/>
      </c>
      <c r="BD26" s="26">
        <f>IF($M26&lt;$Q26,1,0)</f>
        <v>0</v>
      </c>
      <c r="BE26" s="26">
        <f>IF($D26&lt;$P26,1,0)</f>
        <v>0</v>
      </c>
      <c r="BF26" s="26" t="str">
        <f>IF($D26=0,"",IF($P26="",IF($D26="","",1),0))</f>
        <v/>
      </c>
    </row>
    <row r="27" spans="1:58" ht="14.25" customHeight="1" x14ac:dyDescent="0.15">
      <c r="A27" s="387" t="s">
        <v>158</v>
      </c>
      <c r="B27" s="388"/>
      <c r="C27" s="389"/>
      <c r="D27" s="76">
        <f t="shared" ref="D27:D37" si="1">SUM(E27:O27)</f>
        <v>3</v>
      </c>
      <c r="E27" s="96"/>
      <c r="F27" s="97"/>
      <c r="G27" s="97"/>
      <c r="H27" s="97"/>
      <c r="I27" s="97"/>
      <c r="J27" s="97"/>
      <c r="K27" s="80">
        <v>3</v>
      </c>
      <c r="L27" s="80"/>
      <c r="M27" s="80"/>
      <c r="N27" s="80"/>
      <c r="O27" s="98"/>
      <c r="P27" s="83">
        <v>3</v>
      </c>
      <c r="Q27" s="82"/>
      <c r="R27" s="83"/>
      <c r="S27" s="75" t="str">
        <f t="shared" ref="S27:S37" si="2">+BA27&amp;BB27&amp;BC27</f>
        <v/>
      </c>
      <c r="BA27" s="11" t="str">
        <f t="shared" ref="BA27:BA37" si="3">IF($D27=0,"",IF($P27="",IF($D27="",""," No olvide escribir la columna Beneficiarios."),""))</f>
        <v/>
      </c>
      <c r="BB27" s="11" t="str">
        <f t="shared" ref="BB27:BB37" si="4">IF($D27&lt;$P27," El número de Beneficiarios NO puede ser mayor que el Total.","")</f>
        <v/>
      </c>
      <c r="BC27" s="8"/>
      <c r="BD27" s="8"/>
      <c r="BE27" s="26">
        <f t="shared" ref="BE27:BE37" si="5">IF($D27&lt;$P27,1,0)</f>
        <v>0</v>
      </c>
      <c r="BF27" s="26">
        <f t="shared" ref="BF27:BF37" si="6">IF($D27=0,"",IF($P27="",IF($D27="","",1),0))</f>
        <v>0</v>
      </c>
    </row>
    <row r="28" spans="1:58" ht="18" customHeight="1" x14ac:dyDescent="0.15">
      <c r="A28" s="311" t="s">
        <v>41</v>
      </c>
      <c r="B28" s="312"/>
      <c r="C28" s="313"/>
      <c r="D28" s="76">
        <f t="shared" si="1"/>
        <v>0</v>
      </c>
      <c r="E28" s="96"/>
      <c r="F28" s="97"/>
      <c r="G28" s="97"/>
      <c r="H28" s="97"/>
      <c r="I28" s="97"/>
      <c r="J28" s="97"/>
      <c r="K28" s="80"/>
      <c r="L28" s="97"/>
      <c r="M28" s="80"/>
      <c r="N28" s="81"/>
      <c r="O28" s="98"/>
      <c r="P28" s="83"/>
      <c r="Q28" s="83"/>
      <c r="R28" s="83"/>
      <c r="S28" s="75" t="str">
        <f t="shared" si="2"/>
        <v/>
      </c>
      <c r="BA28" s="11" t="str">
        <f t="shared" si="3"/>
        <v/>
      </c>
      <c r="BB28" s="11" t="str">
        <f t="shared" si="4"/>
        <v/>
      </c>
      <c r="BC28" s="17" t="str">
        <f>IF($M28&lt;$Q28," Las actividades de 60 años NO puede ser mayor que el de 20-64 años.","")</f>
        <v/>
      </c>
      <c r="BD28" s="26">
        <f>IF($M28&lt;$Q28,1,0)</f>
        <v>0</v>
      </c>
      <c r="BE28" s="26">
        <f t="shared" si="5"/>
        <v>0</v>
      </c>
      <c r="BF28" s="26" t="str">
        <f t="shared" si="6"/>
        <v/>
      </c>
    </row>
    <row r="29" spans="1:58" ht="14.25" customHeight="1" x14ac:dyDescent="0.15">
      <c r="A29" s="311" t="s">
        <v>42</v>
      </c>
      <c r="B29" s="312"/>
      <c r="C29" s="313"/>
      <c r="D29" s="76">
        <f>SUM(E29:H29)</f>
        <v>0</v>
      </c>
      <c r="E29" s="96"/>
      <c r="F29" s="97"/>
      <c r="G29" s="97"/>
      <c r="H29" s="97"/>
      <c r="I29" s="79"/>
      <c r="J29" s="79"/>
      <c r="K29" s="79"/>
      <c r="L29" s="79"/>
      <c r="M29" s="79"/>
      <c r="N29" s="79"/>
      <c r="O29" s="99"/>
      <c r="P29" s="83"/>
      <c r="Q29" s="82"/>
      <c r="R29" s="83"/>
      <c r="S29" s="75" t="str">
        <f t="shared" si="2"/>
        <v/>
      </c>
      <c r="BA29" s="11" t="str">
        <f t="shared" si="3"/>
        <v/>
      </c>
      <c r="BB29" s="11" t="str">
        <f t="shared" si="4"/>
        <v/>
      </c>
      <c r="BC29" s="8"/>
      <c r="BD29" s="8"/>
      <c r="BE29" s="26">
        <f t="shared" si="5"/>
        <v>0</v>
      </c>
      <c r="BF29" s="26" t="str">
        <f t="shared" si="6"/>
        <v/>
      </c>
    </row>
    <row r="30" spans="1:58" ht="15.75" customHeight="1" x14ac:dyDescent="0.15">
      <c r="A30" s="387" t="s">
        <v>159</v>
      </c>
      <c r="B30" s="388"/>
      <c r="C30" s="389"/>
      <c r="D30" s="76">
        <f t="shared" si="1"/>
        <v>0</v>
      </c>
      <c r="E30" s="96"/>
      <c r="F30" s="97"/>
      <c r="G30" s="97"/>
      <c r="H30" s="97"/>
      <c r="I30" s="97"/>
      <c r="J30" s="97"/>
      <c r="K30" s="80"/>
      <c r="L30" s="97"/>
      <c r="M30" s="80"/>
      <c r="N30" s="81"/>
      <c r="O30" s="98"/>
      <c r="P30" s="83"/>
      <c r="Q30" s="83"/>
      <c r="R30" s="83"/>
      <c r="S30" s="75" t="str">
        <f t="shared" si="2"/>
        <v/>
      </c>
      <c r="BA30" s="11" t="str">
        <f t="shared" si="3"/>
        <v/>
      </c>
      <c r="BB30" s="11" t="str">
        <f t="shared" si="4"/>
        <v/>
      </c>
      <c r="BC30" s="17" t="str">
        <f>IF($M30&lt;$Q30," Las actividades de 60 años NO puede ser mayor que el de 20-64 años.","")</f>
        <v/>
      </c>
      <c r="BD30" s="26">
        <f>IF($M30&lt;$Q30,1,0)</f>
        <v>0</v>
      </c>
      <c r="BE30" s="26">
        <f t="shared" si="5"/>
        <v>0</v>
      </c>
      <c r="BF30" s="26" t="str">
        <f t="shared" si="6"/>
        <v/>
      </c>
    </row>
    <row r="31" spans="1:58" ht="15.75" customHeight="1" x14ac:dyDescent="0.15">
      <c r="A31" s="387" t="s">
        <v>160</v>
      </c>
      <c r="B31" s="388"/>
      <c r="C31" s="389"/>
      <c r="D31" s="76">
        <f t="shared" si="1"/>
        <v>8</v>
      </c>
      <c r="E31" s="96"/>
      <c r="F31" s="97"/>
      <c r="G31" s="97"/>
      <c r="H31" s="97"/>
      <c r="I31" s="97"/>
      <c r="J31" s="97"/>
      <c r="K31" s="80"/>
      <c r="L31" s="97"/>
      <c r="M31" s="80">
        <v>7</v>
      </c>
      <c r="N31" s="81">
        <v>1</v>
      </c>
      <c r="O31" s="98"/>
      <c r="P31" s="83">
        <v>8</v>
      </c>
      <c r="Q31" s="83"/>
      <c r="R31" s="83"/>
      <c r="S31" s="75" t="str">
        <f t="shared" si="2"/>
        <v/>
      </c>
      <c r="BA31" s="11" t="str">
        <f t="shared" si="3"/>
        <v/>
      </c>
      <c r="BB31" s="11" t="str">
        <f t="shared" si="4"/>
        <v/>
      </c>
      <c r="BC31" s="17" t="str">
        <f>IF($M31&lt;$Q31," Las actividades de 60 años NO puede ser mayor que el de 20-64 años.","")</f>
        <v/>
      </c>
      <c r="BD31" s="26">
        <f>IF($M31&lt;$Q31,1,0)</f>
        <v>0</v>
      </c>
      <c r="BE31" s="26">
        <f t="shared" si="5"/>
        <v>0</v>
      </c>
      <c r="BF31" s="26">
        <f t="shared" si="6"/>
        <v>0</v>
      </c>
    </row>
    <row r="32" spans="1:58" ht="15.75" customHeight="1" x14ac:dyDescent="0.15">
      <c r="A32" s="421" t="s">
        <v>43</v>
      </c>
      <c r="B32" s="422"/>
      <c r="C32" s="423"/>
      <c r="D32" s="76">
        <f>SUM(E32:K32)</f>
        <v>0</v>
      </c>
      <c r="E32" s="96"/>
      <c r="F32" s="97"/>
      <c r="G32" s="97"/>
      <c r="H32" s="97"/>
      <c r="I32" s="97"/>
      <c r="J32" s="97"/>
      <c r="K32" s="80"/>
      <c r="L32" s="78"/>
      <c r="M32" s="79"/>
      <c r="N32" s="79"/>
      <c r="O32" s="99"/>
      <c r="P32" s="83"/>
      <c r="Q32" s="82"/>
      <c r="R32" s="83"/>
      <c r="S32" s="75" t="str">
        <f t="shared" si="2"/>
        <v/>
      </c>
      <c r="BA32" s="11" t="str">
        <f t="shared" si="3"/>
        <v/>
      </c>
      <c r="BB32" s="11" t="str">
        <f t="shared" si="4"/>
        <v/>
      </c>
      <c r="BC32" s="8"/>
      <c r="BD32" s="8"/>
      <c r="BE32" s="26">
        <f t="shared" si="5"/>
        <v>0</v>
      </c>
      <c r="BF32" s="26" t="str">
        <f t="shared" si="6"/>
        <v/>
      </c>
    </row>
    <row r="33" spans="1:58" ht="15" customHeight="1" x14ac:dyDescent="0.15">
      <c r="A33" s="344" t="s">
        <v>161</v>
      </c>
      <c r="B33" s="429" t="s">
        <v>162</v>
      </c>
      <c r="C33" s="430"/>
      <c r="D33" s="76">
        <f>SUM(E33:K33)</f>
        <v>0</v>
      </c>
      <c r="E33" s="97"/>
      <c r="F33" s="97"/>
      <c r="G33" s="97"/>
      <c r="H33" s="97"/>
      <c r="I33" s="97"/>
      <c r="J33" s="97"/>
      <c r="K33" s="80"/>
      <c r="L33" s="78"/>
      <c r="M33" s="79"/>
      <c r="N33" s="79"/>
      <c r="O33" s="99"/>
      <c r="P33" s="83"/>
      <c r="Q33" s="82"/>
      <c r="R33" s="83"/>
      <c r="S33" s="75" t="str">
        <f t="shared" si="2"/>
        <v/>
      </c>
      <c r="BA33" s="11" t="str">
        <f t="shared" si="3"/>
        <v/>
      </c>
      <c r="BB33" s="11" t="str">
        <f t="shared" si="4"/>
        <v/>
      </c>
      <c r="BC33" s="8"/>
      <c r="BD33" s="8"/>
      <c r="BE33" s="26">
        <f t="shared" si="5"/>
        <v>0</v>
      </c>
      <c r="BF33" s="26" t="str">
        <f t="shared" si="6"/>
        <v/>
      </c>
    </row>
    <row r="34" spans="1:58" ht="15.75" customHeight="1" x14ac:dyDescent="0.15">
      <c r="A34" s="345"/>
      <c r="B34" s="431" t="s">
        <v>163</v>
      </c>
      <c r="C34" s="432"/>
      <c r="D34" s="76">
        <f>SUM(E34:K34)</f>
        <v>0</v>
      </c>
      <c r="E34" s="96"/>
      <c r="F34" s="80"/>
      <c r="G34" s="80"/>
      <c r="H34" s="80"/>
      <c r="I34" s="80"/>
      <c r="J34" s="80"/>
      <c r="K34" s="80"/>
      <c r="L34" s="79"/>
      <c r="M34" s="79"/>
      <c r="N34" s="79"/>
      <c r="O34" s="99"/>
      <c r="P34" s="83"/>
      <c r="Q34" s="82"/>
      <c r="R34" s="83"/>
      <c r="S34" s="75" t="str">
        <f t="shared" si="2"/>
        <v/>
      </c>
      <c r="BA34" s="11" t="str">
        <f t="shared" si="3"/>
        <v/>
      </c>
      <c r="BB34" s="11" t="str">
        <f t="shared" si="4"/>
        <v/>
      </c>
      <c r="BC34" s="8"/>
      <c r="BD34" s="8"/>
      <c r="BE34" s="26">
        <f t="shared" si="5"/>
        <v>0</v>
      </c>
      <c r="BF34" s="26" t="str">
        <f t="shared" si="6"/>
        <v/>
      </c>
    </row>
    <row r="35" spans="1:58" ht="15.75" customHeight="1" x14ac:dyDescent="0.15">
      <c r="A35" s="345"/>
      <c r="B35" s="431" t="s">
        <v>164</v>
      </c>
      <c r="C35" s="432"/>
      <c r="D35" s="76">
        <f>SUM(E35:K35)</f>
        <v>0</v>
      </c>
      <c r="E35" s="96"/>
      <c r="F35" s="80"/>
      <c r="G35" s="80"/>
      <c r="H35" s="80"/>
      <c r="I35" s="80"/>
      <c r="J35" s="80"/>
      <c r="K35" s="80"/>
      <c r="L35" s="79"/>
      <c r="M35" s="79"/>
      <c r="N35" s="79"/>
      <c r="O35" s="99"/>
      <c r="P35" s="83"/>
      <c r="Q35" s="82"/>
      <c r="R35" s="83"/>
      <c r="S35" s="75" t="str">
        <f t="shared" si="2"/>
        <v/>
      </c>
      <c r="BA35" s="11" t="str">
        <f>IF($D35=0,"",IF($P35="",IF($D35="",""," No olvide escribir la columna Beneficiarios."),""))</f>
        <v/>
      </c>
      <c r="BB35" s="11" t="str">
        <f t="shared" si="4"/>
        <v/>
      </c>
      <c r="BC35" s="8"/>
      <c r="BD35" s="8"/>
      <c r="BE35" s="26">
        <f t="shared" si="5"/>
        <v>0</v>
      </c>
      <c r="BF35" s="26" t="str">
        <f t="shared" si="6"/>
        <v/>
      </c>
    </row>
    <row r="36" spans="1:58" ht="17.25" customHeight="1" x14ac:dyDescent="0.15">
      <c r="A36" s="346"/>
      <c r="B36" s="433" t="s">
        <v>165</v>
      </c>
      <c r="C36" s="434"/>
      <c r="D36" s="76">
        <f>SUM(E36:K36)</f>
        <v>0</v>
      </c>
      <c r="E36" s="100"/>
      <c r="F36" s="100"/>
      <c r="G36" s="100"/>
      <c r="H36" s="100"/>
      <c r="I36" s="100"/>
      <c r="J36" s="100"/>
      <c r="K36" s="101"/>
      <c r="L36" s="102"/>
      <c r="M36" s="103"/>
      <c r="N36" s="103"/>
      <c r="O36" s="104"/>
      <c r="P36" s="105"/>
      <c r="Q36" s="106"/>
      <c r="R36" s="105"/>
      <c r="S36" s="75" t="str">
        <f t="shared" si="2"/>
        <v/>
      </c>
      <c r="BA36" s="11" t="str">
        <f t="shared" si="3"/>
        <v/>
      </c>
      <c r="BB36" s="11" t="str">
        <f t="shared" si="4"/>
        <v/>
      </c>
      <c r="BE36" s="26">
        <f t="shared" si="5"/>
        <v>0</v>
      </c>
      <c r="BF36" s="26" t="str">
        <f t="shared" si="6"/>
        <v/>
      </c>
    </row>
    <row r="37" spans="1:58" ht="15.75" customHeight="1" x14ac:dyDescent="0.15">
      <c r="A37" s="384" t="s">
        <v>44</v>
      </c>
      <c r="B37" s="424"/>
      <c r="C37" s="425"/>
      <c r="D37" s="93">
        <f t="shared" si="1"/>
        <v>11</v>
      </c>
      <c r="E37" s="107">
        <f>SUM(E26:E36)</f>
        <v>0</v>
      </c>
      <c r="F37" s="89">
        <f>SUM(F26:F36)</f>
        <v>0</v>
      </c>
      <c r="G37" s="89">
        <f>SUM(G26:G36)</f>
        <v>0</v>
      </c>
      <c r="H37" s="90">
        <f>SUM(H26:H36)</f>
        <v>0</v>
      </c>
      <c r="I37" s="90">
        <f>SUM(I26:I28,I30:I36)</f>
        <v>0</v>
      </c>
      <c r="J37" s="90">
        <f>SUM(J26:J28,J30:J36)</f>
        <v>0</v>
      </c>
      <c r="K37" s="90">
        <f>SUM(K26:K28,K30:K36)</f>
        <v>3</v>
      </c>
      <c r="L37" s="89">
        <f>SUM(L26:L28,L30:L31)</f>
        <v>0</v>
      </c>
      <c r="M37" s="90">
        <f>SUM(M26:M28,M30:M31)</f>
        <v>7</v>
      </c>
      <c r="N37" s="90">
        <f>SUM(N26:N28,N30:N31)</f>
        <v>1</v>
      </c>
      <c r="O37" s="91">
        <f>SUM(O26:O28,O30:O31)</f>
        <v>0</v>
      </c>
      <c r="P37" s="88">
        <f>SUM(P26:P36)</f>
        <v>11</v>
      </c>
      <c r="Q37" s="108">
        <f>SUM(Q26,Q28,Q30:Q31)</f>
        <v>0</v>
      </c>
      <c r="R37" s="88">
        <f>SUM(R26:R36)</f>
        <v>0</v>
      </c>
      <c r="S37" s="75" t="str">
        <f t="shared" si="2"/>
        <v/>
      </c>
      <c r="BA37" s="11" t="str">
        <f t="shared" si="3"/>
        <v/>
      </c>
      <c r="BB37" s="11" t="str">
        <f t="shared" si="4"/>
        <v/>
      </c>
      <c r="BE37" s="26">
        <f t="shared" si="5"/>
        <v>0</v>
      </c>
      <c r="BF37" s="26">
        <f t="shared" si="6"/>
        <v>0</v>
      </c>
    </row>
    <row r="38" spans="1:58" ht="15" customHeight="1" x14ac:dyDescent="0.15">
      <c r="A38" s="109" t="s">
        <v>45</v>
      </c>
      <c r="B38" s="59"/>
      <c r="C38" s="59"/>
      <c r="D38" s="377"/>
      <c r="E38" s="379"/>
      <c r="F38" s="379"/>
      <c r="G38" s="379"/>
      <c r="H38" s="379"/>
      <c r="I38" s="379"/>
      <c r="J38" s="379"/>
      <c r="K38" s="379"/>
      <c r="L38" s="379"/>
      <c r="M38" s="379"/>
      <c r="N38" s="379"/>
      <c r="O38" s="379"/>
      <c r="P38" s="377"/>
      <c r="Q38" s="379"/>
      <c r="R38" s="380"/>
      <c r="BA38" s="2"/>
    </row>
    <row r="39" spans="1:58" ht="16.5" customHeight="1" x14ac:dyDescent="0.15">
      <c r="A39" s="42" t="s">
        <v>46</v>
      </c>
      <c r="B39" s="59"/>
      <c r="C39" s="59"/>
      <c r="D39" s="378"/>
      <c r="E39" s="275"/>
      <c r="F39" s="275"/>
      <c r="G39" s="275"/>
      <c r="H39" s="275"/>
      <c r="I39" s="275"/>
      <c r="J39" s="275"/>
      <c r="K39" s="275"/>
      <c r="L39" s="275"/>
      <c r="M39" s="275"/>
      <c r="N39" s="275"/>
      <c r="O39" s="275"/>
      <c r="P39" s="378"/>
      <c r="Q39" s="379"/>
      <c r="R39" s="380"/>
      <c r="BA39" s="2"/>
      <c r="BB39" s="2"/>
      <c r="BC39" s="2"/>
      <c r="BD39" s="2"/>
      <c r="BE39" s="2"/>
      <c r="BF39" s="2"/>
    </row>
    <row r="40" spans="1:58" ht="18.75" customHeight="1" x14ac:dyDescent="0.15">
      <c r="A40" s="381" t="s">
        <v>166</v>
      </c>
      <c r="B40" s="382"/>
      <c r="C40" s="383"/>
      <c r="D40" s="111">
        <f>SUM(E40:O40)</f>
        <v>4</v>
      </c>
      <c r="E40" s="62"/>
      <c r="F40" s="63"/>
      <c r="G40" s="63"/>
      <c r="H40" s="63"/>
      <c r="I40" s="63">
        <v>4</v>
      </c>
      <c r="J40" s="63"/>
      <c r="K40" s="63"/>
      <c r="L40" s="63"/>
      <c r="M40" s="63"/>
      <c r="N40" s="72"/>
      <c r="O40" s="72"/>
      <c r="P40" s="74">
        <v>4</v>
      </c>
      <c r="Q40" s="112"/>
      <c r="R40" s="112"/>
      <c r="S40" s="75" t="str">
        <f>+BA40&amp;BB40&amp;BC40</f>
        <v/>
      </c>
      <c r="BA40" s="11" t="str">
        <f>IF($D40=0,"",IF($P40="",IF($D40="",""," No olvide escribir la columna Beneficiarios."),""))</f>
        <v/>
      </c>
      <c r="BB40" s="11" t="str">
        <f>IF($D40&lt;$P40," El número de Beneficiarios NO puede ser mayor que el Total.","")</f>
        <v/>
      </c>
      <c r="BC40" s="17" t="str">
        <f>IF($M40&lt;$Q40," Las actividades de 60 años NO puede ser mayor que el de 20-64 años.","")</f>
        <v/>
      </c>
      <c r="BD40" s="26">
        <f>IF($M40&lt;$Q40,1,0)</f>
        <v>0</v>
      </c>
      <c r="BE40" s="26">
        <f t="shared" ref="BE40:BE68" si="7">IF($D40&lt;$P40,1,0)</f>
        <v>0</v>
      </c>
      <c r="BF40" s="26">
        <f>IF($D40=0,"",IF($P40="",IF($D40="","",1),0))</f>
        <v>0</v>
      </c>
    </row>
    <row r="41" spans="1:58" ht="19.5" customHeight="1" x14ac:dyDescent="0.15">
      <c r="A41" s="426" t="s">
        <v>167</v>
      </c>
      <c r="B41" s="427"/>
      <c r="C41" s="428"/>
      <c r="D41" s="113">
        <f t="shared" ref="D41:D64" si="8">SUM(E41:O41)</f>
        <v>12</v>
      </c>
      <c r="E41" s="114"/>
      <c r="F41" s="115"/>
      <c r="G41" s="115"/>
      <c r="H41" s="115"/>
      <c r="I41" s="115">
        <v>1</v>
      </c>
      <c r="J41" s="115"/>
      <c r="K41" s="115">
        <v>1</v>
      </c>
      <c r="L41" s="115">
        <v>2</v>
      </c>
      <c r="M41" s="115">
        <v>8</v>
      </c>
      <c r="N41" s="116"/>
      <c r="O41" s="116"/>
      <c r="P41" s="117">
        <v>12</v>
      </c>
      <c r="Q41" s="118"/>
      <c r="R41" s="118"/>
      <c r="S41" s="75" t="str">
        <f t="shared" ref="S41:S68" si="9">+BA41&amp;BB41&amp;BC41</f>
        <v/>
      </c>
      <c r="BA41" s="11" t="str">
        <f t="shared" ref="BA41:BA63" si="10">IF($D41=0,"",IF($P41="",IF($D41="",""," No olvide escribir la columna Beneficiarios."),""))</f>
        <v/>
      </c>
      <c r="BB41" s="11" t="str">
        <f t="shared" ref="BB41:BB68" si="11">IF($D41&lt;$P41," El número de Beneficiarios NO puede ser mayor que el Total.","")</f>
        <v/>
      </c>
      <c r="BC41" s="17" t="str">
        <f t="shared" ref="BC41:BC68" si="12">IF($M41&lt;$Q41," Las actividades de 60 años NO puede ser mayor que el de 20-64 años.","")</f>
        <v/>
      </c>
      <c r="BD41" s="26">
        <f t="shared" ref="BD41:BD68" si="13">IF($M41&lt;$Q41,1,0)</f>
        <v>0</v>
      </c>
      <c r="BE41" s="26">
        <f t="shared" si="7"/>
        <v>0</v>
      </c>
      <c r="BF41" s="26">
        <f t="shared" ref="BF41:BF68" si="14">IF($D41=0,"",IF($P41="",IF($D41="","",1),0))</f>
        <v>0</v>
      </c>
    </row>
    <row r="42" spans="1:58" ht="15.75" customHeight="1" x14ac:dyDescent="0.15">
      <c r="A42" s="387" t="s">
        <v>168</v>
      </c>
      <c r="B42" s="388"/>
      <c r="C42" s="389"/>
      <c r="D42" s="113">
        <f t="shared" si="8"/>
        <v>0</v>
      </c>
      <c r="E42" s="114"/>
      <c r="F42" s="115"/>
      <c r="G42" s="115"/>
      <c r="H42" s="115"/>
      <c r="I42" s="115"/>
      <c r="J42" s="115"/>
      <c r="K42" s="115"/>
      <c r="L42" s="115"/>
      <c r="M42" s="115"/>
      <c r="N42" s="116"/>
      <c r="O42" s="116"/>
      <c r="P42" s="117"/>
      <c r="Q42" s="118"/>
      <c r="R42" s="118"/>
      <c r="S42" s="75" t="str">
        <f t="shared" si="9"/>
        <v/>
      </c>
      <c r="BA42" s="11" t="str">
        <f t="shared" si="10"/>
        <v/>
      </c>
      <c r="BB42" s="11" t="str">
        <f t="shared" si="11"/>
        <v/>
      </c>
      <c r="BC42" s="17" t="str">
        <f t="shared" si="12"/>
        <v/>
      </c>
      <c r="BD42" s="26">
        <f t="shared" si="13"/>
        <v>0</v>
      </c>
      <c r="BE42" s="26">
        <f t="shared" si="7"/>
        <v>0</v>
      </c>
      <c r="BF42" s="26" t="str">
        <f t="shared" si="14"/>
        <v/>
      </c>
    </row>
    <row r="43" spans="1:58" ht="15.75" customHeight="1" x14ac:dyDescent="0.15">
      <c r="A43" s="387" t="s">
        <v>47</v>
      </c>
      <c r="B43" s="388"/>
      <c r="C43" s="389"/>
      <c r="D43" s="76">
        <f t="shared" si="8"/>
        <v>0</v>
      </c>
      <c r="E43" s="96"/>
      <c r="F43" s="80"/>
      <c r="G43" s="80"/>
      <c r="H43" s="80"/>
      <c r="I43" s="80"/>
      <c r="J43" s="80"/>
      <c r="K43" s="80"/>
      <c r="L43" s="80"/>
      <c r="M43" s="80"/>
      <c r="N43" s="81"/>
      <c r="O43" s="81"/>
      <c r="P43" s="83"/>
      <c r="Q43" s="119"/>
      <c r="R43" s="119"/>
      <c r="S43" s="75" t="str">
        <f t="shared" si="9"/>
        <v/>
      </c>
      <c r="BA43" s="11" t="str">
        <f t="shared" si="10"/>
        <v/>
      </c>
      <c r="BB43" s="11" t="str">
        <f t="shared" si="11"/>
        <v/>
      </c>
      <c r="BC43" s="17" t="str">
        <f t="shared" si="12"/>
        <v/>
      </c>
      <c r="BD43" s="26">
        <f t="shared" si="13"/>
        <v>0</v>
      </c>
      <c r="BE43" s="26">
        <f t="shared" si="7"/>
        <v>0</v>
      </c>
      <c r="BF43" s="26" t="str">
        <f t="shared" si="14"/>
        <v/>
      </c>
    </row>
    <row r="44" spans="1:58" ht="15.75" customHeight="1" x14ac:dyDescent="0.15">
      <c r="A44" s="387" t="s">
        <v>48</v>
      </c>
      <c r="B44" s="388"/>
      <c r="C44" s="389"/>
      <c r="D44" s="76">
        <f t="shared" si="8"/>
        <v>0</v>
      </c>
      <c r="E44" s="96"/>
      <c r="F44" s="80"/>
      <c r="G44" s="80"/>
      <c r="H44" s="80"/>
      <c r="I44" s="80"/>
      <c r="J44" s="80"/>
      <c r="K44" s="80"/>
      <c r="L44" s="80"/>
      <c r="M44" s="80"/>
      <c r="N44" s="81"/>
      <c r="O44" s="81"/>
      <c r="P44" s="83"/>
      <c r="Q44" s="119"/>
      <c r="R44" s="119"/>
      <c r="S44" s="75" t="str">
        <f t="shared" si="9"/>
        <v/>
      </c>
      <c r="BA44" s="11" t="str">
        <f t="shared" si="10"/>
        <v/>
      </c>
      <c r="BB44" s="11" t="str">
        <f t="shared" si="11"/>
        <v/>
      </c>
      <c r="BC44" s="17" t="str">
        <f t="shared" si="12"/>
        <v/>
      </c>
      <c r="BD44" s="26">
        <f t="shared" si="13"/>
        <v>0</v>
      </c>
      <c r="BE44" s="26">
        <f t="shared" si="7"/>
        <v>0</v>
      </c>
      <c r="BF44" s="26" t="str">
        <f t="shared" si="14"/>
        <v/>
      </c>
    </row>
    <row r="45" spans="1:58" ht="15.75" customHeight="1" x14ac:dyDescent="0.15">
      <c r="A45" s="387" t="s">
        <v>49</v>
      </c>
      <c r="B45" s="388"/>
      <c r="C45" s="389"/>
      <c r="D45" s="76">
        <f t="shared" si="8"/>
        <v>0</v>
      </c>
      <c r="E45" s="96"/>
      <c r="F45" s="80"/>
      <c r="G45" s="80"/>
      <c r="H45" s="80"/>
      <c r="I45" s="80"/>
      <c r="J45" s="80"/>
      <c r="K45" s="80"/>
      <c r="L45" s="80"/>
      <c r="M45" s="80"/>
      <c r="N45" s="81"/>
      <c r="O45" s="81"/>
      <c r="P45" s="83"/>
      <c r="Q45" s="119"/>
      <c r="R45" s="119"/>
      <c r="S45" s="75" t="str">
        <f t="shared" si="9"/>
        <v/>
      </c>
      <c r="BA45" s="11" t="str">
        <f t="shared" si="10"/>
        <v/>
      </c>
      <c r="BB45" s="11" t="str">
        <f t="shared" si="11"/>
        <v/>
      </c>
      <c r="BC45" s="17" t="str">
        <f t="shared" si="12"/>
        <v/>
      </c>
      <c r="BD45" s="26">
        <f t="shared" si="13"/>
        <v>0</v>
      </c>
      <c r="BE45" s="26">
        <f t="shared" si="7"/>
        <v>0</v>
      </c>
      <c r="BF45" s="26" t="str">
        <f t="shared" si="14"/>
        <v/>
      </c>
    </row>
    <row r="46" spans="1:58" ht="15.75" customHeight="1" x14ac:dyDescent="0.15">
      <c r="A46" s="387" t="s">
        <v>50</v>
      </c>
      <c r="B46" s="388"/>
      <c r="C46" s="389"/>
      <c r="D46" s="76">
        <f t="shared" si="8"/>
        <v>0</v>
      </c>
      <c r="E46" s="96"/>
      <c r="F46" s="80"/>
      <c r="G46" s="80"/>
      <c r="H46" s="80"/>
      <c r="I46" s="80"/>
      <c r="J46" s="80"/>
      <c r="K46" s="80"/>
      <c r="L46" s="80"/>
      <c r="M46" s="80"/>
      <c r="N46" s="81"/>
      <c r="O46" s="81"/>
      <c r="P46" s="83"/>
      <c r="Q46" s="119"/>
      <c r="R46" s="119"/>
      <c r="S46" s="75" t="str">
        <f t="shared" si="9"/>
        <v/>
      </c>
      <c r="BA46" s="11" t="str">
        <f t="shared" si="10"/>
        <v/>
      </c>
      <c r="BB46" s="11" t="str">
        <f t="shared" si="11"/>
        <v/>
      </c>
      <c r="BC46" s="17" t="str">
        <f t="shared" si="12"/>
        <v/>
      </c>
      <c r="BD46" s="26">
        <f t="shared" si="13"/>
        <v>0</v>
      </c>
      <c r="BE46" s="26">
        <f t="shared" si="7"/>
        <v>0</v>
      </c>
      <c r="BF46" s="26" t="str">
        <f t="shared" si="14"/>
        <v/>
      </c>
    </row>
    <row r="47" spans="1:58" ht="15" customHeight="1" x14ac:dyDescent="0.15">
      <c r="A47" s="387" t="s">
        <v>169</v>
      </c>
      <c r="B47" s="388"/>
      <c r="C47" s="389"/>
      <c r="D47" s="76">
        <f>SUM(E47:K47)</f>
        <v>0</v>
      </c>
      <c r="E47" s="96"/>
      <c r="F47" s="80"/>
      <c r="G47" s="80"/>
      <c r="H47" s="80"/>
      <c r="I47" s="80"/>
      <c r="J47" s="80"/>
      <c r="K47" s="80"/>
      <c r="L47" s="79"/>
      <c r="M47" s="79"/>
      <c r="N47" s="79"/>
      <c r="O47" s="120"/>
      <c r="P47" s="83"/>
      <c r="Q47" s="121"/>
      <c r="R47" s="119"/>
      <c r="S47" s="75" t="str">
        <f t="shared" si="9"/>
        <v/>
      </c>
      <c r="BA47" s="11" t="str">
        <f t="shared" si="10"/>
        <v/>
      </c>
      <c r="BB47" s="11" t="str">
        <f t="shared" si="11"/>
        <v/>
      </c>
      <c r="BC47" s="8"/>
      <c r="BD47" s="8"/>
      <c r="BE47" s="26">
        <f t="shared" si="7"/>
        <v>0</v>
      </c>
      <c r="BF47" s="26" t="str">
        <f t="shared" si="14"/>
        <v/>
      </c>
    </row>
    <row r="48" spans="1:58" ht="19.5" customHeight="1" x14ac:dyDescent="0.15">
      <c r="A48" s="387" t="s">
        <v>170</v>
      </c>
      <c r="B48" s="388"/>
      <c r="C48" s="389"/>
      <c r="D48" s="76">
        <f>SUM(J48:O48)</f>
        <v>0</v>
      </c>
      <c r="E48" s="79"/>
      <c r="F48" s="79"/>
      <c r="G48" s="79"/>
      <c r="H48" s="79"/>
      <c r="I48" s="79"/>
      <c r="J48" s="80"/>
      <c r="K48" s="80"/>
      <c r="L48" s="80"/>
      <c r="M48" s="80"/>
      <c r="N48" s="81"/>
      <c r="O48" s="81"/>
      <c r="P48" s="83"/>
      <c r="Q48" s="119"/>
      <c r="R48" s="119"/>
      <c r="S48" s="75" t="str">
        <f t="shared" si="9"/>
        <v/>
      </c>
      <c r="BA48" s="11" t="str">
        <f t="shared" si="10"/>
        <v/>
      </c>
      <c r="BB48" s="11" t="str">
        <f t="shared" si="11"/>
        <v/>
      </c>
      <c r="BC48" s="17" t="str">
        <f t="shared" si="12"/>
        <v/>
      </c>
      <c r="BD48" s="26">
        <f t="shared" si="13"/>
        <v>0</v>
      </c>
      <c r="BE48" s="26">
        <f t="shared" si="7"/>
        <v>0</v>
      </c>
      <c r="BF48" s="26" t="str">
        <f t="shared" si="14"/>
        <v/>
      </c>
    </row>
    <row r="49" spans="1:60" ht="15.75" customHeight="1" x14ac:dyDescent="0.15">
      <c r="A49" s="387" t="s">
        <v>51</v>
      </c>
      <c r="B49" s="388"/>
      <c r="C49" s="389"/>
      <c r="D49" s="76">
        <f t="shared" si="8"/>
        <v>0</v>
      </c>
      <c r="E49" s="96"/>
      <c r="F49" s="80"/>
      <c r="G49" s="80"/>
      <c r="H49" s="80"/>
      <c r="I49" s="80"/>
      <c r="J49" s="80"/>
      <c r="K49" s="80"/>
      <c r="L49" s="80"/>
      <c r="M49" s="80"/>
      <c r="N49" s="81"/>
      <c r="O49" s="81"/>
      <c r="P49" s="83"/>
      <c r="Q49" s="119"/>
      <c r="R49" s="119"/>
      <c r="S49" s="75" t="str">
        <f t="shared" si="9"/>
        <v/>
      </c>
      <c r="BA49" s="11" t="str">
        <f t="shared" si="10"/>
        <v/>
      </c>
      <c r="BB49" s="11" t="str">
        <f t="shared" si="11"/>
        <v/>
      </c>
      <c r="BC49" s="17" t="str">
        <f t="shared" si="12"/>
        <v/>
      </c>
      <c r="BD49" s="26">
        <f t="shared" si="13"/>
        <v>0</v>
      </c>
      <c r="BE49" s="26">
        <f t="shared" si="7"/>
        <v>0</v>
      </c>
      <c r="BF49" s="26" t="str">
        <f t="shared" si="14"/>
        <v/>
      </c>
    </row>
    <row r="50" spans="1:60" ht="16.5" customHeight="1" x14ac:dyDescent="0.15">
      <c r="A50" s="387" t="s">
        <v>53</v>
      </c>
      <c r="B50" s="388"/>
      <c r="C50" s="389"/>
      <c r="D50" s="76">
        <f>SUM(I50:O50)</f>
        <v>0</v>
      </c>
      <c r="E50" s="79"/>
      <c r="F50" s="79"/>
      <c r="G50" s="79"/>
      <c r="H50" s="79"/>
      <c r="I50" s="80"/>
      <c r="J50" s="80"/>
      <c r="K50" s="80"/>
      <c r="L50" s="80"/>
      <c r="M50" s="80"/>
      <c r="N50" s="81"/>
      <c r="O50" s="81"/>
      <c r="P50" s="83"/>
      <c r="Q50" s="119"/>
      <c r="R50" s="119"/>
      <c r="S50" s="75" t="str">
        <f t="shared" si="9"/>
        <v/>
      </c>
      <c r="BA50" s="11" t="str">
        <f t="shared" si="10"/>
        <v/>
      </c>
      <c r="BB50" s="11" t="str">
        <f t="shared" si="11"/>
        <v/>
      </c>
      <c r="BC50" s="17" t="str">
        <f t="shared" si="12"/>
        <v/>
      </c>
      <c r="BD50" s="26">
        <f t="shared" si="13"/>
        <v>0</v>
      </c>
      <c r="BE50" s="26">
        <f t="shared" si="7"/>
        <v>0</v>
      </c>
      <c r="BF50" s="26" t="str">
        <f t="shared" si="14"/>
        <v/>
      </c>
    </row>
    <row r="51" spans="1:60" ht="17.25" customHeight="1" x14ac:dyDescent="0.15">
      <c r="A51" s="387" t="s">
        <v>171</v>
      </c>
      <c r="B51" s="388"/>
      <c r="C51" s="389"/>
      <c r="D51" s="76">
        <f t="shared" si="8"/>
        <v>0</v>
      </c>
      <c r="E51" s="80"/>
      <c r="F51" s="80"/>
      <c r="G51" s="80"/>
      <c r="H51" s="80"/>
      <c r="I51" s="80"/>
      <c r="J51" s="80"/>
      <c r="K51" s="80"/>
      <c r="L51" s="80"/>
      <c r="M51" s="80"/>
      <c r="N51" s="81"/>
      <c r="O51" s="81"/>
      <c r="P51" s="83"/>
      <c r="Q51" s="119"/>
      <c r="R51" s="119"/>
      <c r="S51" s="75" t="str">
        <f t="shared" si="9"/>
        <v/>
      </c>
      <c r="BA51" s="11" t="str">
        <f t="shared" si="10"/>
        <v/>
      </c>
      <c r="BB51" s="11" t="str">
        <f t="shared" si="11"/>
        <v/>
      </c>
      <c r="BC51" s="17" t="str">
        <f t="shared" si="12"/>
        <v/>
      </c>
      <c r="BD51" s="26">
        <f t="shared" si="13"/>
        <v>0</v>
      </c>
      <c r="BE51" s="26">
        <f t="shared" si="7"/>
        <v>0</v>
      </c>
      <c r="BF51" s="26" t="str">
        <f t="shared" si="14"/>
        <v/>
      </c>
    </row>
    <row r="52" spans="1:60" ht="15.75" customHeight="1" x14ac:dyDescent="0.15">
      <c r="A52" s="387" t="s">
        <v>54</v>
      </c>
      <c r="B52" s="388"/>
      <c r="C52" s="389"/>
      <c r="D52" s="76">
        <f>SUM(H52:O52)</f>
        <v>1</v>
      </c>
      <c r="E52" s="79"/>
      <c r="F52" s="79"/>
      <c r="G52" s="79"/>
      <c r="H52" s="80"/>
      <c r="I52" s="80"/>
      <c r="J52" s="80"/>
      <c r="K52" s="80"/>
      <c r="L52" s="80"/>
      <c r="M52" s="80">
        <v>1</v>
      </c>
      <c r="N52" s="81"/>
      <c r="O52" s="81"/>
      <c r="P52" s="83">
        <v>1</v>
      </c>
      <c r="Q52" s="119"/>
      <c r="R52" s="119"/>
      <c r="S52" s="75" t="str">
        <f t="shared" si="9"/>
        <v/>
      </c>
      <c r="BA52" s="11" t="str">
        <f t="shared" si="10"/>
        <v/>
      </c>
      <c r="BB52" s="11" t="str">
        <f t="shared" si="11"/>
        <v/>
      </c>
      <c r="BC52" s="17" t="str">
        <f t="shared" si="12"/>
        <v/>
      </c>
      <c r="BD52" s="26">
        <f t="shared" si="13"/>
        <v>0</v>
      </c>
      <c r="BE52" s="26">
        <f t="shared" si="7"/>
        <v>0</v>
      </c>
      <c r="BF52" s="26">
        <f t="shared" si="14"/>
        <v>0</v>
      </c>
    </row>
    <row r="53" spans="1:60" ht="17.25" customHeight="1" x14ac:dyDescent="0.15">
      <c r="A53" s="387" t="s">
        <v>55</v>
      </c>
      <c r="B53" s="388"/>
      <c r="C53" s="389"/>
      <c r="D53" s="76">
        <f>SUM(E53:O53)</f>
        <v>2</v>
      </c>
      <c r="E53" s="80"/>
      <c r="F53" s="80"/>
      <c r="G53" s="80"/>
      <c r="H53" s="80"/>
      <c r="I53" s="80"/>
      <c r="J53" s="80"/>
      <c r="K53" s="80"/>
      <c r="L53" s="80"/>
      <c r="M53" s="80">
        <v>2</v>
      </c>
      <c r="N53" s="81"/>
      <c r="O53" s="81"/>
      <c r="P53" s="83">
        <v>2</v>
      </c>
      <c r="Q53" s="119"/>
      <c r="R53" s="119"/>
      <c r="S53" s="75" t="str">
        <f>+BA53&amp;BB53&amp;BC53</f>
        <v/>
      </c>
      <c r="BA53" s="11" t="str">
        <f t="shared" si="10"/>
        <v/>
      </c>
      <c r="BB53" s="11" t="str">
        <f t="shared" si="11"/>
        <v/>
      </c>
      <c r="BC53" s="17" t="str">
        <f t="shared" si="12"/>
        <v/>
      </c>
      <c r="BD53" s="26">
        <f t="shared" si="13"/>
        <v>0</v>
      </c>
      <c r="BE53" s="26">
        <f t="shared" si="7"/>
        <v>0</v>
      </c>
      <c r="BF53" s="26">
        <f t="shared" si="14"/>
        <v>0</v>
      </c>
    </row>
    <row r="54" spans="1:60" ht="15" customHeight="1" x14ac:dyDescent="0.15">
      <c r="A54" s="387" t="s">
        <v>172</v>
      </c>
      <c r="B54" s="388"/>
      <c r="C54" s="389"/>
      <c r="D54" s="76">
        <f t="shared" si="8"/>
        <v>0</v>
      </c>
      <c r="E54" s="96"/>
      <c r="F54" s="80"/>
      <c r="G54" s="80"/>
      <c r="H54" s="80"/>
      <c r="I54" s="80"/>
      <c r="J54" s="80"/>
      <c r="K54" s="80"/>
      <c r="L54" s="80"/>
      <c r="M54" s="80"/>
      <c r="N54" s="81"/>
      <c r="O54" s="81"/>
      <c r="P54" s="83"/>
      <c r="Q54" s="119"/>
      <c r="R54" s="119"/>
      <c r="S54" s="75" t="str">
        <f t="shared" si="9"/>
        <v/>
      </c>
      <c r="BA54" s="11" t="str">
        <f t="shared" si="10"/>
        <v/>
      </c>
      <c r="BB54" s="11" t="str">
        <f t="shared" si="11"/>
        <v/>
      </c>
      <c r="BC54" s="17" t="str">
        <f t="shared" si="12"/>
        <v/>
      </c>
      <c r="BD54" s="26">
        <f t="shared" si="13"/>
        <v>0</v>
      </c>
      <c r="BE54" s="26">
        <f t="shared" si="7"/>
        <v>0</v>
      </c>
      <c r="BF54" s="26" t="str">
        <f t="shared" si="14"/>
        <v/>
      </c>
    </row>
    <row r="55" spans="1:60" ht="15.75" customHeight="1" x14ac:dyDescent="0.15">
      <c r="A55" s="387" t="s">
        <v>173</v>
      </c>
      <c r="B55" s="388"/>
      <c r="C55" s="389"/>
      <c r="D55" s="76">
        <f t="shared" si="8"/>
        <v>0</v>
      </c>
      <c r="E55" s="96"/>
      <c r="F55" s="80"/>
      <c r="G55" s="80"/>
      <c r="H55" s="80"/>
      <c r="I55" s="80"/>
      <c r="J55" s="80"/>
      <c r="K55" s="80"/>
      <c r="L55" s="80"/>
      <c r="M55" s="80"/>
      <c r="N55" s="81"/>
      <c r="O55" s="81"/>
      <c r="P55" s="83"/>
      <c r="Q55" s="119"/>
      <c r="R55" s="119"/>
      <c r="S55" s="75" t="str">
        <f t="shared" si="9"/>
        <v/>
      </c>
      <c r="BA55" s="11" t="str">
        <f t="shared" si="10"/>
        <v/>
      </c>
      <c r="BB55" s="11" t="str">
        <f t="shared" si="11"/>
        <v/>
      </c>
      <c r="BC55" s="17" t="str">
        <f t="shared" si="12"/>
        <v/>
      </c>
      <c r="BD55" s="26">
        <f t="shared" si="13"/>
        <v>0</v>
      </c>
      <c r="BE55" s="26">
        <f t="shared" si="7"/>
        <v>0</v>
      </c>
      <c r="BF55" s="26" t="str">
        <f t="shared" si="14"/>
        <v/>
      </c>
    </row>
    <row r="56" spans="1:60" ht="17.25" customHeight="1" x14ac:dyDescent="0.15">
      <c r="A56" s="387" t="s">
        <v>56</v>
      </c>
      <c r="B56" s="388"/>
      <c r="C56" s="389"/>
      <c r="D56" s="76">
        <f t="shared" si="8"/>
        <v>16</v>
      </c>
      <c r="E56" s="80">
        <v>1</v>
      </c>
      <c r="F56" s="80"/>
      <c r="G56" s="80"/>
      <c r="H56" s="80"/>
      <c r="I56" s="80"/>
      <c r="J56" s="80"/>
      <c r="K56" s="80">
        <v>15</v>
      </c>
      <c r="L56" s="80"/>
      <c r="M56" s="80"/>
      <c r="N56" s="81"/>
      <c r="O56" s="81"/>
      <c r="P56" s="83">
        <v>16</v>
      </c>
      <c r="Q56" s="119"/>
      <c r="R56" s="119"/>
      <c r="S56" s="75" t="str">
        <f t="shared" si="9"/>
        <v/>
      </c>
      <c r="BA56" s="11" t="str">
        <f t="shared" si="10"/>
        <v/>
      </c>
      <c r="BB56" s="11" t="str">
        <f t="shared" si="11"/>
        <v/>
      </c>
      <c r="BC56" s="17" t="str">
        <f t="shared" si="12"/>
        <v/>
      </c>
      <c r="BD56" s="26">
        <f t="shared" si="13"/>
        <v>0</v>
      </c>
      <c r="BE56" s="26">
        <f t="shared" si="7"/>
        <v>0</v>
      </c>
      <c r="BF56" s="26">
        <f t="shared" si="14"/>
        <v>0</v>
      </c>
    </row>
    <row r="57" spans="1:60" s="123" customFormat="1" ht="15" x14ac:dyDescent="0.25">
      <c r="A57" s="387" t="s">
        <v>174</v>
      </c>
      <c r="B57" s="388"/>
      <c r="C57" s="389"/>
      <c r="D57" s="76">
        <f t="shared" si="8"/>
        <v>0</v>
      </c>
      <c r="E57" s="19"/>
      <c r="F57" s="20"/>
      <c r="G57" s="20"/>
      <c r="H57" s="20"/>
      <c r="I57" s="20"/>
      <c r="J57" s="20"/>
      <c r="K57" s="20"/>
      <c r="L57" s="20"/>
      <c r="M57" s="20"/>
      <c r="N57" s="21"/>
      <c r="O57" s="21"/>
      <c r="P57" s="18"/>
      <c r="Q57" s="22"/>
      <c r="R57" s="22"/>
      <c r="S57" s="75" t="str">
        <f t="shared" si="9"/>
        <v/>
      </c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1" t="str">
        <f t="shared" si="10"/>
        <v/>
      </c>
      <c r="BB57" s="11" t="str">
        <f t="shared" si="11"/>
        <v/>
      </c>
      <c r="BC57" s="17" t="str">
        <f t="shared" si="12"/>
        <v/>
      </c>
      <c r="BD57" s="26">
        <f t="shared" si="13"/>
        <v>0</v>
      </c>
      <c r="BE57" s="26">
        <f t="shared" si="7"/>
        <v>0</v>
      </c>
      <c r="BF57" s="26" t="str">
        <f t="shared" si="14"/>
        <v/>
      </c>
      <c r="BG57" s="122"/>
      <c r="BH57" s="122"/>
    </row>
    <row r="58" spans="1:60" ht="15.75" customHeight="1" x14ac:dyDescent="0.15">
      <c r="A58" s="311" t="s">
        <v>175</v>
      </c>
      <c r="B58" s="312"/>
      <c r="C58" s="313"/>
      <c r="D58" s="76">
        <f t="shared" si="8"/>
        <v>0</v>
      </c>
      <c r="E58" s="97"/>
      <c r="F58" s="80"/>
      <c r="G58" s="80"/>
      <c r="H58" s="80"/>
      <c r="I58" s="80"/>
      <c r="J58" s="80"/>
      <c r="K58" s="80"/>
      <c r="L58" s="80"/>
      <c r="M58" s="97"/>
      <c r="N58" s="97"/>
      <c r="O58" s="124"/>
      <c r="P58" s="83"/>
      <c r="Q58" s="119"/>
      <c r="R58" s="119"/>
      <c r="S58" s="75" t="str">
        <f t="shared" si="9"/>
        <v/>
      </c>
      <c r="BA58" s="11" t="str">
        <f t="shared" si="10"/>
        <v/>
      </c>
      <c r="BB58" s="11" t="str">
        <f t="shared" si="11"/>
        <v/>
      </c>
      <c r="BC58" s="17" t="str">
        <f t="shared" si="12"/>
        <v/>
      </c>
      <c r="BD58" s="26">
        <f t="shared" si="13"/>
        <v>0</v>
      </c>
      <c r="BE58" s="26">
        <f t="shared" si="7"/>
        <v>0</v>
      </c>
      <c r="BF58" s="26" t="str">
        <f t="shared" si="14"/>
        <v/>
      </c>
    </row>
    <row r="59" spans="1:60" ht="15.75" customHeight="1" x14ac:dyDescent="0.15">
      <c r="A59" s="311" t="s">
        <v>176</v>
      </c>
      <c r="B59" s="312"/>
      <c r="C59" s="313"/>
      <c r="D59" s="76">
        <f t="shared" si="8"/>
        <v>0</v>
      </c>
      <c r="E59" s="97"/>
      <c r="F59" s="80"/>
      <c r="G59" s="80"/>
      <c r="H59" s="80"/>
      <c r="I59" s="80"/>
      <c r="J59" s="80"/>
      <c r="K59" s="80"/>
      <c r="L59" s="80"/>
      <c r="M59" s="97"/>
      <c r="N59" s="97"/>
      <c r="O59" s="124"/>
      <c r="P59" s="83"/>
      <c r="Q59" s="119"/>
      <c r="R59" s="119"/>
      <c r="S59" s="75" t="str">
        <f t="shared" si="9"/>
        <v/>
      </c>
      <c r="BA59" s="11" t="str">
        <f t="shared" si="10"/>
        <v/>
      </c>
      <c r="BB59" s="11" t="str">
        <f t="shared" si="11"/>
        <v/>
      </c>
      <c r="BC59" s="17" t="str">
        <f t="shared" si="12"/>
        <v/>
      </c>
      <c r="BD59" s="26">
        <f t="shared" si="13"/>
        <v>0</v>
      </c>
      <c r="BE59" s="26">
        <f t="shared" si="7"/>
        <v>0</v>
      </c>
      <c r="BF59" s="26" t="str">
        <f t="shared" si="14"/>
        <v/>
      </c>
    </row>
    <row r="60" spans="1:60" ht="15.75" customHeight="1" x14ac:dyDescent="0.15">
      <c r="A60" s="311" t="s">
        <v>177</v>
      </c>
      <c r="B60" s="312"/>
      <c r="C60" s="313"/>
      <c r="D60" s="76">
        <f t="shared" si="8"/>
        <v>0</v>
      </c>
      <c r="E60" s="97"/>
      <c r="F60" s="80"/>
      <c r="G60" s="80"/>
      <c r="H60" s="80"/>
      <c r="I60" s="80"/>
      <c r="J60" s="80"/>
      <c r="K60" s="80"/>
      <c r="L60" s="80"/>
      <c r="M60" s="97"/>
      <c r="N60" s="97"/>
      <c r="O60" s="124"/>
      <c r="P60" s="83"/>
      <c r="Q60" s="119"/>
      <c r="R60" s="119"/>
      <c r="S60" s="75" t="str">
        <f t="shared" si="9"/>
        <v/>
      </c>
      <c r="BA60" s="11" t="str">
        <f t="shared" si="10"/>
        <v/>
      </c>
      <c r="BB60" s="11" t="str">
        <f t="shared" si="11"/>
        <v/>
      </c>
      <c r="BC60" s="17" t="str">
        <f t="shared" si="12"/>
        <v/>
      </c>
      <c r="BD60" s="26">
        <f t="shared" si="13"/>
        <v>0</v>
      </c>
      <c r="BE60" s="26">
        <f t="shared" si="7"/>
        <v>0</v>
      </c>
      <c r="BF60" s="26" t="str">
        <f t="shared" si="14"/>
        <v/>
      </c>
    </row>
    <row r="61" spans="1:60" ht="15.75" customHeight="1" x14ac:dyDescent="0.15">
      <c r="A61" s="311" t="s">
        <v>52</v>
      </c>
      <c r="B61" s="312"/>
      <c r="C61" s="313"/>
      <c r="D61" s="76">
        <f t="shared" si="8"/>
        <v>9</v>
      </c>
      <c r="E61" s="97"/>
      <c r="F61" s="80"/>
      <c r="G61" s="80">
        <v>1</v>
      </c>
      <c r="H61" s="80"/>
      <c r="I61" s="80"/>
      <c r="J61" s="80"/>
      <c r="K61" s="80">
        <v>1</v>
      </c>
      <c r="L61" s="80"/>
      <c r="M61" s="97">
        <v>6</v>
      </c>
      <c r="N61" s="97"/>
      <c r="O61" s="124">
        <v>1</v>
      </c>
      <c r="P61" s="83">
        <v>9</v>
      </c>
      <c r="Q61" s="119"/>
      <c r="R61" s="119"/>
      <c r="S61" s="75" t="str">
        <f t="shared" si="9"/>
        <v/>
      </c>
      <c r="BA61" s="11" t="str">
        <f t="shared" si="10"/>
        <v/>
      </c>
      <c r="BB61" s="11" t="str">
        <f t="shared" si="11"/>
        <v/>
      </c>
      <c r="BC61" s="17" t="str">
        <f t="shared" si="12"/>
        <v/>
      </c>
      <c r="BD61" s="26">
        <f t="shared" si="13"/>
        <v>0</v>
      </c>
      <c r="BE61" s="26">
        <f t="shared" si="7"/>
        <v>0</v>
      </c>
      <c r="BF61" s="26">
        <f t="shared" si="14"/>
        <v>0</v>
      </c>
    </row>
    <row r="62" spans="1:60" ht="15.75" customHeight="1" x14ac:dyDescent="0.15">
      <c r="A62" s="387" t="s">
        <v>57</v>
      </c>
      <c r="B62" s="388"/>
      <c r="C62" s="389"/>
      <c r="D62" s="76">
        <f>SUM(M62,O62)</f>
        <v>0</v>
      </c>
      <c r="E62" s="79"/>
      <c r="F62" s="79"/>
      <c r="G62" s="79"/>
      <c r="H62" s="79"/>
      <c r="I62" s="79"/>
      <c r="J62" s="79"/>
      <c r="K62" s="79"/>
      <c r="L62" s="79"/>
      <c r="M62" s="97"/>
      <c r="N62" s="79"/>
      <c r="O62" s="124"/>
      <c r="P62" s="83"/>
      <c r="Q62" s="119"/>
      <c r="R62" s="119"/>
      <c r="S62" s="75" t="str">
        <f t="shared" si="9"/>
        <v/>
      </c>
      <c r="BA62" s="11" t="str">
        <f t="shared" si="10"/>
        <v/>
      </c>
      <c r="BB62" s="11" t="str">
        <f t="shared" si="11"/>
        <v/>
      </c>
      <c r="BC62" s="17" t="str">
        <f t="shared" si="12"/>
        <v/>
      </c>
      <c r="BD62" s="26">
        <f t="shared" si="13"/>
        <v>0</v>
      </c>
      <c r="BE62" s="26">
        <f t="shared" si="7"/>
        <v>0</v>
      </c>
      <c r="BF62" s="26" t="str">
        <f t="shared" si="14"/>
        <v/>
      </c>
    </row>
    <row r="63" spans="1:60" ht="15.75" customHeight="1" x14ac:dyDescent="0.15">
      <c r="A63" s="418" t="s">
        <v>58</v>
      </c>
      <c r="B63" s="419"/>
      <c r="C63" s="420"/>
      <c r="D63" s="84">
        <f>SUM(M63,O63)</f>
        <v>0</v>
      </c>
      <c r="E63" s="79"/>
      <c r="F63" s="79"/>
      <c r="G63" s="79"/>
      <c r="H63" s="79"/>
      <c r="I63" s="79"/>
      <c r="J63" s="79"/>
      <c r="K63" s="79"/>
      <c r="L63" s="79"/>
      <c r="M63" s="97"/>
      <c r="N63" s="79"/>
      <c r="O63" s="124"/>
      <c r="P63" s="83"/>
      <c r="Q63" s="119"/>
      <c r="R63" s="119"/>
      <c r="S63" s="75" t="str">
        <f t="shared" si="9"/>
        <v/>
      </c>
      <c r="BA63" s="11" t="str">
        <f t="shared" si="10"/>
        <v/>
      </c>
      <c r="BB63" s="11" t="str">
        <f t="shared" si="11"/>
        <v/>
      </c>
      <c r="BC63" s="17" t="str">
        <f t="shared" si="12"/>
        <v/>
      </c>
      <c r="BD63" s="26">
        <f t="shared" si="13"/>
        <v>0</v>
      </c>
      <c r="BE63" s="26">
        <f t="shared" si="7"/>
        <v>0</v>
      </c>
      <c r="BF63" s="26" t="str">
        <f t="shared" si="14"/>
        <v/>
      </c>
    </row>
    <row r="64" spans="1:60" ht="15.75" customHeight="1" x14ac:dyDescent="0.15">
      <c r="A64" s="384" t="s">
        <v>59</v>
      </c>
      <c r="B64" s="385"/>
      <c r="C64" s="386"/>
      <c r="D64" s="88">
        <f t="shared" si="8"/>
        <v>44</v>
      </c>
      <c r="E64" s="107">
        <f>SUM(E40:E47,E49,E51,E53:E61)</f>
        <v>1</v>
      </c>
      <c r="F64" s="107">
        <f>SUM(F40:F47,F49,F51,F53:F61)</f>
        <v>0</v>
      </c>
      <c r="G64" s="107">
        <f>SUM(G40:G47,G49,G51,G53:G61)</f>
        <v>1</v>
      </c>
      <c r="H64" s="90">
        <f>SUM(H40:H47,H49,H51:H61)</f>
        <v>0</v>
      </c>
      <c r="I64" s="90">
        <f>SUM(I40:I47,I49:I61)</f>
        <v>5</v>
      </c>
      <c r="J64" s="90">
        <f>SUM(J40:J61)</f>
        <v>0</v>
      </c>
      <c r="K64" s="90">
        <f>SUM(K40:K61)</f>
        <v>17</v>
      </c>
      <c r="L64" s="90">
        <f>SUM(L40:L46,L48:L61)</f>
        <v>2</v>
      </c>
      <c r="M64" s="90">
        <f>SUM(M40:M46,M48:M63)</f>
        <v>17</v>
      </c>
      <c r="N64" s="90">
        <f>SUM(N40:N46,N48:N61)</f>
        <v>0</v>
      </c>
      <c r="O64" s="91">
        <f>SUM(O40:O46,O48:O63)</f>
        <v>1</v>
      </c>
      <c r="P64" s="88">
        <f>SUM(P40:P63)</f>
        <v>44</v>
      </c>
      <c r="Q64" s="108">
        <f>SUM(Q40:Q46,Q48:Q63)</f>
        <v>0</v>
      </c>
      <c r="R64" s="88">
        <f>SUM(R40:R63)</f>
        <v>0</v>
      </c>
      <c r="S64" s="75" t="str">
        <f t="shared" si="9"/>
        <v/>
      </c>
      <c r="BA64" s="11" t="str">
        <f>IF($D64=0,"",IF($P64="",IF($D64="",""," No olvide escribir la columna Beneficiarios."),""))</f>
        <v/>
      </c>
      <c r="BB64" s="11" t="str">
        <f t="shared" si="11"/>
        <v/>
      </c>
      <c r="BC64" s="17" t="str">
        <f t="shared" si="12"/>
        <v/>
      </c>
      <c r="BD64" s="26">
        <f t="shared" si="13"/>
        <v>0</v>
      </c>
      <c r="BE64" s="26">
        <f t="shared" si="7"/>
        <v>0</v>
      </c>
      <c r="BF64" s="26">
        <f t="shared" si="14"/>
        <v>0</v>
      </c>
    </row>
    <row r="65" spans="1:58" ht="24.75" customHeight="1" x14ac:dyDescent="0.15">
      <c r="A65" s="109" t="s">
        <v>60</v>
      </c>
      <c r="B65" s="59"/>
      <c r="C65" s="59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125"/>
      <c r="O65" s="126"/>
      <c r="P65" s="126"/>
      <c r="Q65" s="127"/>
      <c r="R65" s="128"/>
    </row>
    <row r="66" spans="1:58" ht="20.25" customHeight="1" x14ac:dyDescent="0.15">
      <c r="A66" s="387" t="s">
        <v>178</v>
      </c>
      <c r="B66" s="388"/>
      <c r="C66" s="389"/>
      <c r="D66" s="129">
        <f>SUM(E66:O66)</f>
        <v>0</v>
      </c>
      <c r="E66" s="45"/>
      <c r="F66" s="46"/>
      <c r="G66" s="46"/>
      <c r="H66" s="47"/>
      <c r="I66" s="47"/>
      <c r="J66" s="47"/>
      <c r="K66" s="47"/>
      <c r="L66" s="47"/>
      <c r="M66" s="47"/>
      <c r="N66" s="48"/>
      <c r="O66" s="48"/>
      <c r="P66" s="50"/>
      <c r="Q66" s="130"/>
      <c r="R66" s="130"/>
      <c r="S66" s="75" t="str">
        <f>+BA66&amp;BB66&amp;BC66</f>
        <v/>
      </c>
      <c r="BA66" s="11" t="str">
        <f>IF($D66=0,"",IF($P66="",IF($D66="",""," No olvide escribir la columna Beneficiarios."),""))</f>
        <v/>
      </c>
      <c r="BB66" s="11" t="str">
        <f t="shared" si="11"/>
        <v/>
      </c>
      <c r="BC66" s="17" t="str">
        <f t="shared" si="12"/>
        <v/>
      </c>
      <c r="BD66" s="26">
        <f t="shared" si="13"/>
        <v>0</v>
      </c>
      <c r="BE66" s="26">
        <f t="shared" si="7"/>
        <v>0</v>
      </c>
      <c r="BF66" s="26" t="str">
        <f t="shared" si="14"/>
        <v/>
      </c>
    </row>
    <row r="67" spans="1:58" ht="18.75" customHeight="1" x14ac:dyDescent="0.15">
      <c r="A67" s="303" t="s">
        <v>61</v>
      </c>
      <c r="B67" s="304"/>
      <c r="C67" s="305"/>
      <c r="D67" s="88">
        <f>SUM(E67:O67)</f>
        <v>0</v>
      </c>
      <c r="E67" s="107">
        <f>+E66</f>
        <v>0</v>
      </c>
      <c r="F67" s="89">
        <f t="shared" ref="F67:R67" si="15">+F66</f>
        <v>0</v>
      </c>
      <c r="G67" s="89">
        <f t="shared" si="15"/>
        <v>0</v>
      </c>
      <c r="H67" s="90">
        <f t="shared" si="15"/>
        <v>0</v>
      </c>
      <c r="I67" s="90">
        <f t="shared" si="15"/>
        <v>0</v>
      </c>
      <c r="J67" s="90">
        <f t="shared" si="15"/>
        <v>0</v>
      </c>
      <c r="K67" s="90">
        <f t="shared" si="15"/>
        <v>0</v>
      </c>
      <c r="L67" s="90">
        <f t="shared" si="15"/>
        <v>0</v>
      </c>
      <c r="M67" s="90">
        <f t="shared" si="15"/>
        <v>0</v>
      </c>
      <c r="N67" s="91">
        <f t="shared" si="15"/>
        <v>0</v>
      </c>
      <c r="O67" s="91">
        <f t="shared" si="15"/>
        <v>0</v>
      </c>
      <c r="P67" s="88">
        <f t="shared" si="15"/>
        <v>0</v>
      </c>
      <c r="Q67" s="108">
        <f t="shared" si="15"/>
        <v>0</v>
      </c>
      <c r="R67" s="108">
        <f t="shared" si="15"/>
        <v>0</v>
      </c>
      <c r="S67" s="75" t="str">
        <f t="shared" si="9"/>
        <v/>
      </c>
      <c r="BA67" s="11" t="str">
        <f>IF($D67=0,"",IF($P67="",IF($D67="",""," No olvide escribir la columna Beneficiarios."),""))</f>
        <v/>
      </c>
      <c r="BB67" s="11" t="str">
        <f t="shared" si="11"/>
        <v/>
      </c>
      <c r="BC67" s="17" t="str">
        <f t="shared" si="12"/>
        <v/>
      </c>
      <c r="BD67" s="26">
        <f t="shared" si="13"/>
        <v>0</v>
      </c>
      <c r="BE67" s="26">
        <f t="shared" si="7"/>
        <v>0</v>
      </c>
      <c r="BF67" s="26" t="str">
        <f t="shared" si="14"/>
        <v/>
      </c>
    </row>
    <row r="68" spans="1:58" ht="19.5" customHeight="1" x14ac:dyDescent="0.15">
      <c r="A68" s="390" t="s">
        <v>62</v>
      </c>
      <c r="B68" s="391"/>
      <c r="C68" s="392"/>
      <c r="D68" s="131">
        <f>SUM(E68:O68)</f>
        <v>44</v>
      </c>
      <c r="E68" s="132">
        <f>+E64+E67</f>
        <v>1</v>
      </c>
      <c r="F68" s="133">
        <f t="shared" ref="F68:R68" si="16">+F64+F67</f>
        <v>0</v>
      </c>
      <c r="G68" s="133">
        <f t="shared" si="16"/>
        <v>1</v>
      </c>
      <c r="H68" s="134">
        <f t="shared" si="16"/>
        <v>0</v>
      </c>
      <c r="I68" s="134">
        <f t="shared" si="16"/>
        <v>5</v>
      </c>
      <c r="J68" s="134">
        <f t="shared" si="16"/>
        <v>0</v>
      </c>
      <c r="K68" s="134">
        <f t="shared" si="16"/>
        <v>17</v>
      </c>
      <c r="L68" s="134">
        <f t="shared" si="16"/>
        <v>2</v>
      </c>
      <c r="M68" s="134">
        <f t="shared" si="16"/>
        <v>17</v>
      </c>
      <c r="N68" s="135">
        <f t="shared" si="16"/>
        <v>0</v>
      </c>
      <c r="O68" s="135">
        <f t="shared" si="16"/>
        <v>1</v>
      </c>
      <c r="P68" s="131">
        <f t="shared" si="16"/>
        <v>44</v>
      </c>
      <c r="Q68" s="136">
        <f t="shared" si="16"/>
        <v>0</v>
      </c>
      <c r="R68" s="136">
        <f t="shared" si="16"/>
        <v>0</v>
      </c>
      <c r="S68" s="75" t="str">
        <f t="shared" si="9"/>
        <v/>
      </c>
      <c r="BA68" s="11" t="str">
        <f>IF($D68=0,"",IF($P68="",IF($D68="",""," No olvide escribir la columna Beneficiarios."),""))</f>
        <v/>
      </c>
      <c r="BB68" s="11" t="str">
        <f t="shared" si="11"/>
        <v/>
      </c>
      <c r="BC68" s="17" t="str">
        <f t="shared" si="12"/>
        <v/>
      </c>
      <c r="BD68" s="26">
        <f t="shared" si="13"/>
        <v>0</v>
      </c>
      <c r="BE68" s="26">
        <f t="shared" si="7"/>
        <v>0</v>
      </c>
      <c r="BF68" s="26">
        <f t="shared" si="14"/>
        <v>0</v>
      </c>
    </row>
    <row r="69" spans="1:58" ht="19.5" customHeight="1" x14ac:dyDescent="0.2">
      <c r="A69" s="15" t="s">
        <v>63</v>
      </c>
      <c r="B69" s="137"/>
      <c r="C69" s="137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6"/>
      <c r="Q69" s="16"/>
      <c r="R69" s="16"/>
    </row>
    <row r="70" spans="1:58" ht="29.25" customHeight="1" x14ac:dyDescent="0.15">
      <c r="A70" s="295" t="s">
        <v>64</v>
      </c>
      <c r="B70" s="296"/>
      <c r="C70" s="297"/>
      <c r="D70" s="301" t="s">
        <v>65</v>
      </c>
      <c r="E70" s="303" t="s">
        <v>7</v>
      </c>
      <c r="F70" s="304"/>
      <c r="G70" s="304"/>
      <c r="H70" s="304"/>
      <c r="I70" s="304"/>
      <c r="J70" s="304"/>
      <c r="K70" s="304"/>
      <c r="L70" s="304"/>
      <c r="M70" s="304"/>
      <c r="N70" s="304"/>
      <c r="O70" s="305"/>
      <c r="P70" s="303" t="s">
        <v>66</v>
      </c>
      <c r="Q70" s="305"/>
      <c r="R70" s="306" t="s">
        <v>9</v>
      </c>
    </row>
    <row r="71" spans="1:58" ht="24" customHeight="1" x14ac:dyDescent="0.15">
      <c r="A71" s="298"/>
      <c r="B71" s="299"/>
      <c r="C71" s="300"/>
      <c r="D71" s="302"/>
      <c r="E71" s="272" t="s">
        <v>10</v>
      </c>
      <c r="F71" s="38" t="s">
        <v>11</v>
      </c>
      <c r="G71" s="38" t="s">
        <v>12</v>
      </c>
      <c r="H71" s="38" t="s">
        <v>13</v>
      </c>
      <c r="I71" s="38" t="s">
        <v>14</v>
      </c>
      <c r="J71" s="38" t="s">
        <v>67</v>
      </c>
      <c r="K71" s="38" t="s">
        <v>16</v>
      </c>
      <c r="L71" s="38" t="s">
        <v>68</v>
      </c>
      <c r="M71" s="38" t="s">
        <v>18</v>
      </c>
      <c r="N71" s="38" t="s">
        <v>19</v>
      </c>
      <c r="O71" s="39" t="s">
        <v>20</v>
      </c>
      <c r="P71" s="40" t="s">
        <v>1</v>
      </c>
      <c r="Q71" s="273" t="s">
        <v>2</v>
      </c>
      <c r="R71" s="307"/>
      <c r="BA71" s="8"/>
      <c r="BB71" s="8"/>
      <c r="BC71" s="3"/>
      <c r="BD71" s="29"/>
      <c r="BE71" s="29"/>
      <c r="BF71" s="2"/>
    </row>
    <row r="72" spans="1:58" ht="14.25" customHeight="1" x14ac:dyDescent="0.15">
      <c r="A72" s="308" t="s">
        <v>69</v>
      </c>
      <c r="B72" s="309"/>
      <c r="C72" s="310"/>
      <c r="D72" s="138">
        <f>+SUM(E72:O72)</f>
        <v>0</v>
      </c>
      <c r="E72" s="62"/>
      <c r="F72" s="71"/>
      <c r="G72" s="71"/>
      <c r="H72" s="63"/>
      <c r="I72" s="63"/>
      <c r="J72" s="63"/>
      <c r="K72" s="63"/>
      <c r="L72" s="63"/>
      <c r="M72" s="63"/>
      <c r="N72" s="72"/>
      <c r="O72" s="64"/>
      <c r="P72" s="71"/>
      <c r="Q72" s="64"/>
      <c r="R72" s="64"/>
      <c r="S72" s="75" t="str">
        <f t="shared" ref="S72:S80" si="17">+BA72&amp;BB72&amp;BC72</f>
        <v/>
      </c>
      <c r="BA72" s="17" t="str">
        <f>IF($D72&lt;&gt;($P72+$Q72)," El número ingresos según sexo NO puede ser diferente al Total.","")</f>
        <v/>
      </c>
      <c r="BB72" s="17" t="str">
        <f>IF($M72&lt;$R72," Los Ingresos de 60 años NO puede ser mayor que los Ingresos de 20-64 años.","")</f>
        <v/>
      </c>
      <c r="BC72" s="3"/>
      <c r="BD72" s="25">
        <f>IF($D72&lt;&gt;($P72+$Q72),1,0)</f>
        <v>0</v>
      </c>
      <c r="BE72" s="25">
        <f>IF($M72&lt;$R72,1,0)</f>
        <v>0</v>
      </c>
      <c r="BF72" s="3"/>
    </row>
    <row r="73" spans="1:58" ht="14.25" customHeight="1" x14ac:dyDescent="0.15">
      <c r="A73" s="311" t="s">
        <v>70</v>
      </c>
      <c r="B73" s="312"/>
      <c r="C73" s="313"/>
      <c r="D73" s="139">
        <f t="shared" ref="D73:D78" si="18">+SUM(E73:O73)</f>
        <v>0</v>
      </c>
      <c r="E73" s="96"/>
      <c r="F73" s="97"/>
      <c r="G73" s="97"/>
      <c r="H73" s="80"/>
      <c r="I73" s="80"/>
      <c r="J73" s="80"/>
      <c r="K73" s="80"/>
      <c r="L73" s="80"/>
      <c r="M73" s="80"/>
      <c r="N73" s="81"/>
      <c r="O73" s="98"/>
      <c r="P73" s="97"/>
      <c r="Q73" s="98"/>
      <c r="R73" s="98"/>
      <c r="S73" s="75" t="str">
        <f t="shared" si="17"/>
        <v/>
      </c>
      <c r="BA73" s="17" t="str">
        <f t="shared" ref="BA73:BA88" si="19">IF($D73&lt;&gt;($P73+$Q73)," El número ingresos según sexo NO puede ser diferente al Total.","")</f>
        <v/>
      </c>
      <c r="BB73" s="17" t="str">
        <f t="shared" ref="BB73:BB78" si="20">IF($M73&lt;$R73," Los Ingresos de 60 años NO puede ser mayor que los Ingresos de 20-64 años.","")</f>
        <v/>
      </c>
      <c r="BC73" s="3"/>
      <c r="BD73" s="25">
        <f t="shared" ref="BD73:BD88" si="21">IF($D73&lt;&gt;($P73+$Q73),1,0)</f>
        <v>0</v>
      </c>
      <c r="BE73" s="25">
        <f t="shared" ref="BE73:BE88" si="22">IF($M73&lt;$R73,1,0)</f>
        <v>0</v>
      </c>
      <c r="BF73" s="3"/>
    </row>
    <row r="74" spans="1:58" ht="14.25" customHeight="1" x14ac:dyDescent="0.15">
      <c r="A74" s="366" t="s">
        <v>71</v>
      </c>
      <c r="B74" s="367"/>
      <c r="C74" s="368"/>
      <c r="D74" s="140">
        <f t="shared" si="18"/>
        <v>0</v>
      </c>
      <c r="E74" s="53"/>
      <c r="F74" s="54"/>
      <c r="G74" s="54"/>
      <c r="H74" s="55"/>
      <c r="I74" s="55"/>
      <c r="J74" s="55"/>
      <c r="K74" s="55"/>
      <c r="L74" s="55"/>
      <c r="M74" s="55"/>
      <c r="N74" s="56"/>
      <c r="O74" s="57"/>
      <c r="P74" s="54"/>
      <c r="Q74" s="57"/>
      <c r="R74" s="57"/>
      <c r="S74" s="75" t="str">
        <f t="shared" si="17"/>
        <v/>
      </c>
      <c r="BA74" s="17" t="str">
        <f t="shared" si="19"/>
        <v/>
      </c>
      <c r="BB74" s="17" t="str">
        <f t="shared" si="20"/>
        <v/>
      </c>
      <c r="BC74" s="3"/>
      <c r="BD74" s="25">
        <f t="shared" si="21"/>
        <v>0</v>
      </c>
      <c r="BE74" s="25">
        <f t="shared" si="22"/>
        <v>0</v>
      </c>
      <c r="BF74" s="3"/>
    </row>
    <row r="75" spans="1:58" ht="14.25" customHeight="1" x14ac:dyDescent="0.15">
      <c r="A75" s="409" t="s">
        <v>72</v>
      </c>
      <c r="B75" s="410"/>
      <c r="C75" s="411"/>
      <c r="D75" s="138">
        <f t="shared" si="18"/>
        <v>0</v>
      </c>
      <c r="E75" s="62"/>
      <c r="F75" s="71"/>
      <c r="G75" s="71"/>
      <c r="H75" s="63"/>
      <c r="I75" s="63"/>
      <c r="J75" s="63"/>
      <c r="K75" s="63"/>
      <c r="L75" s="63"/>
      <c r="M75" s="63"/>
      <c r="N75" s="72"/>
      <c r="O75" s="64"/>
      <c r="P75" s="71"/>
      <c r="Q75" s="64"/>
      <c r="R75" s="64"/>
      <c r="S75" s="75" t="str">
        <f t="shared" si="17"/>
        <v/>
      </c>
      <c r="BA75" s="17" t="str">
        <f t="shared" si="19"/>
        <v/>
      </c>
      <c r="BB75" s="17" t="str">
        <f>IF($M75&lt;$R75," Las Altas de 60 años NO puede ser mayor que las Altas de 20-64 años.","")</f>
        <v/>
      </c>
      <c r="BC75" s="3"/>
      <c r="BD75" s="25">
        <f t="shared" si="21"/>
        <v>0</v>
      </c>
      <c r="BE75" s="25">
        <f t="shared" si="22"/>
        <v>0</v>
      </c>
      <c r="BF75" s="3"/>
    </row>
    <row r="76" spans="1:58" ht="14.25" customHeight="1" x14ac:dyDescent="0.15">
      <c r="A76" s="412" t="s">
        <v>73</v>
      </c>
      <c r="B76" s="413"/>
      <c r="C76" s="414"/>
      <c r="D76" s="139">
        <f t="shared" si="18"/>
        <v>0</v>
      </c>
      <c r="E76" s="96"/>
      <c r="F76" s="97"/>
      <c r="G76" s="97"/>
      <c r="H76" s="80"/>
      <c r="I76" s="80"/>
      <c r="J76" s="80"/>
      <c r="K76" s="80"/>
      <c r="L76" s="80"/>
      <c r="M76" s="80"/>
      <c r="N76" s="81"/>
      <c r="O76" s="98"/>
      <c r="P76" s="97"/>
      <c r="Q76" s="98"/>
      <c r="R76" s="98"/>
      <c r="S76" s="75" t="str">
        <f t="shared" si="17"/>
        <v/>
      </c>
      <c r="BA76" s="17" t="str">
        <f t="shared" si="19"/>
        <v/>
      </c>
      <c r="BB76" s="17" t="str">
        <f>IF($M76&lt;$R76," Las Altas de 60 años NO puede ser mayor que las Altas de 20-64 años.","")</f>
        <v/>
      </c>
      <c r="BC76" s="3"/>
      <c r="BD76" s="25">
        <f t="shared" si="21"/>
        <v>0</v>
      </c>
      <c r="BE76" s="25">
        <f t="shared" si="22"/>
        <v>0</v>
      </c>
      <c r="BF76" s="3"/>
    </row>
    <row r="77" spans="1:58" ht="14.25" customHeight="1" x14ac:dyDescent="0.15">
      <c r="A77" s="366" t="s">
        <v>74</v>
      </c>
      <c r="B77" s="367"/>
      <c r="C77" s="368"/>
      <c r="D77" s="141">
        <f t="shared" si="18"/>
        <v>0</v>
      </c>
      <c r="E77" s="142"/>
      <c r="F77" s="143"/>
      <c r="G77" s="143"/>
      <c r="H77" s="144"/>
      <c r="I77" s="144"/>
      <c r="J77" s="144"/>
      <c r="K77" s="144"/>
      <c r="L77" s="144"/>
      <c r="M77" s="144"/>
      <c r="N77" s="55"/>
      <c r="O77" s="98"/>
      <c r="P77" s="97"/>
      <c r="Q77" s="145"/>
      <c r="R77" s="85"/>
      <c r="S77" s="75" t="str">
        <f t="shared" si="17"/>
        <v/>
      </c>
      <c r="BA77" s="17" t="str">
        <f t="shared" si="19"/>
        <v/>
      </c>
      <c r="BB77" s="8"/>
      <c r="BC77" s="3"/>
      <c r="BD77" s="25">
        <f t="shared" si="21"/>
        <v>0</v>
      </c>
      <c r="BE77" s="29"/>
      <c r="BF77" s="3"/>
    </row>
    <row r="78" spans="1:58" ht="16.5" customHeight="1" x14ac:dyDescent="0.15">
      <c r="A78" s="363" t="s">
        <v>75</v>
      </c>
      <c r="B78" s="364"/>
      <c r="C78" s="365"/>
      <c r="D78" s="108">
        <f t="shared" si="18"/>
        <v>0</v>
      </c>
      <c r="E78" s="107">
        <f>+SUM(E75:E77)</f>
        <v>0</v>
      </c>
      <c r="F78" s="89">
        <f>+SUM(F75:F77)</f>
        <v>0</v>
      </c>
      <c r="G78" s="89">
        <f>+SUM(G75:G77)</f>
        <v>0</v>
      </c>
      <c r="H78" s="90">
        <f>+SUM(H75:H77)</f>
        <v>0</v>
      </c>
      <c r="I78" s="90">
        <f>+SUM(I75:I77)</f>
        <v>0</v>
      </c>
      <c r="J78" s="90">
        <f t="shared" ref="J78:O78" si="23">+SUM(J75:J77)+H151+H161+H170</f>
        <v>0</v>
      </c>
      <c r="K78" s="90">
        <f t="shared" si="23"/>
        <v>0</v>
      </c>
      <c r="L78" s="90">
        <f t="shared" si="23"/>
        <v>0</v>
      </c>
      <c r="M78" s="90">
        <f t="shared" si="23"/>
        <v>0</v>
      </c>
      <c r="N78" s="90">
        <f t="shared" si="23"/>
        <v>0</v>
      </c>
      <c r="O78" s="146">
        <f t="shared" si="23"/>
        <v>0</v>
      </c>
      <c r="P78" s="93">
        <f>+SUM(P75:P77)+N151+N161+N170</f>
        <v>0</v>
      </c>
      <c r="Q78" s="146">
        <f>+SUM(Q75:Q77)+O151+O161+O170</f>
        <v>0</v>
      </c>
      <c r="R78" s="88">
        <f>+SUM(R75:R76)+P151+P161+P170</f>
        <v>0</v>
      </c>
      <c r="S78" s="75" t="str">
        <f t="shared" si="17"/>
        <v/>
      </c>
      <c r="BA78" s="17" t="str">
        <f t="shared" si="19"/>
        <v/>
      </c>
      <c r="BB78" s="17" t="str">
        <f t="shared" si="20"/>
        <v/>
      </c>
      <c r="BC78" s="3"/>
      <c r="BD78" s="25">
        <f t="shared" si="21"/>
        <v>0</v>
      </c>
      <c r="BE78" s="25">
        <f t="shared" si="22"/>
        <v>0</v>
      </c>
      <c r="BF78" s="3"/>
    </row>
    <row r="79" spans="1:58" ht="13.5" customHeight="1" x14ac:dyDescent="0.15">
      <c r="A79" s="415" t="s">
        <v>76</v>
      </c>
      <c r="B79" s="416"/>
      <c r="C79" s="417"/>
      <c r="D79" s="147">
        <f>SUM(E79:O79)</f>
        <v>0</v>
      </c>
      <c r="E79" s="45"/>
      <c r="F79" s="46"/>
      <c r="G79" s="46"/>
      <c r="H79" s="47"/>
      <c r="I79" s="47"/>
      <c r="J79" s="47"/>
      <c r="K79" s="47"/>
      <c r="L79" s="47"/>
      <c r="M79" s="47"/>
      <c r="N79" s="48"/>
      <c r="O79" s="64"/>
      <c r="P79" s="71"/>
      <c r="Q79" s="64"/>
      <c r="R79" s="64"/>
      <c r="S79" s="75" t="str">
        <f t="shared" si="17"/>
        <v/>
      </c>
      <c r="BA79" s="17" t="str">
        <f t="shared" si="19"/>
        <v/>
      </c>
      <c r="BB79" s="17" t="str">
        <f>IF($M79&lt;$R79," Los Egresos de 60 años NO puede ser mayor que los Egresos de 20-64 años.","")</f>
        <v/>
      </c>
      <c r="BC79" s="3"/>
      <c r="BD79" s="25">
        <f t="shared" si="21"/>
        <v>0</v>
      </c>
      <c r="BE79" s="25">
        <f t="shared" si="22"/>
        <v>0</v>
      </c>
      <c r="BF79" s="3"/>
    </row>
    <row r="80" spans="1:58" ht="14.25" customHeight="1" x14ac:dyDescent="0.15">
      <c r="A80" s="366" t="s">
        <v>179</v>
      </c>
      <c r="B80" s="367"/>
      <c r="C80" s="368"/>
      <c r="D80" s="140">
        <f>SUM(E80:O80)</f>
        <v>0</v>
      </c>
      <c r="E80" s="53"/>
      <c r="F80" s="54"/>
      <c r="G80" s="54"/>
      <c r="H80" s="55"/>
      <c r="I80" s="55"/>
      <c r="J80" s="55"/>
      <c r="K80" s="55"/>
      <c r="L80" s="55"/>
      <c r="M80" s="55"/>
      <c r="N80" s="56"/>
      <c r="O80" s="56"/>
      <c r="P80" s="53"/>
      <c r="Q80" s="148"/>
      <c r="R80" s="148"/>
      <c r="S80" s="75" t="str">
        <f t="shared" si="17"/>
        <v/>
      </c>
      <c r="BA80" s="17" t="str">
        <f t="shared" si="19"/>
        <v/>
      </c>
      <c r="BB80" s="17" t="str">
        <f>IF($M80&lt;$R80," Los rechazos de 60 años NO puede ser mayor que los rechazos de 20-64 años.","")</f>
        <v/>
      </c>
      <c r="BC80" s="3"/>
      <c r="BD80" s="25">
        <f t="shared" si="21"/>
        <v>0</v>
      </c>
      <c r="BE80" s="25">
        <f t="shared" si="22"/>
        <v>0</v>
      </c>
      <c r="BF80" s="3"/>
    </row>
    <row r="81" spans="1:58" ht="15.75" customHeight="1" x14ac:dyDescent="0.15">
      <c r="A81" s="149"/>
      <c r="B81" s="150"/>
      <c r="C81" s="150"/>
      <c r="D81" s="151"/>
      <c r="E81" s="151"/>
      <c r="F81" s="151"/>
      <c r="G81" s="151"/>
      <c r="H81" s="151"/>
      <c r="I81" s="151"/>
      <c r="J81" s="151"/>
      <c r="K81" s="151"/>
      <c r="L81" s="152"/>
      <c r="M81" s="151"/>
      <c r="N81" s="151"/>
      <c r="O81" s="151"/>
      <c r="P81" s="151"/>
      <c r="Q81" s="151"/>
      <c r="R81" s="151"/>
      <c r="BA81" s="8"/>
      <c r="BB81" s="8"/>
      <c r="BC81" s="3"/>
      <c r="BD81" s="29"/>
      <c r="BE81" s="29"/>
      <c r="BF81" s="3"/>
    </row>
    <row r="82" spans="1:58" ht="14.25" customHeight="1" x14ac:dyDescent="0.15">
      <c r="A82" s="369" t="s">
        <v>180</v>
      </c>
      <c r="B82" s="338"/>
      <c r="C82" s="153" t="s">
        <v>77</v>
      </c>
      <c r="D82" s="138">
        <f>SUM(E82:O82)</f>
        <v>0</v>
      </c>
      <c r="E82" s="62"/>
      <c r="F82" s="71"/>
      <c r="G82" s="71"/>
      <c r="H82" s="63"/>
      <c r="I82" s="63"/>
      <c r="J82" s="63"/>
      <c r="K82" s="63"/>
      <c r="L82" s="63"/>
      <c r="M82" s="63"/>
      <c r="N82" s="72"/>
      <c r="O82" s="72"/>
      <c r="P82" s="62"/>
      <c r="Q82" s="112"/>
      <c r="R82" s="112"/>
      <c r="S82" s="75" t="str">
        <f t="shared" ref="S82:S88" si="24">+BA82&amp;BB82&amp;BC82</f>
        <v/>
      </c>
      <c r="BA82" s="17" t="str">
        <f t="shared" si="19"/>
        <v/>
      </c>
      <c r="BB82" s="17" t="str">
        <f>IF($M82&lt;$R82," Los Indices de 60 años NO puede ser mayor que los Indices de 20-64 años.","")</f>
        <v/>
      </c>
      <c r="BC82" s="3"/>
      <c r="BD82" s="25">
        <f t="shared" si="21"/>
        <v>0</v>
      </c>
      <c r="BE82" s="25">
        <f t="shared" si="22"/>
        <v>0</v>
      </c>
      <c r="BF82" s="3"/>
    </row>
    <row r="83" spans="1:58" ht="14.25" customHeight="1" x14ac:dyDescent="0.15">
      <c r="A83" s="370"/>
      <c r="B83" s="341"/>
      <c r="C83" s="154">
        <v>1</v>
      </c>
      <c r="D83" s="76">
        <f t="shared" ref="D83:D88" si="25">SUM(E83:O83)</f>
        <v>0</v>
      </c>
      <c r="E83" s="96"/>
      <c r="F83" s="97"/>
      <c r="G83" s="97"/>
      <c r="H83" s="80"/>
      <c r="I83" s="80"/>
      <c r="J83" s="80"/>
      <c r="K83" s="80"/>
      <c r="L83" s="80"/>
      <c r="M83" s="80"/>
      <c r="N83" s="81"/>
      <c r="O83" s="81"/>
      <c r="P83" s="96"/>
      <c r="Q83" s="119"/>
      <c r="R83" s="119"/>
      <c r="S83" s="75" t="str">
        <f t="shared" si="24"/>
        <v/>
      </c>
      <c r="BA83" s="17" t="str">
        <f>IF($D83&lt;&gt;($P83+$Q83)," El número ingresos según sexo NO puede ser diferente al Total.","")</f>
        <v/>
      </c>
      <c r="BB83" s="17" t="str">
        <f t="shared" ref="BB83:BB88" si="26">IF($M83&lt;$R83," Los Indices de 60 años NO puede ser mayor que los Indices de 20-64 años.","")</f>
        <v/>
      </c>
      <c r="BC83" s="2"/>
      <c r="BD83" s="25">
        <f t="shared" si="21"/>
        <v>0</v>
      </c>
      <c r="BE83" s="25">
        <f t="shared" si="22"/>
        <v>0</v>
      </c>
      <c r="BF83" s="3"/>
    </row>
    <row r="84" spans="1:58" ht="14.25" customHeight="1" x14ac:dyDescent="0.15">
      <c r="A84" s="370"/>
      <c r="B84" s="341"/>
      <c r="C84" s="154">
        <v>2</v>
      </c>
      <c r="D84" s="76">
        <f t="shared" si="25"/>
        <v>0</v>
      </c>
      <c r="E84" s="96"/>
      <c r="F84" s="97"/>
      <c r="G84" s="97"/>
      <c r="H84" s="80"/>
      <c r="I84" s="80"/>
      <c r="J84" s="80"/>
      <c r="K84" s="80"/>
      <c r="L84" s="80"/>
      <c r="M84" s="80"/>
      <c r="N84" s="81"/>
      <c r="O84" s="81"/>
      <c r="P84" s="96"/>
      <c r="Q84" s="119"/>
      <c r="R84" s="119"/>
      <c r="S84" s="75" t="str">
        <f t="shared" si="24"/>
        <v/>
      </c>
      <c r="BA84" s="17" t="str">
        <f t="shared" si="19"/>
        <v/>
      </c>
      <c r="BB84" s="17" t="str">
        <f t="shared" si="26"/>
        <v/>
      </c>
      <c r="BC84" s="3"/>
      <c r="BD84" s="25">
        <f t="shared" si="21"/>
        <v>0</v>
      </c>
      <c r="BE84" s="25">
        <f t="shared" si="22"/>
        <v>0</v>
      </c>
      <c r="BF84" s="3"/>
    </row>
    <row r="85" spans="1:58" ht="14.25" customHeight="1" x14ac:dyDescent="0.15">
      <c r="A85" s="370"/>
      <c r="B85" s="341"/>
      <c r="C85" s="154">
        <v>3</v>
      </c>
      <c r="D85" s="76">
        <f t="shared" si="25"/>
        <v>0</v>
      </c>
      <c r="E85" s="96"/>
      <c r="F85" s="97"/>
      <c r="G85" s="97"/>
      <c r="H85" s="80"/>
      <c r="I85" s="80"/>
      <c r="J85" s="80"/>
      <c r="K85" s="80"/>
      <c r="L85" s="80"/>
      <c r="M85" s="80"/>
      <c r="N85" s="81"/>
      <c r="O85" s="81"/>
      <c r="P85" s="96"/>
      <c r="Q85" s="119"/>
      <c r="R85" s="119"/>
      <c r="S85" s="75" t="str">
        <f t="shared" si="24"/>
        <v/>
      </c>
      <c r="BA85" s="17" t="str">
        <f t="shared" si="19"/>
        <v/>
      </c>
      <c r="BB85" s="17" t="str">
        <f t="shared" si="26"/>
        <v/>
      </c>
      <c r="BC85" s="3"/>
      <c r="BD85" s="25">
        <f t="shared" si="21"/>
        <v>0</v>
      </c>
      <c r="BE85" s="25">
        <f t="shared" si="22"/>
        <v>0</v>
      </c>
      <c r="BF85" s="3"/>
    </row>
    <row r="86" spans="1:58" ht="14.25" customHeight="1" x14ac:dyDescent="0.15">
      <c r="A86" s="370"/>
      <c r="B86" s="341"/>
      <c r="C86" s="155">
        <v>4</v>
      </c>
      <c r="D86" s="76">
        <f t="shared" si="25"/>
        <v>0</v>
      </c>
      <c r="E86" s="142"/>
      <c r="F86" s="143"/>
      <c r="G86" s="143"/>
      <c r="H86" s="144"/>
      <c r="I86" s="144"/>
      <c r="J86" s="144"/>
      <c r="K86" s="144"/>
      <c r="L86" s="144"/>
      <c r="M86" s="144"/>
      <c r="N86" s="156"/>
      <c r="O86" s="156"/>
      <c r="P86" s="142"/>
      <c r="Q86" s="157"/>
      <c r="R86" s="157"/>
      <c r="S86" s="75" t="str">
        <f t="shared" si="24"/>
        <v/>
      </c>
      <c r="BA86" s="17" t="str">
        <f t="shared" si="19"/>
        <v/>
      </c>
      <c r="BB86" s="17" t="str">
        <f t="shared" si="26"/>
        <v/>
      </c>
      <c r="BC86" s="3"/>
      <c r="BD86" s="25">
        <f t="shared" si="21"/>
        <v>0</v>
      </c>
      <c r="BE86" s="25">
        <f t="shared" si="22"/>
        <v>0</v>
      </c>
      <c r="BF86" s="3"/>
    </row>
    <row r="87" spans="1:58" ht="14.25" customHeight="1" x14ac:dyDescent="0.15">
      <c r="A87" s="370"/>
      <c r="B87" s="341"/>
      <c r="C87" s="155" t="s">
        <v>181</v>
      </c>
      <c r="D87" s="76">
        <f t="shared" si="25"/>
        <v>0</v>
      </c>
      <c r="E87" s="142"/>
      <c r="F87" s="143"/>
      <c r="G87" s="143"/>
      <c r="H87" s="144"/>
      <c r="I87" s="144"/>
      <c r="J87" s="144"/>
      <c r="K87" s="144"/>
      <c r="L87" s="144"/>
      <c r="M87" s="144"/>
      <c r="N87" s="156"/>
      <c r="O87" s="156"/>
      <c r="P87" s="142"/>
      <c r="Q87" s="157"/>
      <c r="R87" s="157"/>
      <c r="S87" s="75" t="str">
        <f t="shared" si="24"/>
        <v/>
      </c>
      <c r="BA87" s="17" t="str">
        <f t="shared" si="19"/>
        <v/>
      </c>
      <c r="BB87" s="17" t="str">
        <f t="shared" si="26"/>
        <v/>
      </c>
      <c r="BC87" s="3"/>
      <c r="BD87" s="25">
        <f t="shared" si="21"/>
        <v>0</v>
      </c>
      <c r="BE87" s="25">
        <f t="shared" si="22"/>
        <v>0</v>
      </c>
      <c r="BF87" s="3"/>
    </row>
    <row r="88" spans="1:58" ht="15.75" customHeight="1" x14ac:dyDescent="0.15">
      <c r="A88" s="339"/>
      <c r="B88" s="371"/>
      <c r="C88" s="158" t="s">
        <v>4</v>
      </c>
      <c r="D88" s="108">
        <f t="shared" si="25"/>
        <v>0</v>
      </c>
      <c r="E88" s="107">
        <f>+SUM(E82:E87)</f>
        <v>0</v>
      </c>
      <c r="F88" s="89">
        <f t="shared" ref="F88:R88" si="27">+SUM(F82:F87)</f>
        <v>0</v>
      </c>
      <c r="G88" s="89">
        <f t="shared" si="27"/>
        <v>0</v>
      </c>
      <c r="H88" s="90">
        <f t="shared" si="27"/>
        <v>0</v>
      </c>
      <c r="I88" s="90">
        <f t="shared" si="27"/>
        <v>0</v>
      </c>
      <c r="J88" s="90">
        <f t="shared" si="27"/>
        <v>0</v>
      </c>
      <c r="K88" s="90">
        <f t="shared" si="27"/>
        <v>0</v>
      </c>
      <c r="L88" s="90">
        <f t="shared" si="27"/>
        <v>0</v>
      </c>
      <c r="M88" s="90">
        <f t="shared" si="27"/>
        <v>0</v>
      </c>
      <c r="N88" s="90">
        <f t="shared" si="27"/>
        <v>0</v>
      </c>
      <c r="O88" s="91">
        <f t="shared" si="27"/>
        <v>0</v>
      </c>
      <c r="P88" s="107">
        <f t="shared" si="27"/>
        <v>0</v>
      </c>
      <c r="Q88" s="146">
        <f t="shared" si="27"/>
        <v>0</v>
      </c>
      <c r="R88" s="88">
        <f t="shared" si="27"/>
        <v>0</v>
      </c>
      <c r="S88" s="75" t="str">
        <f t="shared" si="24"/>
        <v/>
      </c>
      <c r="BA88" s="17" t="str">
        <f t="shared" si="19"/>
        <v/>
      </c>
      <c r="BB88" s="17" t="str">
        <f t="shared" si="26"/>
        <v/>
      </c>
      <c r="BC88" s="3"/>
      <c r="BD88" s="25">
        <f t="shared" si="21"/>
        <v>0</v>
      </c>
      <c r="BE88" s="25">
        <f t="shared" si="22"/>
        <v>0</v>
      </c>
      <c r="BF88" s="3"/>
    </row>
    <row r="89" spans="1:58" ht="40.5" customHeight="1" x14ac:dyDescent="0.2">
      <c r="A89" s="15" t="s">
        <v>78</v>
      </c>
      <c r="B89" s="159"/>
      <c r="C89" s="159"/>
      <c r="D89" s="160"/>
      <c r="E89" s="60"/>
      <c r="F89" s="60"/>
      <c r="BA89" s="2"/>
      <c r="BB89" s="2"/>
      <c r="BC89" s="2"/>
      <c r="BD89" s="2"/>
      <c r="BE89" s="3"/>
      <c r="BF89" s="3"/>
    </row>
    <row r="90" spans="1:58" ht="58.5" customHeight="1" x14ac:dyDescent="0.15">
      <c r="A90" s="363" t="s">
        <v>79</v>
      </c>
      <c r="B90" s="364"/>
      <c r="C90" s="365"/>
      <c r="D90" s="161" t="s">
        <v>80</v>
      </c>
      <c r="E90" s="162" t="s">
        <v>182</v>
      </c>
      <c r="F90" s="163" t="s">
        <v>81</v>
      </c>
      <c r="BA90" s="2"/>
      <c r="BB90" s="2"/>
      <c r="BC90" s="2"/>
      <c r="BD90" s="2"/>
      <c r="BE90" s="3"/>
      <c r="BF90" s="3"/>
    </row>
    <row r="91" spans="1:58" ht="15.75" customHeight="1" x14ac:dyDescent="0.15">
      <c r="A91" s="308" t="s">
        <v>82</v>
      </c>
      <c r="B91" s="309"/>
      <c r="C91" s="310"/>
      <c r="D91" s="164"/>
      <c r="E91" s="164"/>
      <c r="F91" s="164"/>
      <c r="G91" s="75" t="str">
        <f>+BA91&amp;BB91</f>
        <v/>
      </c>
      <c r="BA91" s="17" t="str">
        <f>IF($D91&lt;$F91," Las IC a Gestantes NO puede ser mayor que Total IC","")</f>
        <v/>
      </c>
      <c r="BB91" s="17" t="str">
        <f>IF($D91&lt;$E91," Las IC por Resolución Especilidades NO puede ser mayor que Total IC","")</f>
        <v/>
      </c>
      <c r="BC91" s="3"/>
      <c r="BD91" s="25">
        <f>IF($D91&lt;$E91,1,0)</f>
        <v>0</v>
      </c>
      <c r="BE91" s="25">
        <f>IF($D91&lt;$F91,1,0)</f>
        <v>0</v>
      </c>
      <c r="BF91" s="3"/>
    </row>
    <row r="92" spans="1:58" ht="15.75" customHeight="1" x14ac:dyDescent="0.15">
      <c r="A92" s="372" t="s">
        <v>83</v>
      </c>
      <c r="B92" s="312" t="s">
        <v>84</v>
      </c>
      <c r="C92" s="313"/>
      <c r="D92" s="165"/>
      <c r="E92" s="165"/>
      <c r="F92" s="165"/>
      <c r="G92" s="75" t="str">
        <f t="shared" ref="G92:G101" si="28">+BA92&amp;BB92</f>
        <v/>
      </c>
      <c r="BA92" s="17" t="str">
        <f t="shared" ref="BA92:BA100" si="29">IF($D92&lt;$F92," Las IC a Gestantes NO puede ser mayor que Total IC","")</f>
        <v/>
      </c>
      <c r="BB92" s="17" t="str">
        <f>IF($D92&lt;$E92," Las IC por Resolución Especilidades NO puede ser mayor que Total IC","")</f>
        <v/>
      </c>
      <c r="BC92" s="3"/>
      <c r="BD92" s="25">
        <f>IF($D92&lt;$E92,1,0)</f>
        <v>0</v>
      </c>
      <c r="BE92" s="25">
        <f t="shared" ref="BE92:BE101" si="30">IF($D92&lt;$F92,1,0)</f>
        <v>0</v>
      </c>
      <c r="BF92" s="3"/>
    </row>
    <row r="93" spans="1:58" ht="15.75" customHeight="1" x14ac:dyDescent="0.15">
      <c r="A93" s="373"/>
      <c r="B93" s="312" t="s">
        <v>85</v>
      </c>
      <c r="C93" s="313"/>
      <c r="D93" s="165"/>
      <c r="E93" s="166"/>
      <c r="F93" s="165"/>
      <c r="G93" s="75" t="str">
        <f t="shared" si="28"/>
        <v/>
      </c>
      <c r="BA93" s="17" t="str">
        <f t="shared" si="29"/>
        <v/>
      </c>
      <c r="BB93" s="2"/>
      <c r="BC93" s="2"/>
      <c r="BD93" s="2"/>
      <c r="BE93" s="25">
        <f t="shared" si="30"/>
        <v>0</v>
      </c>
      <c r="BF93" s="3"/>
    </row>
    <row r="94" spans="1:58" ht="15.75" customHeight="1" x14ac:dyDescent="0.15">
      <c r="A94" s="311" t="s">
        <v>86</v>
      </c>
      <c r="B94" s="312"/>
      <c r="C94" s="313"/>
      <c r="D94" s="167"/>
      <c r="E94" s="166"/>
      <c r="F94" s="167"/>
      <c r="G94" s="75" t="str">
        <f t="shared" si="28"/>
        <v/>
      </c>
      <c r="BA94" s="17" t="str">
        <f t="shared" si="29"/>
        <v/>
      </c>
      <c r="BB94" s="2"/>
      <c r="BC94" s="2"/>
      <c r="BD94" s="2"/>
      <c r="BE94" s="25">
        <f t="shared" si="30"/>
        <v>0</v>
      </c>
      <c r="BF94" s="2"/>
    </row>
    <row r="95" spans="1:58" ht="15.75" customHeight="1" x14ac:dyDescent="0.15">
      <c r="A95" s="311" t="s">
        <v>87</v>
      </c>
      <c r="B95" s="312"/>
      <c r="C95" s="313"/>
      <c r="D95" s="167"/>
      <c r="E95" s="166"/>
      <c r="F95" s="167"/>
      <c r="G95" s="75" t="str">
        <f t="shared" si="28"/>
        <v/>
      </c>
      <c r="BA95" s="17" t="str">
        <f t="shared" si="29"/>
        <v/>
      </c>
      <c r="BB95" s="2"/>
      <c r="BC95" s="2"/>
      <c r="BD95" s="2"/>
      <c r="BE95" s="25">
        <f t="shared" si="30"/>
        <v>0</v>
      </c>
      <c r="BF95" s="3"/>
    </row>
    <row r="96" spans="1:58" ht="15.75" customHeight="1" x14ac:dyDescent="0.15">
      <c r="A96" s="311" t="s">
        <v>88</v>
      </c>
      <c r="B96" s="312"/>
      <c r="C96" s="313"/>
      <c r="D96" s="167"/>
      <c r="E96" s="166"/>
      <c r="F96" s="167"/>
      <c r="G96" s="75" t="str">
        <f t="shared" si="28"/>
        <v/>
      </c>
      <c r="BA96" s="17" t="str">
        <f t="shared" si="29"/>
        <v/>
      </c>
      <c r="BB96" s="2"/>
      <c r="BC96" s="2"/>
      <c r="BD96" s="2"/>
      <c r="BE96" s="25">
        <f t="shared" si="30"/>
        <v>0</v>
      </c>
      <c r="BF96" s="3"/>
    </row>
    <row r="97" spans="1:58" ht="17.25" customHeight="1" x14ac:dyDescent="0.15">
      <c r="A97" s="374" t="s">
        <v>89</v>
      </c>
      <c r="B97" s="375"/>
      <c r="C97" s="376"/>
      <c r="D97" s="168"/>
      <c r="E97" s="169"/>
      <c r="F97" s="168"/>
      <c r="G97" s="75" t="str">
        <f t="shared" si="28"/>
        <v/>
      </c>
      <c r="BA97" s="17" t="str">
        <f t="shared" si="29"/>
        <v/>
      </c>
      <c r="BE97" s="25">
        <f t="shared" si="30"/>
        <v>0</v>
      </c>
    </row>
    <row r="98" spans="1:58" ht="15.75" customHeight="1" x14ac:dyDescent="0.15">
      <c r="A98" s="311" t="s">
        <v>183</v>
      </c>
      <c r="B98" s="312"/>
      <c r="C98" s="313"/>
      <c r="D98" s="167"/>
      <c r="E98" s="166"/>
      <c r="F98" s="167"/>
      <c r="G98" s="75" t="str">
        <f t="shared" si="28"/>
        <v/>
      </c>
      <c r="BA98" s="17" t="str">
        <f t="shared" si="29"/>
        <v/>
      </c>
      <c r="BE98" s="25">
        <f t="shared" si="30"/>
        <v>0</v>
      </c>
    </row>
    <row r="99" spans="1:58" ht="15.75" customHeight="1" x14ac:dyDescent="0.15">
      <c r="A99" s="387" t="s">
        <v>184</v>
      </c>
      <c r="B99" s="388"/>
      <c r="C99" s="389"/>
      <c r="D99" s="168"/>
      <c r="E99" s="169"/>
      <c r="F99" s="168"/>
      <c r="G99" s="75" t="str">
        <f t="shared" si="28"/>
        <v/>
      </c>
      <c r="BA99" s="17" t="str">
        <f t="shared" si="29"/>
        <v/>
      </c>
      <c r="BE99" s="25">
        <f t="shared" si="30"/>
        <v>0</v>
      </c>
    </row>
    <row r="100" spans="1:58" ht="15.75" customHeight="1" x14ac:dyDescent="0.15">
      <c r="A100" s="387" t="s">
        <v>185</v>
      </c>
      <c r="B100" s="388"/>
      <c r="C100" s="389"/>
      <c r="D100" s="168"/>
      <c r="E100" s="169"/>
      <c r="F100" s="168"/>
      <c r="G100" s="75" t="str">
        <f t="shared" si="28"/>
        <v/>
      </c>
      <c r="BA100" s="17" t="str">
        <f t="shared" si="29"/>
        <v/>
      </c>
      <c r="BE100" s="25">
        <f t="shared" si="30"/>
        <v>0</v>
      </c>
    </row>
    <row r="101" spans="1:58" ht="15.75" customHeight="1" x14ac:dyDescent="0.15">
      <c r="A101" s="366" t="s">
        <v>186</v>
      </c>
      <c r="B101" s="367"/>
      <c r="C101" s="368"/>
      <c r="D101" s="170"/>
      <c r="E101" s="171"/>
      <c r="F101" s="170"/>
      <c r="G101" s="75" t="str">
        <f t="shared" si="28"/>
        <v/>
      </c>
      <c r="BA101" s="17" t="str">
        <f>IF($D101&lt;$F101," Las IC a Gestantes NO puede ser mayor que Total IC","")</f>
        <v/>
      </c>
      <c r="BE101" s="25">
        <f t="shared" si="30"/>
        <v>0</v>
      </c>
    </row>
    <row r="102" spans="1:58" ht="40.5" customHeight="1" x14ac:dyDescent="0.2">
      <c r="A102" s="7" t="s">
        <v>90</v>
      </c>
      <c r="B102" s="172"/>
      <c r="C102" s="173"/>
      <c r="D102" s="172"/>
      <c r="E102" s="174"/>
      <c r="F102" s="174"/>
    </row>
    <row r="103" spans="1:58" ht="15.75" customHeight="1" x14ac:dyDescent="0.15">
      <c r="A103" s="403" t="s">
        <v>91</v>
      </c>
      <c r="B103" s="404"/>
      <c r="C103" s="405"/>
      <c r="D103" s="363" t="s">
        <v>92</v>
      </c>
      <c r="E103" s="364"/>
      <c r="F103" s="365"/>
      <c r="G103" s="356" t="s">
        <v>93</v>
      </c>
    </row>
    <row r="104" spans="1:58" ht="15.75" customHeight="1" x14ac:dyDescent="0.15">
      <c r="A104" s="406"/>
      <c r="B104" s="407"/>
      <c r="C104" s="408"/>
      <c r="D104" s="175" t="s">
        <v>4</v>
      </c>
      <c r="E104" s="176" t="s">
        <v>1</v>
      </c>
      <c r="F104" s="177" t="s">
        <v>2</v>
      </c>
      <c r="G104" s="329"/>
    </row>
    <row r="105" spans="1:58" ht="15.75" customHeight="1" x14ac:dyDescent="0.15">
      <c r="A105" s="357" t="s">
        <v>94</v>
      </c>
      <c r="B105" s="359" t="s">
        <v>95</v>
      </c>
      <c r="C105" s="360"/>
      <c r="D105" s="178">
        <f>+SUM(E105:F105)</f>
        <v>0</v>
      </c>
      <c r="E105" s="114"/>
      <c r="F105" s="179"/>
      <c r="G105" s="83"/>
      <c r="H105" s="180" t="str">
        <f>+BA105&amp;BB105</f>
        <v/>
      </c>
      <c r="BA105" s="181" t="str">
        <f>IF($E105+$E106+$F105+$F106&lt;=$D15+$D16,"","Las Consultas de Urgencia realizadas en Extensión Horaria NO PUEDE ser mayor que el Total de Consultas de Urgencia de la Sección A. ")</f>
        <v/>
      </c>
      <c r="BB105" s="181" t="str">
        <f>IF($G105+$G106&lt;=$D68,"","Las Actividades Recuperativas realizadas en Extensión Horaria NO PUEDE ser mayor que el Total de Actividades de la Sección B. ")</f>
        <v/>
      </c>
      <c r="BC105" s="2"/>
      <c r="BD105" s="26">
        <f>IF($E105+$E106+$F105+$F106&lt;=$D15+$D16,0,1)</f>
        <v>0</v>
      </c>
      <c r="BE105" s="26">
        <f>IF($G105+$G106&lt;=$D68,0,1)</f>
        <v>0</v>
      </c>
      <c r="BF105" s="3"/>
    </row>
    <row r="106" spans="1:58" ht="15.75" customHeight="1" x14ac:dyDescent="0.15">
      <c r="A106" s="358"/>
      <c r="B106" s="361" t="s">
        <v>96</v>
      </c>
      <c r="C106" s="362"/>
      <c r="D106" s="52">
        <f>+SUM(E106:F106)</f>
        <v>0</v>
      </c>
      <c r="E106" s="53"/>
      <c r="F106" s="57"/>
      <c r="G106" s="58"/>
      <c r="H106" s="180"/>
      <c r="BA106" s="2"/>
      <c r="BB106" s="2"/>
      <c r="BC106" s="2"/>
      <c r="BD106" s="2"/>
      <c r="BE106" s="3"/>
      <c r="BF106" s="3"/>
    </row>
    <row r="107" spans="1:58" ht="21" customHeight="1" x14ac:dyDescent="0.2">
      <c r="A107" s="14" t="s">
        <v>97</v>
      </c>
      <c r="B107" s="59"/>
      <c r="C107" s="59"/>
      <c r="D107" s="59"/>
      <c r="E107" s="182"/>
      <c r="F107" s="182"/>
      <c r="G107" s="182"/>
      <c r="BA107" s="2"/>
      <c r="BB107" s="2"/>
      <c r="BC107" s="2"/>
      <c r="BD107" s="2"/>
      <c r="BE107" s="2"/>
      <c r="BF107" s="2"/>
    </row>
    <row r="108" spans="1:58" ht="31.5" customHeight="1" x14ac:dyDescent="0.15">
      <c r="A108" s="295" t="s">
        <v>98</v>
      </c>
      <c r="B108" s="296"/>
      <c r="C108" s="297"/>
      <c r="D108" s="301" t="s">
        <v>4</v>
      </c>
      <c r="E108" s="303" t="s">
        <v>7</v>
      </c>
      <c r="F108" s="304"/>
      <c r="G108" s="304"/>
      <c r="H108" s="304"/>
      <c r="I108" s="304"/>
      <c r="J108" s="304"/>
      <c r="K108" s="304"/>
      <c r="L108" s="304"/>
      <c r="M108" s="305"/>
      <c r="N108" s="301" t="s">
        <v>33</v>
      </c>
      <c r="O108" s="306" t="s">
        <v>9</v>
      </c>
      <c r="P108" s="306" t="s">
        <v>34</v>
      </c>
      <c r="BA108" s="2"/>
      <c r="BB108" s="2"/>
      <c r="BC108" s="2"/>
      <c r="BD108" s="2"/>
      <c r="BE108" s="3"/>
      <c r="BF108" s="3"/>
    </row>
    <row r="109" spans="1:58" ht="27" customHeight="1" x14ac:dyDescent="0.15">
      <c r="A109" s="298"/>
      <c r="B109" s="299"/>
      <c r="C109" s="300"/>
      <c r="D109" s="329"/>
      <c r="E109" s="40" t="s">
        <v>24</v>
      </c>
      <c r="F109" s="38" t="s">
        <v>25</v>
      </c>
      <c r="G109" s="38" t="s">
        <v>26</v>
      </c>
      <c r="H109" s="38" t="s">
        <v>15</v>
      </c>
      <c r="I109" s="38" t="s">
        <v>16</v>
      </c>
      <c r="J109" s="38" t="s">
        <v>17</v>
      </c>
      <c r="K109" s="38" t="s">
        <v>18</v>
      </c>
      <c r="L109" s="38" t="s">
        <v>19</v>
      </c>
      <c r="M109" s="39" t="s">
        <v>20</v>
      </c>
      <c r="N109" s="329"/>
      <c r="O109" s="307"/>
      <c r="P109" s="307"/>
      <c r="BA109" s="2"/>
      <c r="BB109" s="2"/>
      <c r="BC109" s="2"/>
      <c r="BD109" s="2"/>
      <c r="BE109" s="3"/>
      <c r="BF109" s="3"/>
    </row>
    <row r="110" spans="1:58" ht="15.75" customHeight="1" x14ac:dyDescent="0.15">
      <c r="A110" s="401" t="s">
        <v>99</v>
      </c>
      <c r="B110" s="402"/>
      <c r="C110" s="402"/>
      <c r="D110" s="44">
        <f>+SUM(E110:M110)</f>
        <v>82</v>
      </c>
      <c r="E110" s="62">
        <v>3</v>
      </c>
      <c r="F110" s="63"/>
      <c r="G110" s="63">
        <v>6</v>
      </c>
      <c r="H110" s="63">
        <v>2</v>
      </c>
      <c r="I110" s="63">
        <v>18</v>
      </c>
      <c r="J110" s="63">
        <v>17</v>
      </c>
      <c r="K110" s="63">
        <v>23</v>
      </c>
      <c r="L110" s="63">
        <v>7</v>
      </c>
      <c r="M110" s="64">
        <v>6</v>
      </c>
      <c r="N110" s="74">
        <v>82</v>
      </c>
      <c r="O110" s="74"/>
      <c r="P110" s="74"/>
      <c r="Q110" s="75" t="str">
        <f t="shared" ref="Q110:Q139" si="31">$BA110&amp;" "&amp;$BB110&amp;" "&amp;$BC110</f>
        <v xml:space="preserve">  </v>
      </c>
      <c r="BA110" s="11" t="str">
        <f t="shared" ref="BA110:BA139" si="32">IF($D110=0,"",IF($N110="",IF($D110="",""," No olvide escribir la columna Beneficiarios."),""))</f>
        <v/>
      </c>
      <c r="BB110" s="11" t="str">
        <f t="shared" ref="BB110:BB139" si="33">IF($D110&lt;$N110," El número de Beneficiarios NO puede ser mayor que el Total.","")</f>
        <v/>
      </c>
      <c r="BC110" s="17" t="str">
        <f t="shared" ref="BC110:BC139" si="34">IF($K110&lt;$O110," Las actividades de 60 años NO puede ser mayor que el de 20-64 años.","")</f>
        <v/>
      </c>
      <c r="BD110" s="26">
        <f t="shared" ref="BD110:BD139" si="35">IF($K110&lt;$O110,1,0)</f>
        <v>0</v>
      </c>
      <c r="BE110" s="26">
        <f t="shared" ref="BE110:BE139" si="36">IF($D110&lt;$N110,1,0)</f>
        <v>0</v>
      </c>
      <c r="BF110" s="26">
        <f t="shared" ref="BF110:BF139" si="37">IF($D110=0,"",IF($N110="",IF($D110="","",1),0))</f>
        <v>0</v>
      </c>
    </row>
    <row r="111" spans="1:58" ht="15.75" customHeight="1" x14ac:dyDescent="0.15">
      <c r="A111" s="352" t="s">
        <v>100</v>
      </c>
      <c r="B111" s="352"/>
      <c r="C111" s="352"/>
      <c r="D111" s="76">
        <f>+SUM(E111:M111)</f>
        <v>57</v>
      </c>
      <c r="E111" s="96">
        <v>5</v>
      </c>
      <c r="F111" s="80"/>
      <c r="G111" s="80">
        <v>5</v>
      </c>
      <c r="H111" s="80"/>
      <c r="I111" s="80">
        <v>15</v>
      </c>
      <c r="J111" s="80">
        <v>3</v>
      </c>
      <c r="K111" s="80">
        <v>23</v>
      </c>
      <c r="L111" s="80">
        <v>5</v>
      </c>
      <c r="M111" s="98">
        <v>1</v>
      </c>
      <c r="N111" s="83">
        <v>57</v>
      </c>
      <c r="O111" s="83"/>
      <c r="P111" s="83"/>
      <c r="Q111" s="75" t="str">
        <f t="shared" si="31"/>
        <v xml:space="preserve">  </v>
      </c>
      <c r="BA111" s="11" t="str">
        <f t="shared" si="32"/>
        <v/>
      </c>
      <c r="BB111" s="11" t="str">
        <f t="shared" si="33"/>
        <v/>
      </c>
      <c r="BC111" s="17" t="str">
        <f t="shared" si="34"/>
        <v/>
      </c>
      <c r="BD111" s="26">
        <f t="shared" si="35"/>
        <v>0</v>
      </c>
      <c r="BE111" s="26">
        <f t="shared" si="36"/>
        <v>0</v>
      </c>
      <c r="BF111" s="26">
        <f t="shared" si="37"/>
        <v>0</v>
      </c>
    </row>
    <row r="112" spans="1:58" ht="20.25" customHeight="1" x14ac:dyDescent="0.15">
      <c r="A112" s="311" t="s">
        <v>101</v>
      </c>
      <c r="B112" s="312"/>
      <c r="C112" s="313"/>
      <c r="D112" s="76">
        <f>+SUM(E112:M112)</f>
        <v>325</v>
      </c>
      <c r="E112" s="96">
        <v>84</v>
      </c>
      <c r="F112" s="115">
        <v>15</v>
      </c>
      <c r="G112" s="115">
        <v>18</v>
      </c>
      <c r="H112" s="115">
        <v>2</v>
      </c>
      <c r="I112" s="115">
        <v>62</v>
      </c>
      <c r="J112" s="115">
        <v>15</v>
      </c>
      <c r="K112" s="115">
        <v>114</v>
      </c>
      <c r="L112" s="115">
        <v>15</v>
      </c>
      <c r="M112" s="179"/>
      <c r="N112" s="117">
        <v>325</v>
      </c>
      <c r="O112" s="117">
        <v>3</v>
      </c>
      <c r="P112" s="117"/>
      <c r="Q112" s="75" t="str">
        <f t="shared" si="31"/>
        <v xml:space="preserve">  </v>
      </c>
      <c r="BA112" s="11" t="str">
        <f t="shared" si="32"/>
        <v/>
      </c>
      <c r="BB112" s="11" t="str">
        <f t="shared" si="33"/>
        <v/>
      </c>
      <c r="BC112" s="17" t="str">
        <f t="shared" si="34"/>
        <v/>
      </c>
      <c r="BD112" s="26">
        <f t="shared" si="35"/>
        <v>0</v>
      </c>
      <c r="BE112" s="26">
        <f t="shared" si="36"/>
        <v>0</v>
      </c>
      <c r="BF112" s="26">
        <f t="shared" si="37"/>
        <v>0</v>
      </c>
    </row>
    <row r="113" spans="1:58" ht="15" customHeight="1" x14ac:dyDescent="0.15">
      <c r="A113" s="352" t="s">
        <v>102</v>
      </c>
      <c r="B113" s="352"/>
      <c r="C113" s="352"/>
      <c r="D113" s="76">
        <f>+SUM(E113:M113)</f>
        <v>0</v>
      </c>
      <c r="E113" s="96"/>
      <c r="F113" s="80"/>
      <c r="G113" s="80"/>
      <c r="H113" s="80"/>
      <c r="I113" s="80"/>
      <c r="J113" s="80"/>
      <c r="K113" s="80"/>
      <c r="L113" s="80"/>
      <c r="M113" s="98"/>
      <c r="N113" s="83"/>
      <c r="O113" s="83"/>
      <c r="P113" s="83"/>
      <c r="Q113" s="75" t="str">
        <f t="shared" si="31"/>
        <v xml:space="preserve">  </v>
      </c>
      <c r="BA113" s="11" t="str">
        <f t="shared" si="32"/>
        <v/>
      </c>
      <c r="BB113" s="11" t="str">
        <f t="shared" si="33"/>
        <v/>
      </c>
      <c r="BC113" s="17" t="str">
        <f t="shared" si="34"/>
        <v/>
      </c>
      <c r="BD113" s="26">
        <f t="shared" si="35"/>
        <v>0</v>
      </c>
      <c r="BE113" s="26">
        <f t="shared" si="36"/>
        <v>0</v>
      </c>
      <c r="BF113" s="26" t="str">
        <f t="shared" si="37"/>
        <v/>
      </c>
    </row>
    <row r="114" spans="1:58" ht="15.75" customHeight="1" x14ac:dyDescent="0.15">
      <c r="A114" s="352" t="s">
        <v>187</v>
      </c>
      <c r="B114" s="352"/>
      <c r="C114" s="352"/>
      <c r="D114" s="76">
        <f t="shared" ref="D114:D119" si="38">+SUM(H114:M114)</f>
        <v>228</v>
      </c>
      <c r="E114" s="77"/>
      <c r="F114" s="79"/>
      <c r="G114" s="79"/>
      <c r="H114" s="80"/>
      <c r="I114" s="80">
        <v>7</v>
      </c>
      <c r="J114" s="80">
        <v>16</v>
      </c>
      <c r="K114" s="80">
        <v>189</v>
      </c>
      <c r="L114" s="80">
        <v>11</v>
      </c>
      <c r="M114" s="98">
        <v>5</v>
      </c>
      <c r="N114" s="83">
        <v>228</v>
      </c>
      <c r="O114" s="83">
        <v>2</v>
      </c>
      <c r="P114" s="83"/>
      <c r="Q114" s="75" t="str">
        <f t="shared" si="31"/>
        <v xml:space="preserve">  </v>
      </c>
      <c r="BA114" s="11" t="str">
        <f t="shared" si="32"/>
        <v/>
      </c>
      <c r="BB114" s="11" t="str">
        <f t="shared" si="33"/>
        <v/>
      </c>
      <c r="BC114" s="17" t="str">
        <f t="shared" si="34"/>
        <v/>
      </c>
      <c r="BD114" s="26">
        <f t="shared" si="35"/>
        <v>0</v>
      </c>
      <c r="BE114" s="26">
        <f t="shared" si="36"/>
        <v>0</v>
      </c>
      <c r="BF114" s="26">
        <f t="shared" si="37"/>
        <v>0</v>
      </c>
    </row>
    <row r="115" spans="1:58" ht="15.75" customHeight="1" x14ac:dyDescent="0.15">
      <c r="A115" s="320" t="s">
        <v>188</v>
      </c>
      <c r="B115" s="320"/>
      <c r="C115" s="320"/>
      <c r="D115" s="76">
        <f t="shared" si="38"/>
        <v>20</v>
      </c>
      <c r="E115" s="77"/>
      <c r="F115" s="79"/>
      <c r="G115" s="79"/>
      <c r="H115" s="80">
        <v>5</v>
      </c>
      <c r="I115" s="80">
        <v>2</v>
      </c>
      <c r="J115" s="80">
        <v>6</v>
      </c>
      <c r="K115" s="80">
        <v>4</v>
      </c>
      <c r="L115" s="80"/>
      <c r="M115" s="98">
        <v>3</v>
      </c>
      <c r="N115" s="83">
        <v>20</v>
      </c>
      <c r="O115" s="83"/>
      <c r="P115" s="83"/>
      <c r="Q115" s="75" t="str">
        <f t="shared" si="31"/>
        <v xml:space="preserve">  </v>
      </c>
      <c r="BA115" s="11" t="str">
        <f t="shared" si="32"/>
        <v/>
      </c>
      <c r="BB115" s="11" t="str">
        <f t="shared" si="33"/>
        <v/>
      </c>
      <c r="BC115" s="17" t="str">
        <f t="shared" si="34"/>
        <v/>
      </c>
      <c r="BD115" s="26">
        <f t="shared" si="35"/>
        <v>0</v>
      </c>
      <c r="BE115" s="26">
        <f t="shared" si="36"/>
        <v>0</v>
      </c>
      <c r="BF115" s="26">
        <f t="shared" si="37"/>
        <v>0</v>
      </c>
    </row>
    <row r="116" spans="1:58" ht="15.75" customHeight="1" x14ac:dyDescent="0.15">
      <c r="A116" s="320" t="s">
        <v>189</v>
      </c>
      <c r="B116" s="320"/>
      <c r="C116" s="320"/>
      <c r="D116" s="76">
        <f t="shared" si="38"/>
        <v>7</v>
      </c>
      <c r="E116" s="77"/>
      <c r="F116" s="79"/>
      <c r="G116" s="79"/>
      <c r="H116" s="80"/>
      <c r="I116" s="80">
        <v>1</v>
      </c>
      <c r="J116" s="80"/>
      <c r="K116" s="80">
        <v>3</v>
      </c>
      <c r="L116" s="80"/>
      <c r="M116" s="98">
        <v>3</v>
      </c>
      <c r="N116" s="83">
        <v>7</v>
      </c>
      <c r="O116" s="83">
        <v>2</v>
      </c>
      <c r="P116" s="83"/>
      <c r="Q116" s="75" t="str">
        <f t="shared" si="31"/>
        <v xml:space="preserve">  </v>
      </c>
      <c r="BA116" s="11" t="str">
        <f t="shared" si="32"/>
        <v/>
      </c>
      <c r="BB116" s="11" t="str">
        <f t="shared" si="33"/>
        <v/>
      </c>
      <c r="BC116" s="17" t="str">
        <f t="shared" si="34"/>
        <v/>
      </c>
      <c r="BD116" s="26">
        <f t="shared" si="35"/>
        <v>0</v>
      </c>
      <c r="BE116" s="26">
        <f t="shared" si="36"/>
        <v>0</v>
      </c>
      <c r="BF116" s="26">
        <f t="shared" si="37"/>
        <v>0</v>
      </c>
    </row>
    <row r="117" spans="1:58" ht="15.75" customHeight="1" x14ac:dyDescent="0.15">
      <c r="A117" s="320" t="s">
        <v>190</v>
      </c>
      <c r="B117" s="320"/>
      <c r="C117" s="320"/>
      <c r="D117" s="76">
        <f t="shared" si="38"/>
        <v>4</v>
      </c>
      <c r="E117" s="77"/>
      <c r="F117" s="79"/>
      <c r="G117" s="79"/>
      <c r="H117" s="80"/>
      <c r="I117" s="80">
        <v>1</v>
      </c>
      <c r="J117" s="80"/>
      <c r="K117" s="80">
        <v>3</v>
      </c>
      <c r="L117" s="80"/>
      <c r="M117" s="98"/>
      <c r="N117" s="83">
        <v>4</v>
      </c>
      <c r="O117" s="83"/>
      <c r="P117" s="83"/>
      <c r="Q117" s="75" t="str">
        <f t="shared" si="31"/>
        <v xml:space="preserve">  </v>
      </c>
      <c r="BA117" s="11" t="str">
        <f t="shared" si="32"/>
        <v/>
      </c>
      <c r="BB117" s="11" t="str">
        <f t="shared" si="33"/>
        <v/>
      </c>
      <c r="BC117" s="17" t="str">
        <f t="shared" si="34"/>
        <v/>
      </c>
      <c r="BD117" s="26">
        <f t="shared" si="35"/>
        <v>0</v>
      </c>
      <c r="BE117" s="26">
        <f t="shared" si="36"/>
        <v>0</v>
      </c>
      <c r="BF117" s="26">
        <f t="shared" si="37"/>
        <v>0</v>
      </c>
    </row>
    <row r="118" spans="1:58" ht="15" customHeight="1" x14ac:dyDescent="0.15">
      <c r="A118" s="320" t="s">
        <v>170</v>
      </c>
      <c r="B118" s="320"/>
      <c r="C118" s="320"/>
      <c r="D118" s="76">
        <f t="shared" si="38"/>
        <v>0</v>
      </c>
      <c r="E118" s="77"/>
      <c r="F118" s="79"/>
      <c r="G118" s="79"/>
      <c r="H118" s="80"/>
      <c r="I118" s="80"/>
      <c r="J118" s="80"/>
      <c r="K118" s="80"/>
      <c r="L118" s="80"/>
      <c r="M118" s="98"/>
      <c r="N118" s="83"/>
      <c r="O118" s="83"/>
      <c r="P118" s="83"/>
      <c r="Q118" s="75" t="str">
        <f t="shared" si="31"/>
        <v xml:space="preserve">  </v>
      </c>
      <c r="BA118" s="11" t="str">
        <f t="shared" si="32"/>
        <v/>
      </c>
      <c r="BB118" s="11" t="str">
        <f t="shared" si="33"/>
        <v/>
      </c>
      <c r="BC118" s="17" t="str">
        <f t="shared" si="34"/>
        <v/>
      </c>
      <c r="BD118" s="26">
        <f t="shared" si="35"/>
        <v>0</v>
      </c>
      <c r="BE118" s="26">
        <f t="shared" si="36"/>
        <v>0</v>
      </c>
      <c r="BF118" s="26" t="str">
        <f t="shared" si="37"/>
        <v/>
      </c>
    </row>
    <row r="119" spans="1:58" ht="15.75" customHeight="1" x14ac:dyDescent="0.15">
      <c r="A119" s="352" t="s">
        <v>103</v>
      </c>
      <c r="B119" s="352"/>
      <c r="C119" s="352"/>
      <c r="D119" s="76">
        <f t="shared" si="38"/>
        <v>0</v>
      </c>
      <c r="E119" s="77"/>
      <c r="F119" s="79"/>
      <c r="G119" s="79"/>
      <c r="H119" s="80"/>
      <c r="I119" s="80"/>
      <c r="J119" s="80"/>
      <c r="K119" s="80"/>
      <c r="L119" s="80"/>
      <c r="M119" s="98"/>
      <c r="N119" s="83"/>
      <c r="O119" s="83"/>
      <c r="P119" s="83"/>
      <c r="Q119" s="75" t="str">
        <f t="shared" si="31"/>
        <v xml:space="preserve">  </v>
      </c>
      <c r="BA119" s="11" t="str">
        <f t="shared" si="32"/>
        <v/>
      </c>
      <c r="BB119" s="11" t="str">
        <f t="shared" si="33"/>
        <v/>
      </c>
      <c r="BC119" s="17" t="str">
        <f t="shared" si="34"/>
        <v/>
      </c>
      <c r="BD119" s="26">
        <f t="shared" si="35"/>
        <v>0</v>
      </c>
      <c r="BE119" s="26">
        <f t="shared" si="36"/>
        <v>0</v>
      </c>
      <c r="BF119" s="26" t="str">
        <f t="shared" si="37"/>
        <v/>
      </c>
    </row>
    <row r="120" spans="1:58" ht="15.75" customHeight="1" x14ac:dyDescent="0.15">
      <c r="A120" s="352" t="s">
        <v>104</v>
      </c>
      <c r="B120" s="352"/>
      <c r="C120" s="352"/>
      <c r="D120" s="76">
        <f>+SUM(J120:M120)</f>
        <v>18</v>
      </c>
      <c r="E120" s="77"/>
      <c r="F120" s="79"/>
      <c r="G120" s="79"/>
      <c r="H120" s="79"/>
      <c r="I120" s="79"/>
      <c r="J120" s="80"/>
      <c r="K120" s="80">
        <v>17</v>
      </c>
      <c r="L120" s="80">
        <v>1</v>
      </c>
      <c r="M120" s="98"/>
      <c r="N120" s="83">
        <v>18</v>
      </c>
      <c r="O120" s="83"/>
      <c r="P120" s="83"/>
      <c r="Q120" s="75" t="str">
        <f t="shared" si="31"/>
        <v xml:space="preserve">  </v>
      </c>
      <c r="BA120" s="11" t="str">
        <f t="shared" si="32"/>
        <v/>
      </c>
      <c r="BB120" s="11" t="str">
        <f t="shared" si="33"/>
        <v/>
      </c>
      <c r="BC120" s="17" t="str">
        <f t="shared" si="34"/>
        <v/>
      </c>
      <c r="BD120" s="26">
        <f t="shared" si="35"/>
        <v>0</v>
      </c>
      <c r="BE120" s="26">
        <f t="shared" si="36"/>
        <v>0</v>
      </c>
      <c r="BF120" s="26">
        <f t="shared" si="37"/>
        <v>0</v>
      </c>
    </row>
    <row r="121" spans="1:58" ht="15.75" customHeight="1" x14ac:dyDescent="0.15">
      <c r="A121" s="352" t="s">
        <v>105</v>
      </c>
      <c r="B121" s="352"/>
      <c r="C121" s="352"/>
      <c r="D121" s="76">
        <f>+SUM(G121:M121)</f>
        <v>5</v>
      </c>
      <c r="E121" s="77"/>
      <c r="F121" s="79"/>
      <c r="G121" s="80"/>
      <c r="H121" s="80"/>
      <c r="I121" s="80"/>
      <c r="J121" s="80">
        <v>1</v>
      </c>
      <c r="K121" s="80">
        <v>3</v>
      </c>
      <c r="L121" s="80"/>
      <c r="M121" s="98">
        <v>1</v>
      </c>
      <c r="N121" s="83">
        <v>5</v>
      </c>
      <c r="O121" s="83"/>
      <c r="P121" s="83"/>
      <c r="Q121" s="75" t="str">
        <f t="shared" si="31"/>
        <v xml:space="preserve">  </v>
      </c>
      <c r="BA121" s="11" t="str">
        <f t="shared" si="32"/>
        <v/>
      </c>
      <c r="BB121" s="11" t="str">
        <f t="shared" si="33"/>
        <v/>
      </c>
      <c r="BC121" s="17" t="str">
        <f t="shared" si="34"/>
        <v/>
      </c>
      <c r="BD121" s="26">
        <f t="shared" si="35"/>
        <v>0</v>
      </c>
      <c r="BE121" s="26">
        <f t="shared" si="36"/>
        <v>0</v>
      </c>
      <c r="BF121" s="26">
        <f t="shared" si="37"/>
        <v>0</v>
      </c>
    </row>
    <row r="122" spans="1:58" ht="15.75" customHeight="1" x14ac:dyDescent="0.15">
      <c r="A122" s="352" t="s">
        <v>106</v>
      </c>
      <c r="B122" s="352"/>
      <c r="C122" s="352"/>
      <c r="D122" s="76">
        <f>+SUM(E122,I122)</f>
        <v>0</v>
      </c>
      <c r="E122" s="96"/>
      <c r="F122" s="79"/>
      <c r="G122" s="79"/>
      <c r="H122" s="79"/>
      <c r="I122" s="80"/>
      <c r="J122" s="79"/>
      <c r="K122" s="79"/>
      <c r="L122" s="79"/>
      <c r="M122" s="99"/>
      <c r="N122" s="83"/>
      <c r="O122" s="82"/>
      <c r="P122" s="83"/>
      <c r="Q122" s="75" t="str">
        <f t="shared" si="31"/>
        <v xml:space="preserve">  </v>
      </c>
      <c r="BA122" s="11" t="str">
        <f t="shared" si="32"/>
        <v/>
      </c>
      <c r="BB122" s="11" t="str">
        <f t="shared" si="33"/>
        <v/>
      </c>
      <c r="BC122" s="17" t="str">
        <f t="shared" si="34"/>
        <v/>
      </c>
      <c r="BD122" s="26">
        <f t="shared" si="35"/>
        <v>0</v>
      </c>
      <c r="BE122" s="26">
        <f t="shared" si="36"/>
        <v>0</v>
      </c>
      <c r="BF122" s="26" t="str">
        <f t="shared" si="37"/>
        <v/>
      </c>
    </row>
    <row r="123" spans="1:58" ht="15.75" customHeight="1" x14ac:dyDescent="0.15">
      <c r="A123" s="352" t="s">
        <v>107</v>
      </c>
      <c r="B123" s="352"/>
      <c r="C123" s="352"/>
      <c r="D123" s="76">
        <f>+SUM(E123,I123)</f>
        <v>0</v>
      </c>
      <c r="E123" s="96"/>
      <c r="F123" s="79"/>
      <c r="G123" s="79"/>
      <c r="H123" s="79"/>
      <c r="I123" s="80"/>
      <c r="J123" s="79"/>
      <c r="K123" s="79"/>
      <c r="L123" s="79"/>
      <c r="M123" s="99"/>
      <c r="N123" s="83"/>
      <c r="O123" s="82"/>
      <c r="P123" s="83"/>
      <c r="Q123" s="75" t="str">
        <f t="shared" si="31"/>
        <v xml:space="preserve">  </v>
      </c>
      <c r="BA123" s="11" t="str">
        <f t="shared" si="32"/>
        <v/>
      </c>
      <c r="BB123" s="11" t="str">
        <f t="shared" si="33"/>
        <v/>
      </c>
      <c r="BC123" s="17" t="str">
        <f t="shared" si="34"/>
        <v/>
      </c>
      <c r="BD123" s="26">
        <f t="shared" si="35"/>
        <v>0</v>
      </c>
      <c r="BE123" s="26">
        <f t="shared" si="36"/>
        <v>0</v>
      </c>
      <c r="BF123" s="26" t="str">
        <f t="shared" si="37"/>
        <v/>
      </c>
    </row>
    <row r="124" spans="1:58" ht="15.75" customHeight="1" x14ac:dyDescent="0.15">
      <c r="A124" s="352" t="s">
        <v>108</v>
      </c>
      <c r="B124" s="352"/>
      <c r="C124" s="352"/>
      <c r="D124" s="76">
        <f>+SUM(E124:K124)</f>
        <v>234</v>
      </c>
      <c r="E124" s="96"/>
      <c r="F124" s="80"/>
      <c r="G124" s="80">
        <v>1</v>
      </c>
      <c r="H124" s="80">
        <v>9</v>
      </c>
      <c r="I124" s="80">
        <v>102</v>
      </c>
      <c r="J124" s="80">
        <v>119</v>
      </c>
      <c r="K124" s="80">
        <v>3</v>
      </c>
      <c r="L124" s="79"/>
      <c r="M124" s="99"/>
      <c r="N124" s="83">
        <v>234</v>
      </c>
      <c r="O124" s="83"/>
      <c r="P124" s="83"/>
      <c r="Q124" s="75" t="str">
        <f t="shared" si="31"/>
        <v xml:space="preserve">  </v>
      </c>
      <c r="BA124" s="11" t="str">
        <f t="shared" si="32"/>
        <v/>
      </c>
      <c r="BB124" s="11" t="str">
        <f t="shared" si="33"/>
        <v/>
      </c>
      <c r="BC124" s="17" t="str">
        <f t="shared" si="34"/>
        <v/>
      </c>
      <c r="BD124" s="26">
        <f t="shared" si="35"/>
        <v>0</v>
      </c>
      <c r="BE124" s="26">
        <f t="shared" si="36"/>
        <v>0</v>
      </c>
      <c r="BF124" s="26">
        <f t="shared" si="37"/>
        <v>0</v>
      </c>
    </row>
    <row r="125" spans="1:58" ht="15.75" customHeight="1" x14ac:dyDescent="0.15">
      <c r="A125" s="352" t="s">
        <v>191</v>
      </c>
      <c r="B125" s="352"/>
      <c r="C125" s="352"/>
      <c r="D125" s="76">
        <f>+SUM(E125:K125)</f>
        <v>5</v>
      </c>
      <c r="E125" s="96"/>
      <c r="F125" s="80"/>
      <c r="G125" s="80"/>
      <c r="H125" s="80"/>
      <c r="I125" s="80"/>
      <c r="J125" s="80">
        <v>5</v>
      </c>
      <c r="K125" s="80"/>
      <c r="L125" s="79"/>
      <c r="M125" s="99"/>
      <c r="N125" s="83">
        <v>5</v>
      </c>
      <c r="O125" s="83"/>
      <c r="P125" s="83"/>
      <c r="Q125" s="75" t="str">
        <f t="shared" si="31"/>
        <v xml:space="preserve">  </v>
      </c>
      <c r="BA125" s="11" t="str">
        <f t="shared" si="32"/>
        <v/>
      </c>
      <c r="BB125" s="11" t="str">
        <f t="shared" si="33"/>
        <v/>
      </c>
      <c r="BC125" s="17" t="str">
        <f t="shared" si="34"/>
        <v/>
      </c>
      <c r="BD125" s="26">
        <f t="shared" si="35"/>
        <v>0</v>
      </c>
      <c r="BE125" s="26">
        <f t="shared" si="36"/>
        <v>0</v>
      </c>
      <c r="BF125" s="26">
        <f t="shared" si="37"/>
        <v>0</v>
      </c>
    </row>
    <row r="126" spans="1:58" ht="15.75" customHeight="1" x14ac:dyDescent="0.15">
      <c r="A126" s="353" t="s">
        <v>192</v>
      </c>
      <c r="B126" s="354"/>
      <c r="C126" s="355"/>
      <c r="D126" s="76">
        <f>+SUM(E126:K126)</f>
        <v>0</v>
      </c>
      <c r="E126" s="96"/>
      <c r="F126" s="80"/>
      <c r="G126" s="80"/>
      <c r="H126" s="80"/>
      <c r="I126" s="80"/>
      <c r="J126" s="80"/>
      <c r="K126" s="80"/>
      <c r="L126" s="79"/>
      <c r="M126" s="99"/>
      <c r="N126" s="83"/>
      <c r="O126" s="83"/>
      <c r="P126" s="83"/>
      <c r="Q126" s="75" t="str">
        <f t="shared" si="31"/>
        <v xml:space="preserve">  </v>
      </c>
      <c r="BA126" s="11" t="str">
        <f t="shared" si="32"/>
        <v/>
      </c>
      <c r="BB126" s="11" t="str">
        <f t="shared" si="33"/>
        <v/>
      </c>
      <c r="BC126" s="17" t="str">
        <f t="shared" si="34"/>
        <v/>
      </c>
      <c r="BD126" s="26">
        <f t="shared" si="35"/>
        <v>0</v>
      </c>
      <c r="BE126" s="26">
        <f t="shared" si="36"/>
        <v>0</v>
      </c>
      <c r="BF126" s="26" t="str">
        <f t="shared" si="37"/>
        <v/>
      </c>
    </row>
    <row r="127" spans="1:58" ht="15.75" customHeight="1" x14ac:dyDescent="0.15">
      <c r="A127" s="349" t="s">
        <v>193</v>
      </c>
      <c r="B127" s="350"/>
      <c r="C127" s="351"/>
      <c r="D127" s="76">
        <f>+SUM(E127:K127)</f>
        <v>0</v>
      </c>
      <c r="E127" s="96"/>
      <c r="F127" s="80"/>
      <c r="G127" s="80"/>
      <c r="H127" s="80"/>
      <c r="I127" s="80"/>
      <c r="J127" s="80"/>
      <c r="K127" s="80"/>
      <c r="L127" s="79"/>
      <c r="M127" s="99"/>
      <c r="N127" s="83"/>
      <c r="O127" s="83"/>
      <c r="P127" s="83"/>
      <c r="Q127" s="75" t="str">
        <f t="shared" si="31"/>
        <v xml:space="preserve">  </v>
      </c>
      <c r="BA127" s="11" t="str">
        <f t="shared" si="32"/>
        <v/>
      </c>
      <c r="BB127" s="11" t="str">
        <f t="shared" si="33"/>
        <v/>
      </c>
      <c r="BC127" s="17" t="str">
        <f t="shared" si="34"/>
        <v/>
      </c>
      <c r="BD127" s="26">
        <f t="shared" si="35"/>
        <v>0</v>
      </c>
      <c r="BE127" s="26">
        <f t="shared" si="36"/>
        <v>0</v>
      </c>
      <c r="BF127" s="26" t="str">
        <f t="shared" si="37"/>
        <v/>
      </c>
    </row>
    <row r="128" spans="1:58" ht="15.75" customHeight="1" x14ac:dyDescent="0.15">
      <c r="A128" s="352" t="s">
        <v>109</v>
      </c>
      <c r="B128" s="352"/>
      <c r="C128" s="352"/>
      <c r="D128" s="76">
        <f>+SUM(H128:M128)</f>
        <v>0</v>
      </c>
      <c r="E128" s="77"/>
      <c r="F128" s="79"/>
      <c r="G128" s="79"/>
      <c r="H128" s="80"/>
      <c r="I128" s="80"/>
      <c r="J128" s="80"/>
      <c r="K128" s="80"/>
      <c r="L128" s="80"/>
      <c r="M128" s="98"/>
      <c r="N128" s="83"/>
      <c r="O128" s="83"/>
      <c r="P128" s="83"/>
      <c r="Q128" s="75" t="str">
        <f t="shared" si="31"/>
        <v xml:space="preserve">  </v>
      </c>
      <c r="BA128" s="11" t="str">
        <f t="shared" si="32"/>
        <v/>
      </c>
      <c r="BB128" s="11" t="str">
        <f t="shared" si="33"/>
        <v/>
      </c>
      <c r="BC128" s="17" t="str">
        <f t="shared" si="34"/>
        <v/>
      </c>
      <c r="BD128" s="26">
        <f t="shared" si="35"/>
        <v>0</v>
      </c>
      <c r="BE128" s="26">
        <f t="shared" si="36"/>
        <v>0</v>
      </c>
      <c r="BF128" s="26" t="str">
        <f t="shared" si="37"/>
        <v/>
      </c>
    </row>
    <row r="129" spans="1:58" ht="15.75" customHeight="1" x14ac:dyDescent="0.15">
      <c r="A129" s="349" t="s">
        <v>194</v>
      </c>
      <c r="B129" s="350"/>
      <c r="C129" s="351"/>
      <c r="D129" s="76">
        <f>+SUM(H129:M129)</f>
        <v>35</v>
      </c>
      <c r="E129" s="77"/>
      <c r="F129" s="79"/>
      <c r="G129" s="79"/>
      <c r="H129" s="80"/>
      <c r="I129" s="80"/>
      <c r="J129" s="80"/>
      <c r="K129" s="80">
        <v>10</v>
      </c>
      <c r="L129" s="80">
        <v>20</v>
      </c>
      <c r="M129" s="98">
        <v>5</v>
      </c>
      <c r="N129" s="83">
        <v>35</v>
      </c>
      <c r="O129" s="83"/>
      <c r="P129" s="83"/>
      <c r="Q129" s="75" t="str">
        <f t="shared" si="31"/>
        <v xml:space="preserve">  </v>
      </c>
      <c r="BA129" s="11" t="str">
        <f t="shared" si="32"/>
        <v/>
      </c>
      <c r="BB129" s="11" t="str">
        <f t="shared" si="33"/>
        <v/>
      </c>
      <c r="BC129" s="17" t="str">
        <f t="shared" si="34"/>
        <v/>
      </c>
      <c r="BD129" s="26">
        <f t="shared" si="35"/>
        <v>0</v>
      </c>
      <c r="BE129" s="26">
        <f t="shared" si="36"/>
        <v>0</v>
      </c>
      <c r="BF129" s="26">
        <f t="shared" si="37"/>
        <v>0</v>
      </c>
    </row>
    <row r="130" spans="1:58" ht="15.75" customHeight="1" x14ac:dyDescent="0.15">
      <c r="A130" s="349" t="s">
        <v>195</v>
      </c>
      <c r="B130" s="350"/>
      <c r="C130" s="351"/>
      <c r="D130" s="76">
        <f>+SUM(J130:M130)</f>
        <v>5</v>
      </c>
      <c r="E130" s="77"/>
      <c r="F130" s="79"/>
      <c r="G130" s="79"/>
      <c r="H130" s="79"/>
      <c r="I130" s="79"/>
      <c r="J130" s="80">
        <v>1</v>
      </c>
      <c r="K130" s="80"/>
      <c r="L130" s="80">
        <v>4</v>
      </c>
      <c r="M130" s="98"/>
      <c r="N130" s="83">
        <v>5</v>
      </c>
      <c r="O130" s="82"/>
      <c r="P130" s="83"/>
      <c r="Q130" s="75" t="str">
        <f t="shared" si="31"/>
        <v xml:space="preserve">  </v>
      </c>
      <c r="BA130" s="11" t="str">
        <f t="shared" si="32"/>
        <v/>
      </c>
      <c r="BB130" s="11" t="str">
        <f t="shared" si="33"/>
        <v/>
      </c>
      <c r="BC130" s="17" t="str">
        <f t="shared" si="34"/>
        <v/>
      </c>
      <c r="BD130" s="26">
        <f t="shared" si="35"/>
        <v>0</v>
      </c>
      <c r="BE130" s="26">
        <f t="shared" si="36"/>
        <v>0</v>
      </c>
      <c r="BF130" s="26">
        <f t="shared" si="37"/>
        <v>0</v>
      </c>
    </row>
    <row r="131" spans="1:58" ht="15.75" customHeight="1" x14ac:dyDescent="0.15">
      <c r="A131" s="349" t="s">
        <v>196</v>
      </c>
      <c r="B131" s="350"/>
      <c r="C131" s="351"/>
      <c r="D131" s="76">
        <f>+SUM(J131:M131)</f>
        <v>0</v>
      </c>
      <c r="E131" s="77"/>
      <c r="F131" s="79"/>
      <c r="G131" s="79"/>
      <c r="H131" s="79"/>
      <c r="I131" s="79"/>
      <c r="J131" s="80"/>
      <c r="K131" s="80"/>
      <c r="L131" s="80"/>
      <c r="M131" s="98"/>
      <c r="N131" s="83"/>
      <c r="O131" s="82"/>
      <c r="P131" s="83"/>
      <c r="Q131" s="75" t="str">
        <f t="shared" si="31"/>
        <v xml:space="preserve">  </v>
      </c>
      <c r="BA131" s="11" t="str">
        <f t="shared" si="32"/>
        <v/>
      </c>
      <c r="BB131" s="11" t="str">
        <f t="shared" si="33"/>
        <v/>
      </c>
      <c r="BC131" s="17" t="str">
        <f t="shared" si="34"/>
        <v/>
      </c>
      <c r="BD131" s="26">
        <f t="shared" si="35"/>
        <v>0</v>
      </c>
      <c r="BE131" s="26">
        <f t="shared" si="36"/>
        <v>0</v>
      </c>
      <c r="BF131" s="26" t="str">
        <f t="shared" si="37"/>
        <v/>
      </c>
    </row>
    <row r="132" spans="1:58" ht="15.75" customHeight="1" x14ac:dyDescent="0.15">
      <c r="A132" s="349" t="s">
        <v>197</v>
      </c>
      <c r="B132" s="350"/>
      <c r="C132" s="351"/>
      <c r="D132" s="76">
        <f>+SUM(J132:M132)</f>
        <v>0</v>
      </c>
      <c r="E132" s="77"/>
      <c r="F132" s="79"/>
      <c r="G132" s="79"/>
      <c r="H132" s="79"/>
      <c r="I132" s="79"/>
      <c r="J132" s="80"/>
      <c r="K132" s="80"/>
      <c r="L132" s="80"/>
      <c r="M132" s="98"/>
      <c r="N132" s="83"/>
      <c r="O132" s="82"/>
      <c r="P132" s="83"/>
      <c r="Q132" s="75" t="str">
        <f t="shared" si="31"/>
        <v xml:space="preserve">  </v>
      </c>
      <c r="BA132" s="11" t="str">
        <f t="shared" si="32"/>
        <v/>
      </c>
      <c r="BB132" s="11" t="str">
        <f t="shared" si="33"/>
        <v/>
      </c>
      <c r="BC132" s="17" t="str">
        <f t="shared" si="34"/>
        <v/>
      </c>
      <c r="BD132" s="26">
        <f t="shared" si="35"/>
        <v>0</v>
      </c>
      <c r="BE132" s="26">
        <f t="shared" si="36"/>
        <v>0</v>
      </c>
      <c r="BF132" s="26" t="str">
        <f t="shared" si="37"/>
        <v/>
      </c>
    </row>
    <row r="133" spans="1:58" ht="13.5" customHeight="1" x14ac:dyDescent="0.15">
      <c r="A133" s="352" t="s">
        <v>110</v>
      </c>
      <c r="B133" s="352"/>
      <c r="C133" s="352"/>
      <c r="D133" s="76">
        <f t="shared" ref="D133:D139" si="39">+SUM(E133:M133)</f>
        <v>5</v>
      </c>
      <c r="E133" s="96"/>
      <c r="F133" s="80"/>
      <c r="G133" s="80"/>
      <c r="H133" s="80"/>
      <c r="I133" s="80">
        <v>1</v>
      </c>
      <c r="J133" s="80"/>
      <c r="K133" s="80">
        <v>4</v>
      </c>
      <c r="L133" s="80"/>
      <c r="M133" s="98"/>
      <c r="N133" s="83">
        <v>5</v>
      </c>
      <c r="O133" s="83"/>
      <c r="P133" s="83"/>
      <c r="Q133" s="75" t="str">
        <f t="shared" si="31"/>
        <v xml:space="preserve">  </v>
      </c>
      <c r="BA133" s="11" t="str">
        <f t="shared" si="32"/>
        <v/>
      </c>
      <c r="BB133" s="11" t="str">
        <f t="shared" si="33"/>
        <v/>
      </c>
      <c r="BC133" s="17" t="str">
        <f t="shared" si="34"/>
        <v/>
      </c>
      <c r="BD133" s="26">
        <f t="shared" si="35"/>
        <v>0</v>
      </c>
      <c r="BE133" s="26">
        <f t="shared" si="36"/>
        <v>0</v>
      </c>
      <c r="BF133" s="26">
        <f t="shared" si="37"/>
        <v>0</v>
      </c>
    </row>
    <row r="134" spans="1:58" ht="15" customHeight="1" x14ac:dyDescent="0.15">
      <c r="A134" s="352" t="s">
        <v>111</v>
      </c>
      <c r="B134" s="352"/>
      <c r="C134" s="352"/>
      <c r="D134" s="76">
        <f t="shared" si="39"/>
        <v>107</v>
      </c>
      <c r="E134" s="96">
        <v>3</v>
      </c>
      <c r="F134" s="80"/>
      <c r="G134" s="80"/>
      <c r="H134" s="80"/>
      <c r="I134" s="80">
        <v>13</v>
      </c>
      <c r="J134" s="80">
        <v>50</v>
      </c>
      <c r="K134" s="80">
        <v>40</v>
      </c>
      <c r="L134" s="80">
        <v>1</v>
      </c>
      <c r="M134" s="98"/>
      <c r="N134" s="83">
        <v>107</v>
      </c>
      <c r="O134" s="83">
        <v>2</v>
      </c>
      <c r="P134" s="83"/>
      <c r="Q134" s="75" t="str">
        <f t="shared" si="31"/>
        <v xml:space="preserve">  </v>
      </c>
      <c r="BA134" s="11" t="str">
        <f t="shared" si="32"/>
        <v/>
      </c>
      <c r="BB134" s="11" t="str">
        <f t="shared" si="33"/>
        <v/>
      </c>
      <c r="BC134" s="17" t="str">
        <f t="shared" si="34"/>
        <v/>
      </c>
      <c r="BD134" s="26">
        <f t="shared" si="35"/>
        <v>0</v>
      </c>
      <c r="BE134" s="26">
        <f t="shared" si="36"/>
        <v>0</v>
      </c>
      <c r="BF134" s="26">
        <f t="shared" si="37"/>
        <v>0</v>
      </c>
    </row>
    <row r="135" spans="1:58" ht="12.75" customHeight="1" x14ac:dyDescent="0.15">
      <c r="A135" s="320" t="s">
        <v>198</v>
      </c>
      <c r="B135" s="320"/>
      <c r="C135" s="320"/>
      <c r="D135" s="76">
        <f t="shared" si="39"/>
        <v>25</v>
      </c>
      <c r="E135" s="96"/>
      <c r="F135" s="80">
        <v>1</v>
      </c>
      <c r="G135" s="80"/>
      <c r="H135" s="80">
        <v>1</v>
      </c>
      <c r="I135" s="80">
        <v>3</v>
      </c>
      <c r="J135" s="80">
        <v>3</v>
      </c>
      <c r="K135" s="80">
        <v>16</v>
      </c>
      <c r="L135" s="80">
        <v>1</v>
      </c>
      <c r="M135" s="98"/>
      <c r="N135" s="83">
        <v>25</v>
      </c>
      <c r="O135" s="83"/>
      <c r="P135" s="83"/>
      <c r="Q135" s="75" t="str">
        <f t="shared" si="31"/>
        <v xml:space="preserve">  </v>
      </c>
      <c r="BA135" s="11" t="str">
        <f t="shared" si="32"/>
        <v/>
      </c>
      <c r="BB135" s="11" t="str">
        <f t="shared" si="33"/>
        <v/>
      </c>
      <c r="BC135" s="17" t="str">
        <f t="shared" si="34"/>
        <v/>
      </c>
      <c r="BD135" s="26">
        <f t="shared" si="35"/>
        <v>0</v>
      </c>
      <c r="BE135" s="26">
        <f t="shared" si="36"/>
        <v>0</v>
      </c>
      <c r="BF135" s="26">
        <f t="shared" si="37"/>
        <v>0</v>
      </c>
    </row>
    <row r="136" spans="1:58" ht="15.75" customHeight="1" x14ac:dyDescent="0.15">
      <c r="A136" s="320" t="s">
        <v>112</v>
      </c>
      <c r="B136" s="320"/>
      <c r="C136" s="320"/>
      <c r="D136" s="76">
        <f t="shared" si="39"/>
        <v>7</v>
      </c>
      <c r="E136" s="96">
        <v>1</v>
      </c>
      <c r="F136" s="80"/>
      <c r="G136" s="80"/>
      <c r="H136" s="80"/>
      <c r="I136" s="80">
        <v>1</v>
      </c>
      <c r="J136" s="80">
        <v>1</v>
      </c>
      <c r="K136" s="80">
        <v>4</v>
      </c>
      <c r="L136" s="80"/>
      <c r="M136" s="98"/>
      <c r="N136" s="83">
        <v>7</v>
      </c>
      <c r="O136" s="83"/>
      <c r="P136" s="83"/>
      <c r="Q136" s="75" t="str">
        <f t="shared" si="31"/>
        <v xml:space="preserve">  </v>
      </c>
      <c r="BA136" s="11" t="str">
        <f t="shared" si="32"/>
        <v/>
      </c>
      <c r="BB136" s="11" t="str">
        <f t="shared" si="33"/>
        <v/>
      </c>
      <c r="BC136" s="17" t="str">
        <f t="shared" si="34"/>
        <v/>
      </c>
      <c r="BD136" s="26">
        <f t="shared" si="35"/>
        <v>0</v>
      </c>
      <c r="BE136" s="26">
        <f t="shared" si="36"/>
        <v>0</v>
      </c>
      <c r="BF136" s="26">
        <f t="shared" si="37"/>
        <v>0</v>
      </c>
    </row>
    <row r="137" spans="1:58" ht="15.75" customHeight="1" x14ac:dyDescent="0.15">
      <c r="A137" s="387" t="s">
        <v>199</v>
      </c>
      <c r="B137" s="388"/>
      <c r="C137" s="389"/>
      <c r="D137" s="76">
        <f t="shared" si="39"/>
        <v>0</v>
      </c>
      <c r="E137" s="143"/>
      <c r="F137" s="144"/>
      <c r="G137" s="144"/>
      <c r="H137" s="144"/>
      <c r="I137" s="144"/>
      <c r="J137" s="144"/>
      <c r="K137" s="144"/>
      <c r="L137" s="144"/>
      <c r="M137" s="145"/>
      <c r="N137" s="83"/>
      <c r="O137" s="83"/>
      <c r="P137" s="83"/>
      <c r="Q137" s="75" t="str">
        <f t="shared" si="31"/>
        <v xml:space="preserve">  </v>
      </c>
      <c r="BA137" s="11" t="str">
        <f t="shared" si="32"/>
        <v/>
      </c>
      <c r="BB137" s="11" t="str">
        <f t="shared" si="33"/>
        <v/>
      </c>
      <c r="BC137" s="17" t="str">
        <f t="shared" si="34"/>
        <v/>
      </c>
      <c r="BD137" s="26">
        <f t="shared" si="35"/>
        <v>0</v>
      </c>
      <c r="BE137" s="26">
        <f t="shared" si="36"/>
        <v>0</v>
      </c>
      <c r="BF137" s="26" t="str">
        <f t="shared" si="37"/>
        <v/>
      </c>
    </row>
    <row r="138" spans="1:58" ht="16.5" customHeight="1" x14ac:dyDescent="0.15">
      <c r="A138" s="398" t="s">
        <v>113</v>
      </c>
      <c r="B138" s="398"/>
      <c r="C138" s="398"/>
      <c r="D138" s="76">
        <f t="shared" si="39"/>
        <v>0</v>
      </c>
      <c r="E138" s="55"/>
      <c r="F138" s="55"/>
      <c r="G138" s="55"/>
      <c r="H138" s="55"/>
      <c r="I138" s="55"/>
      <c r="J138" s="55"/>
      <c r="K138" s="55"/>
      <c r="L138" s="55"/>
      <c r="M138" s="57"/>
      <c r="N138" s="83"/>
      <c r="O138" s="83"/>
      <c r="P138" s="83"/>
      <c r="Q138" s="75" t="str">
        <f t="shared" si="31"/>
        <v xml:space="preserve">  </v>
      </c>
      <c r="BA138" s="11" t="str">
        <f t="shared" si="32"/>
        <v/>
      </c>
      <c r="BB138" s="11" t="str">
        <f t="shared" si="33"/>
        <v/>
      </c>
      <c r="BC138" s="17" t="str">
        <f t="shared" si="34"/>
        <v/>
      </c>
      <c r="BD138" s="26">
        <f t="shared" si="35"/>
        <v>0</v>
      </c>
      <c r="BE138" s="26">
        <f t="shared" si="36"/>
        <v>0</v>
      </c>
      <c r="BF138" s="26" t="str">
        <f t="shared" si="37"/>
        <v/>
      </c>
    </row>
    <row r="139" spans="1:58" ht="15.75" customHeight="1" x14ac:dyDescent="0.15">
      <c r="A139" s="303" t="s">
        <v>114</v>
      </c>
      <c r="B139" s="304"/>
      <c r="C139" s="305"/>
      <c r="D139" s="88">
        <f t="shared" si="39"/>
        <v>1169</v>
      </c>
      <c r="E139" s="89">
        <f>+SUM(E110:E113,E122:E127,E133:E138)</f>
        <v>96</v>
      </c>
      <c r="F139" s="90">
        <f>+SUM(F110:F113,F124:F127,F133:F138)</f>
        <v>16</v>
      </c>
      <c r="G139" s="90">
        <f>+SUM(G110:G113,G121,G124:G127,G133:G138)</f>
        <v>30</v>
      </c>
      <c r="H139" s="90">
        <f>+SUM(H110:H119,H121,H124:H129,H133:H138)</f>
        <v>19</v>
      </c>
      <c r="I139" s="90">
        <f>+SUM(I110:I119,I121:I129,I133:I138)</f>
        <v>226</v>
      </c>
      <c r="J139" s="90">
        <f>+SUM(J110:J121,J124:J138)</f>
        <v>237</v>
      </c>
      <c r="K139" s="90">
        <f>+SUM(K110:K121,K124:K138)</f>
        <v>456</v>
      </c>
      <c r="L139" s="90">
        <f>+SUM(L110:L121,L128:L138)</f>
        <v>65</v>
      </c>
      <c r="M139" s="91">
        <f>+SUM(M110:M121,M128:M138)</f>
        <v>24</v>
      </c>
      <c r="N139" s="90">
        <f>+SUM(N110:N138)</f>
        <v>1169</v>
      </c>
      <c r="O139" s="108">
        <f>+SUM(O110:O121,O124:O129,O133:O138)</f>
        <v>9</v>
      </c>
      <c r="P139" s="90">
        <f>+SUM(P110:P138)</f>
        <v>0</v>
      </c>
      <c r="Q139" s="75" t="str">
        <f t="shared" si="31"/>
        <v xml:space="preserve">  </v>
      </c>
      <c r="BA139" s="11" t="str">
        <f t="shared" si="32"/>
        <v/>
      </c>
      <c r="BB139" s="11" t="str">
        <f t="shared" si="33"/>
        <v/>
      </c>
      <c r="BC139" s="17" t="str">
        <f t="shared" si="34"/>
        <v/>
      </c>
      <c r="BD139" s="26">
        <f t="shared" si="35"/>
        <v>0</v>
      </c>
      <c r="BE139" s="26">
        <f t="shared" si="36"/>
        <v>0</v>
      </c>
      <c r="BF139" s="26">
        <f t="shared" si="37"/>
        <v>0</v>
      </c>
    </row>
    <row r="140" spans="1:58" ht="15.75" customHeight="1" x14ac:dyDescent="0.15">
      <c r="A140" s="399" t="s">
        <v>115</v>
      </c>
      <c r="B140" s="399"/>
      <c r="C140" s="399"/>
      <c r="D140" s="95"/>
      <c r="E140" s="95"/>
      <c r="F140" s="183"/>
      <c r="G140" s="183"/>
      <c r="H140" s="183"/>
      <c r="I140" s="183"/>
      <c r="J140" s="183"/>
      <c r="K140" s="183"/>
      <c r="L140" s="183"/>
      <c r="M140" s="183"/>
      <c r="N140" s="183"/>
      <c r="O140" s="183"/>
      <c r="P140" s="184"/>
      <c r="BA140" s="9"/>
      <c r="BB140" s="9"/>
      <c r="BC140" s="9"/>
      <c r="BD140" s="9"/>
      <c r="BE140" s="9"/>
      <c r="BF140" s="9"/>
    </row>
    <row r="141" spans="1:58" ht="15.75" customHeight="1" x14ac:dyDescent="0.15">
      <c r="A141" s="308" t="s">
        <v>116</v>
      </c>
      <c r="B141" s="309"/>
      <c r="C141" s="310"/>
      <c r="D141" s="44">
        <f>+SUM(E141:M141)</f>
        <v>455</v>
      </c>
      <c r="E141" s="71">
        <v>17</v>
      </c>
      <c r="F141" s="63">
        <v>13</v>
      </c>
      <c r="G141" s="63">
        <v>6</v>
      </c>
      <c r="H141" s="63">
        <v>12</v>
      </c>
      <c r="I141" s="63">
        <v>49</v>
      </c>
      <c r="J141" s="63">
        <v>43</v>
      </c>
      <c r="K141" s="63">
        <v>290</v>
      </c>
      <c r="L141" s="63">
        <v>12</v>
      </c>
      <c r="M141" s="64">
        <v>13</v>
      </c>
      <c r="N141" s="112">
        <v>455</v>
      </c>
      <c r="O141" s="74">
        <v>35</v>
      </c>
      <c r="P141" s="74"/>
      <c r="Q141" s="75" t="str">
        <f>$BA141&amp;" "&amp;$BB141&amp;" "&amp;$BC141</f>
        <v xml:space="preserve">  </v>
      </c>
      <c r="BA141" s="11" t="str">
        <f t="shared" ref="BA141:BA147" si="40">IF($D141=0,"",IF($N141="",IF($D141="",""," No olvide escribir la columna Beneficiarios."),""))</f>
        <v/>
      </c>
      <c r="BB141" s="11" t="str">
        <f t="shared" ref="BB141:BB147" si="41">IF($D141&lt;$N141," El número de Beneficiarios NO puede ser mayor que el Total.","")</f>
        <v/>
      </c>
      <c r="BC141" s="17" t="str">
        <f t="shared" ref="BC141:BC147" si="42">IF($K141&lt;$O141," Las actividades de 60 años NO puede ser mayor que el de 20-64 años.","")</f>
        <v/>
      </c>
      <c r="BD141" s="26">
        <f t="shared" ref="BD141:BD147" si="43">IF($K141&lt;$O141,1,0)</f>
        <v>0</v>
      </c>
      <c r="BE141" s="26">
        <f t="shared" ref="BE141:BE147" si="44">IF($D141&lt;$N141,1,0)</f>
        <v>0</v>
      </c>
      <c r="BF141" s="26">
        <f t="shared" ref="BF141:BF147" si="45">IF($D141=0,"",IF($N141="",IF($D141="","",1),0))</f>
        <v>0</v>
      </c>
    </row>
    <row r="142" spans="1:58" ht="15.75" customHeight="1" x14ac:dyDescent="0.15">
      <c r="A142" s="311" t="s">
        <v>200</v>
      </c>
      <c r="B142" s="312"/>
      <c r="C142" s="313"/>
      <c r="D142" s="76">
        <f t="shared" ref="D142:D147" si="46">+SUM(E142:M142)</f>
        <v>0</v>
      </c>
      <c r="E142" s="185"/>
      <c r="F142" s="115"/>
      <c r="G142" s="115"/>
      <c r="H142" s="115"/>
      <c r="I142" s="115"/>
      <c r="J142" s="115"/>
      <c r="K142" s="115"/>
      <c r="L142" s="115"/>
      <c r="M142" s="179"/>
      <c r="N142" s="118"/>
      <c r="O142" s="117"/>
      <c r="P142" s="117"/>
      <c r="Q142" s="75" t="str">
        <f t="shared" ref="Q142:Q147" si="47">$BA142&amp;" "&amp;$BB142&amp;" "&amp;$BC142</f>
        <v xml:space="preserve">  </v>
      </c>
      <c r="BA142" s="11" t="str">
        <f t="shared" si="40"/>
        <v/>
      </c>
      <c r="BB142" s="11" t="str">
        <f t="shared" si="41"/>
        <v/>
      </c>
      <c r="BC142" s="17" t="str">
        <f t="shared" si="42"/>
        <v/>
      </c>
      <c r="BD142" s="26">
        <f t="shared" si="43"/>
        <v>0</v>
      </c>
      <c r="BE142" s="26">
        <f t="shared" si="44"/>
        <v>0</v>
      </c>
      <c r="BF142" s="26" t="str">
        <f t="shared" si="45"/>
        <v/>
      </c>
    </row>
    <row r="143" spans="1:58" ht="15" customHeight="1" x14ac:dyDescent="0.15">
      <c r="A143" s="387" t="s">
        <v>201</v>
      </c>
      <c r="B143" s="388"/>
      <c r="C143" s="389"/>
      <c r="D143" s="76">
        <f t="shared" si="46"/>
        <v>0</v>
      </c>
      <c r="E143" s="185"/>
      <c r="F143" s="115"/>
      <c r="G143" s="115"/>
      <c r="H143" s="115"/>
      <c r="I143" s="115"/>
      <c r="J143" s="115"/>
      <c r="K143" s="115"/>
      <c r="L143" s="115"/>
      <c r="M143" s="179"/>
      <c r="N143" s="118"/>
      <c r="O143" s="117"/>
      <c r="P143" s="117"/>
      <c r="Q143" s="75" t="str">
        <f t="shared" si="47"/>
        <v xml:space="preserve">  </v>
      </c>
      <c r="BA143" s="11" t="str">
        <f t="shared" si="40"/>
        <v/>
      </c>
      <c r="BB143" s="11" t="str">
        <f t="shared" si="41"/>
        <v/>
      </c>
      <c r="BC143" s="17" t="str">
        <f t="shared" si="42"/>
        <v/>
      </c>
      <c r="BD143" s="26">
        <f t="shared" si="43"/>
        <v>0</v>
      </c>
      <c r="BE143" s="26">
        <f t="shared" si="44"/>
        <v>0</v>
      </c>
      <c r="BF143" s="26" t="str">
        <f t="shared" si="45"/>
        <v/>
      </c>
    </row>
    <row r="144" spans="1:58" ht="18.75" customHeight="1" x14ac:dyDescent="0.15">
      <c r="A144" s="387" t="s">
        <v>202</v>
      </c>
      <c r="B144" s="388"/>
      <c r="C144" s="389"/>
      <c r="D144" s="76">
        <f t="shared" si="46"/>
        <v>0</v>
      </c>
      <c r="E144" s="185"/>
      <c r="F144" s="115"/>
      <c r="G144" s="115"/>
      <c r="H144" s="115"/>
      <c r="I144" s="115"/>
      <c r="J144" s="115"/>
      <c r="K144" s="115"/>
      <c r="L144" s="115"/>
      <c r="M144" s="179"/>
      <c r="N144" s="118"/>
      <c r="O144" s="117"/>
      <c r="P144" s="117"/>
      <c r="Q144" s="75" t="str">
        <f t="shared" si="47"/>
        <v xml:space="preserve">  </v>
      </c>
      <c r="BA144" s="11" t="str">
        <f t="shared" si="40"/>
        <v/>
      </c>
      <c r="BB144" s="11" t="str">
        <f t="shared" si="41"/>
        <v/>
      </c>
      <c r="BC144" s="17" t="str">
        <f t="shared" si="42"/>
        <v/>
      </c>
      <c r="BD144" s="26">
        <f t="shared" si="43"/>
        <v>0</v>
      </c>
      <c r="BE144" s="26">
        <f t="shared" si="44"/>
        <v>0</v>
      </c>
      <c r="BF144" s="26" t="str">
        <f t="shared" si="45"/>
        <v/>
      </c>
    </row>
    <row r="145" spans="1:76" ht="14.25" customHeight="1" x14ac:dyDescent="0.15">
      <c r="A145" s="387" t="s">
        <v>203</v>
      </c>
      <c r="B145" s="388"/>
      <c r="C145" s="389"/>
      <c r="D145" s="76">
        <f t="shared" si="46"/>
        <v>0</v>
      </c>
      <c r="E145" s="185"/>
      <c r="F145" s="115"/>
      <c r="G145" s="115"/>
      <c r="H145" s="115"/>
      <c r="I145" s="115"/>
      <c r="J145" s="115"/>
      <c r="K145" s="115"/>
      <c r="L145" s="115"/>
      <c r="M145" s="179"/>
      <c r="N145" s="118"/>
      <c r="O145" s="117"/>
      <c r="P145" s="117"/>
      <c r="Q145" s="75" t="str">
        <f t="shared" si="47"/>
        <v xml:space="preserve">  </v>
      </c>
      <c r="BA145" s="11" t="str">
        <f t="shared" si="40"/>
        <v/>
      </c>
      <c r="BB145" s="11" t="str">
        <f t="shared" si="41"/>
        <v/>
      </c>
      <c r="BC145" s="17" t="str">
        <f t="shared" si="42"/>
        <v/>
      </c>
      <c r="BD145" s="26">
        <f t="shared" si="43"/>
        <v>0</v>
      </c>
      <c r="BE145" s="26">
        <f t="shared" si="44"/>
        <v>0</v>
      </c>
      <c r="BF145" s="26" t="str">
        <f t="shared" si="45"/>
        <v/>
      </c>
    </row>
    <row r="146" spans="1:76" ht="15.75" customHeight="1" x14ac:dyDescent="0.15">
      <c r="A146" s="311" t="s">
        <v>117</v>
      </c>
      <c r="B146" s="312"/>
      <c r="C146" s="313"/>
      <c r="D146" s="76">
        <f t="shared" si="46"/>
        <v>0</v>
      </c>
      <c r="E146" s="97"/>
      <c r="F146" s="80"/>
      <c r="G146" s="80"/>
      <c r="H146" s="80"/>
      <c r="I146" s="80"/>
      <c r="J146" s="80"/>
      <c r="K146" s="80"/>
      <c r="L146" s="80"/>
      <c r="M146" s="98"/>
      <c r="N146" s="119"/>
      <c r="O146" s="83"/>
      <c r="P146" s="83"/>
      <c r="Q146" s="75" t="str">
        <f t="shared" si="47"/>
        <v xml:space="preserve">  </v>
      </c>
      <c r="BA146" s="11" t="str">
        <f t="shared" si="40"/>
        <v/>
      </c>
      <c r="BB146" s="11" t="str">
        <f t="shared" si="41"/>
        <v/>
      </c>
      <c r="BC146" s="17" t="str">
        <f t="shared" si="42"/>
        <v/>
      </c>
      <c r="BD146" s="26">
        <f t="shared" si="43"/>
        <v>0</v>
      </c>
      <c r="BE146" s="26">
        <f t="shared" si="44"/>
        <v>0</v>
      </c>
      <c r="BF146" s="26" t="str">
        <f t="shared" si="45"/>
        <v/>
      </c>
    </row>
    <row r="147" spans="1:76" ht="15.75" customHeight="1" x14ac:dyDescent="0.15">
      <c r="A147" s="303" t="s">
        <v>114</v>
      </c>
      <c r="B147" s="304"/>
      <c r="C147" s="305"/>
      <c r="D147" s="88">
        <f t="shared" si="46"/>
        <v>455</v>
      </c>
      <c r="E147" s="89">
        <f>+SUM(E141:E146)</f>
        <v>17</v>
      </c>
      <c r="F147" s="90">
        <f t="shared" ref="F147:P147" si="48">+SUM(F141:F146)</f>
        <v>13</v>
      </c>
      <c r="G147" s="90">
        <f t="shared" si="48"/>
        <v>6</v>
      </c>
      <c r="H147" s="90">
        <f t="shared" si="48"/>
        <v>12</v>
      </c>
      <c r="I147" s="90">
        <f t="shared" si="48"/>
        <v>49</v>
      </c>
      <c r="J147" s="90">
        <f t="shared" si="48"/>
        <v>43</v>
      </c>
      <c r="K147" s="90">
        <f t="shared" si="48"/>
        <v>290</v>
      </c>
      <c r="L147" s="90">
        <f t="shared" si="48"/>
        <v>12</v>
      </c>
      <c r="M147" s="91">
        <f t="shared" si="48"/>
        <v>13</v>
      </c>
      <c r="N147" s="88">
        <f t="shared" si="48"/>
        <v>455</v>
      </c>
      <c r="O147" s="108">
        <f t="shared" si="48"/>
        <v>35</v>
      </c>
      <c r="P147" s="186">
        <f t="shared" si="48"/>
        <v>0</v>
      </c>
      <c r="Q147" s="75" t="str">
        <f t="shared" si="47"/>
        <v xml:space="preserve">  </v>
      </c>
      <c r="BA147" s="11" t="str">
        <f t="shared" si="40"/>
        <v/>
      </c>
      <c r="BB147" s="11" t="str">
        <f t="shared" si="41"/>
        <v/>
      </c>
      <c r="BC147" s="17" t="str">
        <f t="shared" si="42"/>
        <v/>
      </c>
      <c r="BD147" s="26">
        <f t="shared" si="43"/>
        <v>0</v>
      </c>
      <c r="BE147" s="26">
        <f t="shared" si="44"/>
        <v>0</v>
      </c>
      <c r="BF147" s="26">
        <f t="shared" si="45"/>
        <v>0</v>
      </c>
    </row>
    <row r="148" spans="1:76" ht="15.75" customHeight="1" x14ac:dyDescent="0.15">
      <c r="A148" s="109" t="s">
        <v>118</v>
      </c>
      <c r="B148" s="59"/>
      <c r="C148" s="59"/>
      <c r="D148" s="187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182"/>
      <c r="BF148" s="3"/>
    </row>
    <row r="149" spans="1:76" ht="15.75" customHeight="1" x14ac:dyDescent="0.15">
      <c r="A149" s="295" t="s">
        <v>119</v>
      </c>
      <c r="B149" s="296"/>
      <c r="C149" s="297"/>
      <c r="D149" s="301" t="s">
        <v>4</v>
      </c>
      <c r="E149" s="303" t="s">
        <v>7</v>
      </c>
      <c r="F149" s="304"/>
      <c r="G149" s="304"/>
      <c r="H149" s="304"/>
      <c r="I149" s="304"/>
      <c r="J149" s="304"/>
      <c r="K149" s="304"/>
      <c r="L149" s="304"/>
      <c r="M149" s="305"/>
      <c r="N149" s="303" t="s">
        <v>8</v>
      </c>
      <c r="O149" s="305"/>
      <c r="P149" s="306" t="s">
        <v>9</v>
      </c>
      <c r="Q149" s="306" t="s">
        <v>34</v>
      </c>
      <c r="BF149" s="3"/>
    </row>
    <row r="150" spans="1:76" ht="33.75" customHeight="1" x14ac:dyDescent="0.15">
      <c r="A150" s="298"/>
      <c r="B150" s="299"/>
      <c r="C150" s="300"/>
      <c r="D150" s="329"/>
      <c r="E150" s="272" t="s">
        <v>24</v>
      </c>
      <c r="F150" s="38" t="s">
        <v>25</v>
      </c>
      <c r="G150" s="38" t="s">
        <v>26</v>
      </c>
      <c r="H150" s="38" t="s">
        <v>15</v>
      </c>
      <c r="I150" s="38" t="s">
        <v>16</v>
      </c>
      <c r="J150" s="38" t="s">
        <v>17</v>
      </c>
      <c r="K150" s="38" t="s">
        <v>18</v>
      </c>
      <c r="L150" s="38" t="s">
        <v>19</v>
      </c>
      <c r="M150" s="39" t="s">
        <v>20</v>
      </c>
      <c r="N150" s="40" t="s">
        <v>1</v>
      </c>
      <c r="O150" s="39" t="s">
        <v>2</v>
      </c>
      <c r="P150" s="307"/>
      <c r="Q150" s="307"/>
      <c r="BF150" s="3"/>
    </row>
    <row r="151" spans="1:76" ht="15.75" customHeight="1" x14ac:dyDescent="0.15">
      <c r="A151" s="344" t="s">
        <v>204</v>
      </c>
      <c r="B151" s="344" t="s">
        <v>120</v>
      </c>
      <c r="C151" s="188" t="s">
        <v>121</v>
      </c>
      <c r="D151" s="111">
        <f>+SUM(H151:M151)</f>
        <v>0</v>
      </c>
      <c r="E151" s="189"/>
      <c r="F151" s="189"/>
      <c r="G151" s="189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24" t="str">
        <f>$BA151&amp;" "&amp;$BB151</f>
        <v xml:space="preserve"> </v>
      </c>
      <c r="S151" s="2"/>
      <c r="T151" s="2"/>
      <c r="U151" s="2"/>
      <c r="V151" s="2"/>
      <c r="W151" s="5"/>
      <c r="X151" s="6"/>
      <c r="Y151" s="6"/>
      <c r="Z151" s="5"/>
      <c r="AA151" s="5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17" t="str">
        <f>IF($D151&lt;&gt;($N151+$O151)," El número altas de pacientes según sexo NO puede ser diferente al Total.","")</f>
        <v/>
      </c>
      <c r="BB151" s="17" t="str">
        <f>IF($K151&lt;$P151," El número altas de pacientes 60 años NO puede ser mayor que el de 20-64 años.","")</f>
        <v/>
      </c>
      <c r="BC151" s="3"/>
      <c r="BD151" s="25">
        <f>IF($D151&lt;&gt;($N151+$O151),1,0)</f>
        <v>0</v>
      </c>
      <c r="BE151" s="25">
        <f>IF($K151&lt;$P151,1,0)</f>
        <v>0</v>
      </c>
      <c r="BF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</row>
    <row r="152" spans="1:76" ht="15.75" customHeight="1" x14ac:dyDescent="0.15">
      <c r="A152" s="345"/>
      <c r="B152" s="345"/>
      <c r="C152" s="190" t="s">
        <v>122</v>
      </c>
      <c r="D152" s="191">
        <f>+SUM(H152:M152)</f>
        <v>0</v>
      </c>
      <c r="E152" s="85"/>
      <c r="F152" s="85"/>
      <c r="G152" s="85"/>
      <c r="H152" s="192"/>
      <c r="I152" s="192"/>
      <c r="J152" s="192"/>
      <c r="K152" s="192"/>
      <c r="L152" s="192"/>
      <c r="M152" s="192"/>
      <c r="N152" s="193"/>
      <c r="O152" s="193"/>
      <c r="P152" s="192"/>
      <c r="Q152" s="192"/>
      <c r="R152" s="24" t="str">
        <f t="shared" ref="R152:R174" si="49">$BA152&amp;" "&amp;$BB152</f>
        <v xml:space="preserve"> </v>
      </c>
      <c r="S152" s="2"/>
      <c r="T152" s="2"/>
      <c r="U152" s="2"/>
      <c r="V152" s="2"/>
      <c r="W152" s="5"/>
      <c r="X152" s="6"/>
      <c r="Y152" s="6"/>
      <c r="Z152" s="5"/>
      <c r="AA152" s="5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17"/>
      <c r="BB152" s="17" t="str">
        <f t="shared" ref="BB152:BB174" si="50">IF($K152&lt;$P152," El número altas de pacientes 60 años NO puede ser mayor que el de 20-64 años.","")</f>
        <v/>
      </c>
      <c r="BC152" s="3"/>
      <c r="BD152" s="25"/>
      <c r="BE152" s="25">
        <f t="shared" ref="BE152:BE174" si="51">IF($K152&lt;$P152,1,0)</f>
        <v>0</v>
      </c>
      <c r="BF152" s="3"/>
    </row>
    <row r="153" spans="1:76" ht="15.75" customHeight="1" x14ac:dyDescent="0.15">
      <c r="A153" s="345"/>
      <c r="B153" s="344" t="s">
        <v>123</v>
      </c>
      <c r="C153" s="188" t="s">
        <v>121</v>
      </c>
      <c r="D153" s="111">
        <f>+SUM(H153:M153)</f>
        <v>0</v>
      </c>
      <c r="E153" s="189"/>
      <c r="F153" s="189"/>
      <c r="G153" s="189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24" t="str">
        <f t="shared" si="49"/>
        <v xml:space="preserve"> </v>
      </c>
      <c r="S153" s="2"/>
      <c r="T153" s="2"/>
      <c r="U153" s="2"/>
      <c r="V153" s="2"/>
      <c r="W153" s="5"/>
      <c r="X153" s="6"/>
      <c r="Y153" s="6"/>
      <c r="Z153" s="5"/>
      <c r="AA153" s="5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17" t="str">
        <f t="shared" ref="BA153:BA173" si="52">IF($D153&lt;&gt;($N153+$O153)," El número altas de pacientes según sexo NO puede ser diferente al Total.","")</f>
        <v/>
      </c>
      <c r="BB153" s="17" t="str">
        <f t="shared" si="50"/>
        <v/>
      </c>
      <c r="BC153" s="3"/>
      <c r="BD153" s="25">
        <f t="shared" ref="BD153:BD173" si="53">IF($D153&lt;&gt;($N153+$O153),1,0)</f>
        <v>0</v>
      </c>
      <c r="BE153" s="25">
        <f t="shared" si="51"/>
        <v>0</v>
      </c>
      <c r="BF153" s="3"/>
    </row>
    <row r="154" spans="1:76" ht="15.75" customHeight="1" x14ac:dyDescent="0.15">
      <c r="A154" s="346"/>
      <c r="B154" s="346"/>
      <c r="C154" s="194" t="s">
        <v>122</v>
      </c>
      <c r="D154" s="195">
        <f>+SUM(H154:M154)</f>
        <v>0</v>
      </c>
      <c r="E154" s="85"/>
      <c r="F154" s="85"/>
      <c r="G154" s="85"/>
      <c r="H154" s="105"/>
      <c r="I154" s="105"/>
      <c r="J154" s="105"/>
      <c r="K154" s="105"/>
      <c r="L154" s="105"/>
      <c r="M154" s="105"/>
      <c r="N154" s="196"/>
      <c r="O154" s="196"/>
      <c r="P154" s="105"/>
      <c r="Q154" s="105"/>
      <c r="R154" s="24" t="str">
        <f t="shared" si="49"/>
        <v xml:space="preserve"> </v>
      </c>
      <c r="S154" s="2"/>
      <c r="T154" s="2"/>
      <c r="U154" s="2"/>
      <c r="V154" s="2"/>
      <c r="W154" s="5"/>
      <c r="X154" s="6"/>
      <c r="Y154" s="6"/>
      <c r="Z154" s="5"/>
      <c r="AA154" s="5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17"/>
      <c r="BB154" s="17" t="str">
        <f t="shared" si="50"/>
        <v/>
      </c>
      <c r="BC154" s="3"/>
      <c r="BD154" s="25"/>
      <c r="BE154" s="25">
        <f t="shared" si="51"/>
        <v>0</v>
      </c>
      <c r="BF154" s="3"/>
    </row>
    <row r="155" spans="1:76" ht="24.75" customHeight="1" x14ac:dyDescent="0.15">
      <c r="A155" s="347" t="s">
        <v>205</v>
      </c>
      <c r="B155" s="348" t="s">
        <v>206</v>
      </c>
      <c r="C155" s="318"/>
      <c r="D155" s="197">
        <f>+E155</f>
        <v>0</v>
      </c>
      <c r="E155" s="192"/>
      <c r="F155" s="198"/>
      <c r="G155" s="198"/>
      <c r="H155" s="198"/>
      <c r="I155" s="198"/>
      <c r="J155" s="198"/>
      <c r="K155" s="198"/>
      <c r="L155" s="198"/>
      <c r="M155" s="198"/>
      <c r="N155" s="199"/>
      <c r="O155" s="199"/>
      <c r="P155" s="198"/>
      <c r="Q155" s="192"/>
      <c r="R155" s="24" t="str">
        <f t="shared" si="49"/>
        <v xml:space="preserve"> </v>
      </c>
      <c r="S155" s="2"/>
      <c r="T155" s="2"/>
      <c r="U155" s="2"/>
      <c r="V155" s="2"/>
      <c r="W155" s="5"/>
      <c r="X155" s="6"/>
      <c r="Y155" s="6"/>
      <c r="Z155" s="5"/>
      <c r="AA155" s="5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17"/>
      <c r="BB155" s="17" t="str">
        <f t="shared" si="50"/>
        <v/>
      </c>
      <c r="BC155" s="3"/>
      <c r="BD155" s="25"/>
      <c r="BE155" s="25">
        <f t="shared" si="51"/>
        <v>0</v>
      </c>
      <c r="BF155" s="3"/>
    </row>
    <row r="156" spans="1:76" ht="15.75" customHeight="1" x14ac:dyDescent="0.15">
      <c r="A156" s="347"/>
      <c r="B156" s="347" t="s">
        <v>207</v>
      </c>
      <c r="C156" s="200" t="s">
        <v>208</v>
      </c>
      <c r="D156" s="201">
        <f>+E156</f>
        <v>0</v>
      </c>
      <c r="E156" s="74"/>
      <c r="F156" s="73"/>
      <c r="G156" s="73"/>
      <c r="H156" s="73"/>
      <c r="I156" s="73"/>
      <c r="J156" s="73"/>
      <c r="K156" s="73"/>
      <c r="L156" s="73"/>
      <c r="M156" s="73"/>
      <c r="N156" s="74"/>
      <c r="O156" s="74"/>
      <c r="P156" s="73"/>
      <c r="Q156" s="74"/>
      <c r="R156" s="24" t="str">
        <f t="shared" si="49"/>
        <v xml:space="preserve"> </v>
      </c>
      <c r="S156" s="2"/>
      <c r="T156" s="2"/>
      <c r="U156" s="2"/>
      <c r="V156" s="2"/>
      <c r="W156" s="5"/>
      <c r="X156" s="6"/>
      <c r="Y156" s="6"/>
      <c r="Z156" s="5"/>
      <c r="AA156" s="5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17" t="str">
        <f t="shared" si="52"/>
        <v/>
      </c>
      <c r="BB156" s="17" t="str">
        <f t="shared" si="50"/>
        <v/>
      </c>
      <c r="BC156" s="3"/>
      <c r="BD156" s="25">
        <f t="shared" si="53"/>
        <v>0</v>
      </c>
      <c r="BE156" s="25">
        <f t="shared" si="51"/>
        <v>0</v>
      </c>
      <c r="BF156" s="3"/>
    </row>
    <row r="157" spans="1:76" ht="26.25" customHeight="1" x14ac:dyDescent="0.15">
      <c r="A157" s="347"/>
      <c r="B157" s="347"/>
      <c r="C157" s="202" t="s">
        <v>209</v>
      </c>
      <c r="D157" s="203">
        <f>+E157</f>
        <v>0</v>
      </c>
      <c r="E157" s="58"/>
      <c r="F157" s="85"/>
      <c r="G157" s="85"/>
      <c r="H157" s="85"/>
      <c r="I157" s="85"/>
      <c r="J157" s="85"/>
      <c r="K157" s="85"/>
      <c r="L157" s="85"/>
      <c r="M157" s="85"/>
      <c r="N157" s="196"/>
      <c r="O157" s="196"/>
      <c r="P157" s="85"/>
      <c r="Q157" s="58"/>
      <c r="R157" s="24" t="str">
        <f t="shared" si="49"/>
        <v xml:space="preserve"> </v>
      </c>
      <c r="S157" s="2"/>
      <c r="T157" s="2"/>
      <c r="U157" s="2"/>
      <c r="V157" s="2"/>
      <c r="W157" s="5"/>
      <c r="X157" s="6"/>
      <c r="Y157" s="6"/>
      <c r="Z157" s="5"/>
      <c r="AA157" s="5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17"/>
      <c r="BB157" s="17" t="str">
        <f t="shared" si="50"/>
        <v/>
      </c>
      <c r="BC157" s="3"/>
      <c r="BD157" s="25"/>
      <c r="BE157" s="25">
        <f t="shared" si="51"/>
        <v>0</v>
      </c>
      <c r="BF157" s="3"/>
    </row>
    <row r="158" spans="1:76" ht="24.75" customHeight="1" x14ac:dyDescent="0.15">
      <c r="A158" s="347" t="s">
        <v>210</v>
      </c>
      <c r="B158" s="204" t="s">
        <v>211</v>
      </c>
      <c r="C158" s="205" t="s">
        <v>212</v>
      </c>
      <c r="D158" s="206">
        <f>+K158</f>
        <v>0</v>
      </c>
      <c r="E158" s="73"/>
      <c r="F158" s="73"/>
      <c r="G158" s="73"/>
      <c r="H158" s="73"/>
      <c r="I158" s="73"/>
      <c r="J158" s="73"/>
      <c r="K158" s="74"/>
      <c r="L158" s="73"/>
      <c r="M158" s="73"/>
      <c r="N158" s="74"/>
      <c r="O158" s="74"/>
      <c r="P158" s="74"/>
      <c r="Q158" s="74"/>
      <c r="R158" s="24" t="str">
        <f t="shared" si="49"/>
        <v xml:space="preserve"> </v>
      </c>
      <c r="S158" s="2"/>
      <c r="T158" s="2"/>
      <c r="U158" s="2"/>
      <c r="V158" s="2"/>
      <c r="W158" s="5"/>
      <c r="X158" s="6"/>
      <c r="Y158" s="6"/>
      <c r="Z158" s="5"/>
      <c r="AA158" s="5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17" t="str">
        <f t="shared" si="52"/>
        <v/>
      </c>
      <c r="BB158" s="17" t="str">
        <f t="shared" si="50"/>
        <v/>
      </c>
      <c r="BC158" s="3"/>
      <c r="BD158" s="25">
        <f t="shared" si="53"/>
        <v>0</v>
      </c>
      <c r="BE158" s="25">
        <f t="shared" si="51"/>
        <v>0</v>
      </c>
      <c r="BF158" s="3"/>
    </row>
    <row r="159" spans="1:76" ht="19.5" customHeight="1" x14ac:dyDescent="0.15">
      <c r="A159" s="347"/>
      <c r="B159" s="207" t="s">
        <v>125</v>
      </c>
      <c r="C159" s="207"/>
      <c r="D159" s="44">
        <f>+SUM(J159:K159)</f>
        <v>0</v>
      </c>
      <c r="E159" s="82"/>
      <c r="F159" s="82"/>
      <c r="G159" s="82"/>
      <c r="H159" s="82"/>
      <c r="I159" s="82"/>
      <c r="J159" s="83"/>
      <c r="K159" s="83"/>
      <c r="L159" s="82"/>
      <c r="M159" s="82"/>
      <c r="N159" s="208"/>
      <c r="O159" s="208"/>
      <c r="P159" s="83"/>
      <c r="Q159" s="83"/>
      <c r="R159" s="24" t="str">
        <f t="shared" si="49"/>
        <v xml:space="preserve"> </v>
      </c>
      <c r="S159" s="2"/>
      <c r="T159" s="2"/>
      <c r="U159" s="2"/>
      <c r="V159" s="2"/>
      <c r="W159" s="5"/>
      <c r="X159" s="6"/>
      <c r="Y159" s="6"/>
      <c r="Z159" s="5"/>
      <c r="AA159" s="5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17"/>
      <c r="BB159" s="17" t="str">
        <f t="shared" si="50"/>
        <v/>
      </c>
      <c r="BC159" s="3"/>
      <c r="BD159" s="25"/>
      <c r="BE159" s="25">
        <f t="shared" si="51"/>
        <v>0</v>
      </c>
      <c r="BF159" s="3"/>
    </row>
    <row r="160" spans="1:76" ht="18" customHeight="1" x14ac:dyDescent="0.15">
      <c r="A160" s="347"/>
      <c r="B160" s="209" t="s">
        <v>126</v>
      </c>
      <c r="C160" s="209"/>
      <c r="D160" s="84">
        <f t="shared" ref="D160:D169" si="54">+SUM(J160:K160)</f>
        <v>0</v>
      </c>
      <c r="E160" s="189"/>
      <c r="F160" s="189"/>
      <c r="G160" s="189"/>
      <c r="H160" s="189"/>
      <c r="I160" s="189"/>
      <c r="J160" s="87"/>
      <c r="K160" s="87"/>
      <c r="L160" s="189"/>
      <c r="M160" s="189"/>
      <c r="N160" s="193"/>
      <c r="O160" s="193"/>
      <c r="P160" s="87"/>
      <c r="Q160" s="87"/>
      <c r="R160" s="24" t="str">
        <f t="shared" si="49"/>
        <v xml:space="preserve"> </v>
      </c>
      <c r="S160" s="2"/>
      <c r="T160" s="2"/>
      <c r="U160" s="2"/>
      <c r="V160" s="2"/>
      <c r="W160" s="5"/>
      <c r="X160" s="6"/>
      <c r="Y160" s="6"/>
      <c r="Z160" s="5"/>
      <c r="AA160" s="5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17"/>
      <c r="BB160" s="17" t="str">
        <f t="shared" si="50"/>
        <v/>
      </c>
      <c r="BC160" s="3"/>
      <c r="BD160" s="25"/>
      <c r="BE160" s="25">
        <f t="shared" si="51"/>
        <v>0</v>
      </c>
      <c r="BF160" s="3"/>
    </row>
    <row r="161" spans="1:58" ht="15.75" customHeight="1" x14ac:dyDescent="0.15">
      <c r="A161" s="347"/>
      <c r="B161" s="356" t="s">
        <v>120</v>
      </c>
      <c r="C161" s="210" t="s">
        <v>4</v>
      </c>
      <c r="D161" s="88">
        <f>+SUM(J161:K161)</f>
        <v>0</v>
      </c>
      <c r="E161" s="92"/>
      <c r="F161" s="92"/>
      <c r="G161" s="92"/>
      <c r="H161" s="92"/>
      <c r="I161" s="92"/>
      <c r="J161" s="88">
        <f>+SUM(J162:J165)</f>
        <v>0</v>
      </c>
      <c r="K161" s="88">
        <f>+SUM(K162:K165)</f>
        <v>0</v>
      </c>
      <c r="L161" s="92"/>
      <c r="M161" s="92"/>
      <c r="N161" s="88">
        <f>+SUM(N162:N165)</f>
        <v>0</v>
      </c>
      <c r="O161" s="88">
        <f>+SUM(O162:O165)</f>
        <v>0</v>
      </c>
      <c r="P161" s="88">
        <f>+SUM(P162:P165)</f>
        <v>0</v>
      </c>
      <c r="Q161" s="88">
        <f>+SUM(Q162:Q165)</f>
        <v>0</v>
      </c>
      <c r="R161" s="24" t="str">
        <f t="shared" si="49"/>
        <v xml:space="preserve"> </v>
      </c>
      <c r="S161" s="2"/>
      <c r="T161" s="2"/>
      <c r="U161" s="2"/>
      <c r="V161" s="2"/>
      <c r="W161" s="5"/>
      <c r="X161" s="6"/>
      <c r="Y161" s="6"/>
      <c r="Z161" s="5"/>
      <c r="AA161" s="5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17" t="str">
        <f t="shared" si="52"/>
        <v/>
      </c>
      <c r="BB161" s="17" t="str">
        <f>IF($K161&lt;$P161," El número altas de pacientes 60 años NO puede ser mayor que el de 20-64 años.","")</f>
        <v/>
      </c>
      <c r="BC161" s="3"/>
      <c r="BD161" s="25">
        <f t="shared" si="53"/>
        <v>0</v>
      </c>
      <c r="BE161" s="25">
        <f>IF($K161&lt;$P161,1,0)</f>
        <v>0</v>
      </c>
      <c r="BF161" s="3"/>
    </row>
    <row r="162" spans="1:58" ht="15.75" customHeight="1" x14ac:dyDescent="0.15">
      <c r="A162" s="347"/>
      <c r="B162" s="400"/>
      <c r="C162" s="207" t="s">
        <v>127</v>
      </c>
      <c r="D162" s="211">
        <f t="shared" si="54"/>
        <v>0</v>
      </c>
      <c r="E162" s="212"/>
      <c r="F162" s="212"/>
      <c r="G162" s="212"/>
      <c r="H162" s="212"/>
      <c r="I162" s="212"/>
      <c r="J162" s="117"/>
      <c r="K162" s="117"/>
      <c r="L162" s="212"/>
      <c r="M162" s="212"/>
      <c r="N162" s="117"/>
      <c r="O162" s="117"/>
      <c r="P162" s="117"/>
      <c r="Q162" s="117"/>
      <c r="R162" s="24" t="str">
        <f t="shared" si="49"/>
        <v xml:space="preserve"> </v>
      </c>
      <c r="S162" s="2"/>
      <c r="T162" s="2"/>
      <c r="U162" s="2"/>
      <c r="V162" s="2"/>
      <c r="W162" s="5"/>
      <c r="X162" s="6"/>
      <c r="Y162" s="6"/>
      <c r="Z162" s="5"/>
      <c r="AA162" s="5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17" t="str">
        <f t="shared" si="52"/>
        <v/>
      </c>
      <c r="BB162" s="17" t="str">
        <f t="shared" si="50"/>
        <v/>
      </c>
      <c r="BC162" s="3"/>
      <c r="BD162" s="25">
        <f t="shared" si="53"/>
        <v>0</v>
      </c>
      <c r="BE162" s="25">
        <f t="shared" si="51"/>
        <v>0</v>
      </c>
      <c r="BF162" s="2"/>
    </row>
    <row r="163" spans="1:58" ht="15.75" customHeight="1" x14ac:dyDescent="0.15">
      <c r="A163" s="347"/>
      <c r="B163" s="400"/>
      <c r="C163" s="213" t="s">
        <v>128</v>
      </c>
      <c r="D163" s="76">
        <f t="shared" si="54"/>
        <v>0</v>
      </c>
      <c r="E163" s="82"/>
      <c r="F163" s="82"/>
      <c r="G163" s="82"/>
      <c r="H163" s="82"/>
      <c r="I163" s="82"/>
      <c r="J163" s="83"/>
      <c r="K163" s="83"/>
      <c r="L163" s="82"/>
      <c r="M163" s="82"/>
      <c r="N163" s="208"/>
      <c r="O163" s="83"/>
      <c r="P163" s="83"/>
      <c r="Q163" s="83"/>
      <c r="R163" s="24" t="str">
        <f t="shared" si="49"/>
        <v xml:space="preserve"> </v>
      </c>
      <c r="S163" s="2"/>
      <c r="T163" s="2"/>
      <c r="U163" s="2"/>
      <c r="V163" s="2"/>
      <c r="W163" s="5"/>
      <c r="X163" s="6"/>
      <c r="Y163" s="6"/>
      <c r="Z163" s="5"/>
      <c r="AA163" s="5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17" t="str">
        <f t="shared" si="52"/>
        <v/>
      </c>
      <c r="BB163" s="17" t="str">
        <f t="shared" si="50"/>
        <v/>
      </c>
      <c r="BC163" s="3"/>
      <c r="BD163" s="25">
        <f t="shared" si="53"/>
        <v>0</v>
      </c>
      <c r="BE163" s="25">
        <f t="shared" si="51"/>
        <v>0</v>
      </c>
      <c r="BF163" s="3"/>
    </row>
    <row r="164" spans="1:58" ht="15.75" customHeight="1" x14ac:dyDescent="0.15">
      <c r="A164" s="347"/>
      <c r="B164" s="400"/>
      <c r="C164" s="213" t="s">
        <v>129</v>
      </c>
      <c r="D164" s="76">
        <f t="shared" si="54"/>
        <v>0</v>
      </c>
      <c r="E164" s="82"/>
      <c r="F164" s="82"/>
      <c r="G164" s="82"/>
      <c r="H164" s="82"/>
      <c r="I164" s="82"/>
      <c r="J164" s="83"/>
      <c r="K164" s="83"/>
      <c r="L164" s="82"/>
      <c r="M164" s="82"/>
      <c r="N164" s="83"/>
      <c r="O164" s="83"/>
      <c r="P164" s="83"/>
      <c r="Q164" s="83"/>
      <c r="R164" s="24" t="str">
        <f t="shared" si="49"/>
        <v xml:space="preserve"> </v>
      </c>
      <c r="S164" s="2"/>
      <c r="T164" s="2"/>
      <c r="U164" s="2"/>
      <c r="V164" s="2"/>
      <c r="W164" s="5"/>
      <c r="X164" s="6"/>
      <c r="Y164" s="6"/>
      <c r="Z164" s="5"/>
      <c r="AA164" s="5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17" t="str">
        <f t="shared" si="52"/>
        <v/>
      </c>
      <c r="BB164" s="17" t="str">
        <f t="shared" si="50"/>
        <v/>
      </c>
      <c r="BC164" s="3"/>
      <c r="BD164" s="25">
        <f t="shared" si="53"/>
        <v>0</v>
      </c>
      <c r="BE164" s="25">
        <f t="shared" si="51"/>
        <v>0</v>
      </c>
      <c r="BF164" s="3"/>
    </row>
    <row r="165" spans="1:58" ht="15.75" customHeight="1" x14ac:dyDescent="0.15">
      <c r="A165" s="347"/>
      <c r="B165" s="329"/>
      <c r="C165" s="214" t="s">
        <v>130</v>
      </c>
      <c r="D165" s="52">
        <f t="shared" si="54"/>
        <v>0</v>
      </c>
      <c r="E165" s="85"/>
      <c r="F165" s="85"/>
      <c r="G165" s="85"/>
      <c r="H165" s="85"/>
      <c r="I165" s="85"/>
      <c r="J165" s="58"/>
      <c r="K165" s="58"/>
      <c r="L165" s="85"/>
      <c r="M165" s="85"/>
      <c r="N165" s="58"/>
      <c r="O165" s="58"/>
      <c r="P165" s="58"/>
      <c r="Q165" s="58"/>
      <c r="R165" s="24" t="str">
        <f t="shared" si="49"/>
        <v xml:space="preserve"> </v>
      </c>
      <c r="S165" s="2"/>
      <c r="T165" s="2"/>
      <c r="U165" s="2"/>
      <c r="V165" s="2"/>
      <c r="W165" s="5"/>
      <c r="X165" s="6"/>
      <c r="Y165" s="6"/>
      <c r="Z165" s="5"/>
      <c r="AA165" s="5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17" t="str">
        <f t="shared" si="52"/>
        <v/>
      </c>
      <c r="BB165" s="17" t="str">
        <f t="shared" si="50"/>
        <v/>
      </c>
      <c r="BC165" s="3"/>
      <c r="BD165" s="25">
        <f t="shared" si="53"/>
        <v>0</v>
      </c>
      <c r="BE165" s="25">
        <f t="shared" si="51"/>
        <v>0</v>
      </c>
      <c r="BF165" s="3"/>
    </row>
    <row r="166" spans="1:58" ht="15.75" customHeight="1" x14ac:dyDescent="0.15">
      <c r="A166" s="344" t="s">
        <v>213</v>
      </c>
      <c r="B166" s="306" t="s">
        <v>124</v>
      </c>
      <c r="C166" s="215" t="s">
        <v>121</v>
      </c>
      <c r="D166" s="44">
        <f t="shared" si="54"/>
        <v>0</v>
      </c>
      <c r="E166" s="73"/>
      <c r="F166" s="73"/>
      <c r="G166" s="73"/>
      <c r="H166" s="73"/>
      <c r="I166" s="73"/>
      <c r="J166" s="74"/>
      <c r="K166" s="74"/>
      <c r="L166" s="73"/>
      <c r="M166" s="73"/>
      <c r="N166" s="74"/>
      <c r="O166" s="74"/>
      <c r="P166" s="74"/>
      <c r="Q166" s="74"/>
      <c r="R166" s="24" t="str">
        <f t="shared" si="49"/>
        <v xml:space="preserve"> </v>
      </c>
      <c r="S166" s="2"/>
      <c r="T166" s="2"/>
      <c r="U166" s="2"/>
      <c r="V166" s="2"/>
      <c r="W166" s="5"/>
      <c r="X166" s="6"/>
      <c r="Y166" s="6"/>
      <c r="Z166" s="5"/>
      <c r="AA166" s="5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17" t="str">
        <f t="shared" si="52"/>
        <v/>
      </c>
      <c r="BB166" s="17" t="str">
        <f t="shared" si="50"/>
        <v/>
      </c>
      <c r="BC166" s="3"/>
      <c r="BD166" s="25">
        <f t="shared" si="53"/>
        <v>0</v>
      </c>
      <c r="BE166" s="25">
        <f t="shared" si="51"/>
        <v>0</v>
      </c>
      <c r="BF166" s="3"/>
    </row>
    <row r="167" spans="1:58" ht="16.5" customHeight="1" x14ac:dyDescent="0.15">
      <c r="A167" s="395"/>
      <c r="B167" s="327"/>
      <c r="C167" s="209" t="s">
        <v>214</v>
      </c>
      <c r="D167" s="84">
        <f t="shared" si="54"/>
        <v>0</v>
      </c>
      <c r="E167" s="189"/>
      <c r="F167" s="189"/>
      <c r="G167" s="189"/>
      <c r="H167" s="189"/>
      <c r="I167" s="189"/>
      <c r="J167" s="87"/>
      <c r="K167" s="87"/>
      <c r="L167" s="189"/>
      <c r="M167" s="189"/>
      <c r="N167" s="193"/>
      <c r="O167" s="193"/>
      <c r="P167" s="87"/>
      <c r="Q167" s="87"/>
      <c r="R167" s="24" t="str">
        <f t="shared" si="49"/>
        <v xml:space="preserve"> </v>
      </c>
      <c r="S167" s="2"/>
      <c r="T167" s="2"/>
      <c r="U167" s="2"/>
      <c r="V167" s="2"/>
      <c r="W167" s="5"/>
      <c r="X167" s="6"/>
      <c r="Y167" s="6"/>
      <c r="Z167" s="5"/>
      <c r="AA167" s="5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17"/>
      <c r="BB167" s="17" t="str">
        <f t="shared" si="50"/>
        <v/>
      </c>
      <c r="BC167" s="3"/>
      <c r="BD167" s="25"/>
      <c r="BE167" s="25">
        <f t="shared" si="51"/>
        <v>0</v>
      </c>
      <c r="BF167" s="2"/>
    </row>
    <row r="168" spans="1:58" ht="15" customHeight="1" x14ac:dyDescent="0.15">
      <c r="A168" s="395"/>
      <c r="B168" s="306" t="s">
        <v>125</v>
      </c>
      <c r="C168" s="215" t="s">
        <v>121</v>
      </c>
      <c r="D168" s="44">
        <f t="shared" si="54"/>
        <v>0</v>
      </c>
      <c r="E168" s="73"/>
      <c r="F168" s="73"/>
      <c r="G168" s="73"/>
      <c r="H168" s="73"/>
      <c r="I168" s="73"/>
      <c r="J168" s="74"/>
      <c r="K168" s="74"/>
      <c r="L168" s="73"/>
      <c r="M168" s="73"/>
      <c r="N168" s="74"/>
      <c r="O168" s="74"/>
      <c r="P168" s="74"/>
      <c r="Q168" s="74"/>
      <c r="R168" s="24" t="str">
        <f t="shared" si="49"/>
        <v xml:space="preserve"> </v>
      </c>
      <c r="S168" s="2"/>
      <c r="T168" s="2"/>
      <c r="U168" s="2"/>
      <c r="V168" s="2"/>
      <c r="W168" s="5"/>
      <c r="X168" s="6"/>
      <c r="Y168" s="6"/>
      <c r="Z168" s="5"/>
      <c r="AA168" s="5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17" t="str">
        <f t="shared" si="52"/>
        <v/>
      </c>
      <c r="BB168" s="17" t="str">
        <f t="shared" si="50"/>
        <v/>
      </c>
      <c r="BC168" s="3"/>
      <c r="BD168" s="25">
        <f t="shared" si="53"/>
        <v>0</v>
      </c>
      <c r="BE168" s="25">
        <f t="shared" si="51"/>
        <v>0</v>
      </c>
      <c r="BF168" s="3"/>
    </row>
    <row r="169" spans="1:58" ht="15" customHeight="1" x14ac:dyDescent="0.15">
      <c r="A169" s="395"/>
      <c r="B169" s="307"/>
      <c r="C169" s="214" t="s">
        <v>122</v>
      </c>
      <c r="D169" s="52">
        <f t="shared" si="54"/>
        <v>0</v>
      </c>
      <c r="E169" s="85"/>
      <c r="F169" s="85"/>
      <c r="G169" s="85"/>
      <c r="H169" s="85"/>
      <c r="I169" s="85"/>
      <c r="J169" s="58"/>
      <c r="K169" s="58"/>
      <c r="L169" s="85"/>
      <c r="M169" s="85"/>
      <c r="N169" s="196"/>
      <c r="O169" s="196"/>
      <c r="P169" s="58"/>
      <c r="Q169" s="58"/>
      <c r="R169" s="24" t="str">
        <f t="shared" si="49"/>
        <v xml:space="preserve"> </v>
      </c>
      <c r="S169" s="2"/>
      <c r="T169" s="2"/>
      <c r="U169" s="2"/>
      <c r="V169" s="2"/>
      <c r="W169" s="5"/>
      <c r="X169" s="6"/>
      <c r="Y169" s="6"/>
      <c r="Z169" s="5"/>
      <c r="AA169" s="5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17"/>
      <c r="BB169" s="17" t="str">
        <f t="shared" si="50"/>
        <v/>
      </c>
      <c r="BC169" s="3"/>
      <c r="BD169" s="25"/>
      <c r="BE169" s="25">
        <f t="shared" si="51"/>
        <v>0</v>
      </c>
      <c r="BF169" s="3"/>
    </row>
    <row r="170" spans="1:58" ht="17.25" customHeight="1" x14ac:dyDescent="0.15">
      <c r="A170" s="396" t="s">
        <v>215</v>
      </c>
      <c r="B170" s="393" t="s">
        <v>120</v>
      </c>
      <c r="C170" s="394"/>
      <c r="D170" s="129">
        <f>+K170</f>
        <v>0</v>
      </c>
      <c r="E170" s="216"/>
      <c r="F170" s="216"/>
      <c r="G170" s="216"/>
      <c r="H170" s="216"/>
      <c r="I170" s="216"/>
      <c r="J170" s="216"/>
      <c r="K170" s="50"/>
      <c r="L170" s="216"/>
      <c r="M170" s="216"/>
      <c r="N170" s="50"/>
      <c r="O170" s="50"/>
      <c r="P170" s="50"/>
      <c r="Q170" s="50"/>
      <c r="R170" s="24" t="str">
        <f t="shared" si="49"/>
        <v xml:space="preserve"> </v>
      </c>
      <c r="S170" s="2"/>
      <c r="T170" s="2"/>
      <c r="U170" s="2"/>
      <c r="V170" s="2"/>
      <c r="W170" s="5"/>
      <c r="X170" s="6"/>
      <c r="Y170" s="6"/>
      <c r="Z170" s="5"/>
      <c r="AA170" s="5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17" t="str">
        <f t="shared" si="52"/>
        <v/>
      </c>
      <c r="BB170" s="17" t="str">
        <f t="shared" si="50"/>
        <v/>
      </c>
      <c r="BC170" s="3"/>
      <c r="BD170" s="25">
        <f t="shared" si="53"/>
        <v>0</v>
      </c>
      <c r="BE170" s="25">
        <f t="shared" si="51"/>
        <v>0</v>
      </c>
      <c r="BF170" s="3"/>
    </row>
    <row r="171" spans="1:58" ht="18" customHeight="1" x14ac:dyDescent="0.15">
      <c r="A171" s="395"/>
      <c r="B171" s="306" t="s">
        <v>124</v>
      </c>
      <c r="C171" s="215" t="s">
        <v>121</v>
      </c>
      <c r="D171" s="44">
        <f>+K171</f>
        <v>0</v>
      </c>
      <c r="E171" s="73"/>
      <c r="F171" s="73"/>
      <c r="G171" s="73"/>
      <c r="H171" s="73"/>
      <c r="I171" s="73"/>
      <c r="J171" s="73"/>
      <c r="K171" s="74"/>
      <c r="L171" s="73"/>
      <c r="M171" s="73"/>
      <c r="N171" s="74">
        <v>0</v>
      </c>
      <c r="O171" s="74"/>
      <c r="P171" s="74"/>
      <c r="Q171" s="74"/>
      <c r="R171" s="24" t="str">
        <f t="shared" si="49"/>
        <v xml:space="preserve"> </v>
      </c>
      <c r="S171" s="2"/>
      <c r="T171" s="2"/>
      <c r="U171" s="2"/>
      <c r="V171" s="2"/>
      <c r="W171" s="5"/>
      <c r="X171" s="6"/>
      <c r="Y171" s="6"/>
      <c r="Z171" s="5"/>
      <c r="AA171" s="5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17" t="str">
        <f t="shared" si="52"/>
        <v/>
      </c>
      <c r="BB171" s="17" t="str">
        <f t="shared" si="50"/>
        <v/>
      </c>
      <c r="BC171" s="3"/>
      <c r="BD171" s="25">
        <f t="shared" si="53"/>
        <v>0</v>
      </c>
      <c r="BE171" s="25">
        <f t="shared" si="51"/>
        <v>0</v>
      </c>
      <c r="BF171" s="3"/>
    </row>
    <row r="172" spans="1:58" ht="15.75" customHeight="1" x14ac:dyDescent="0.15">
      <c r="A172" s="395"/>
      <c r="B172" s="307"/>
      <c r="C172" s="214" t="s">
        <v>214</v>
      </c>
      <c r="D172" s="52">
        <f>+K172</f>
        <v>0</v>
      </c>
      <c r="E172" s="85"/>
      <c r="F172" s="85"/>
      <c r="G172" s="85"/>
      <c r="H172" s="85"/>
      <c r="I172" s="85"/>
      <c r="J172" s="85"/>
      <c r="K172" s="58"/>
      <c r="L172" s="85"/>
      <c r="M172" s="85"/>
      <c r="N172" s="196"/>
      <c r="O172" s="196"/>
      <c r="P172" s="58"/>
      <c r="Q172" s="58"/>
      <c r="R172" s="24" t="str">
        <f t="shared" si="49"/>
        <v xml:space="preserve"> </v>
      </c>
      <c r="S172" s="2"/>
      <c r="T172" s="2"/>
      <c r="U172" s="2"/>
      <c r="V172" s="2"/>
      <c r="W172" s="5"/>
      <c r="X172" s="6"/>
      <c r="Y172" s="6"/>
      <c r="Z172" s="5"/>
      <c r="AA172" s="5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17"/>
      <c r="BB172" s="17" t="str">
        <f t="shared" si="50"/>
        <v/>
      </c>
      <c r="BC172" s="3"/>
      <c r="BD172" s="25"/>
      <c r="BE172" s="25">
        <f t="shared" si="51"/>
        <v>0</v>
      </c>
      <c r="BF172" s="3"/>
    </row>
    <row r="173" spans="1:58" ht="15" customHeight="1" x14ac:dyDescent="0.15">
      <c r="A173" s="395"/>
      <c r="B173" s="327" t="s">
        <v>125</v>
      </c>
      <c r="C173" s="207" t="s">
        <v>121</v>
      </c>
      <c r="D173" s="211">
        <f>+K173</f>
        <v>0</v>
      </c>
      <c r="E173" s="212"/>
      <c r="F173" s="212"/>
      <c r="G173" s="212"/>
      <c r="H173" s="212"/>
      <c r="I173" s="212"/>
      <c r="J173" s="212"/>
      <c r="K173" s="117"/>
      <c r="L173" s="212"/>
      <c r="M173" s="212"/>
      <c r="N173" s="117">
        <v>0</v>
      </c>
      <c r="O173" s="117"/>
      <c r="P173" s="117"/>
      <c r="Q173" s="117"/>
      <c r="R173" s="24" t="str">
        <f t="shared" si="49"/>
        <v xml:space="preserve"> </v>
      </c>
      <c r="S173" s="2"/>
      <c r="T173" s="2"/>
      <c r="U173" s="2"/>
      <c r="V173" s="2"/>
      <c r="W173" s="5"/>
      <c r="X173" s="6"/>
      <c r="Y173" s="6"/>
      <c r="Z173" s="5"/>
      <c r="AA173" s="5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17" t="str">
        <f t="shared" si="52"/>
        <v/>
      </c>
      <c r="BB173" s="17" t="str">
        <f t="shared" si="50"/>
        <v/>
      </c>
      <c r="BC173" s="3"/>
      <c r="BD173" s="25">
        <f t="shared" si="53"/>
        <v>0</v>
      </c>
      <c r="BE173" s="25">
        <f t="shared" si="51"/>
        <v>0</v>
      </c>
      <c r="BF173" s="3"/>
    </row>
    <row r="174" spans="1:58" ht="16.5" customHeight="1" x14ac:dyDescent="0.15">
      <c r="A174" s="397"/>
      <c r="B174" s="307"/>
      <c r="C174" s="214" t="s">
        <v>122</v>
      </c>
      <c r="D174" s="52">
        <f>+K174</f>
        <v>0</v>
      </c>
      <c r="E174" s="85"/>
      <c r="F174" s="85"/>
      <c r="G174" s="85"/>
      <c r="H174" s="85"/>
      <c r="I174" s="85"/>
      <c r="J174" s="85"/>
      <c r="K174" s="58"/>
      <c r="L174" s="85"/>
      <c r="M174" s="85"/>
      <c r="N174" s="196"/>
      <c r="O174" s="196"/>
      <c r="P174" s="58"/>
      <c r="Q174" s="58"/>
      <c r="R174" s="24" t="str">
        <f t="shared" si="49"/>
        <v xml:space="preserve"> </v>
      </c>
      <c r="S174" s="2"/>
      <c r="T174" s="2"/>
      <c r="U174" s="2"/>
      <c r="V174" s="2"/>
      <c r="W174" s="5"/>
      <c r="X174" s="6"/>
      <c r="Y174" s="6"/>
      <c r="Z174" s="5"/>
      <c r="AA174" s="5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17"/>
      <c r="BB174" s="17" t="str">
        <f t="shared" si="50"/>
        <v/>
      </c>
      <c r="BC174" s="3"/>
      <c r="BD174" s="25"/>
      <c r="BE174" s="25">
        <f t="shared" si="51"/>
        <v>0</v>
      </c>
      <c r="BF174" s="3"/>
    </row>
    <row r="175" spans="1:58" ht="15" customHeight="1" x14ac:dyDescent="0.15">
      <c r="A175" s="109" t="s">
        <v>131</v>
      </c>
      <c r="B175" s="42"/>
      <c r="C175" s="59"/>
      <c r="D175" s="60"/>
      <c r="E175" s="60"/>
      <c r="F175" s="217"/>
      <c r="G175" s="217"/>
      <c r="H175" s="217"/>
      <c r="BE175" s="3"/>
      <c r="BF175" s="3"/>
    </row>
    <row r="176" spans="1:58" ht="23.25" customHeight="1" x14ac:dyDescent="0.15">
      <c r="A176" s="295" t="s">
        <v>132</v>
      </c>
      <c r="B176" s="296"/>
      <c r="C176" s="297"/>
      <c r="D176" s="301" t="s">
        <v>4</v>
      </c>
      <c r="E176" s="303" t="s">
        <v>7</v>
      </c>
      <c r="F176" s="304"/>
      <c r="G176" s="304"/>
      <c r="H176" s="305"/>
      <c r="BE176" s="3"/>
      <c r="BF176" s="3"/>
    </row>
    <row r="177" spans="1:58" ht="27.75" customHeight="1" x14ac:dyDescent="0.15">
      <c r="A177" s="298"/>
      <c r="B177" s="299"/>
      <c r="C177" s="300"/>
      <c r="D177" s="329"/>
      <c r="E177" s="272" t="s">
        <v>133</v>
      </c>
      <c r="F177" s="38" t="s">
        <v>134</v>
      </c>
      <c r="G177" s="38" t="s">
        <v>68</v>
      </c>
      <c r="H177" s="39" t="s">
        <v>135</v>
      </c>
      <c r="BE177" s="2"/>
      <c r="BF177" s="3"/>
    </row>
    <row r="178" spans="1:58" ht="13.5" customHeight="1" x14ac:dyDescent="0.15">
      <c r="A178" s="330" t="s">
        <v>136</v>
      </c>
      <c r="B178" s="331"/>
      <c r="C178" s="332"/>
      <c r="D178" s="44">
        <f>+SUM(E178:H178)</f>
        <v>0</v>
      </c>
      <c r="E178" s="62"/>
      <c r="F178" s="63"/>
      <c r="G178" s="63"/>
      <c r="H178" s="64"/>
      <c r="BA178" s="17" t="str">
        <f>IF($D178&lt;&gt;SUM($E178:$H178)," NO ALTERE LAS FÓRMULAS, la suma de las edades no está alculando el total de la sección. ","")</f>
        <v/>
      </c>
      <c r="BB178" s="2"/>
      <c r="BC178" s="2"/>
      <c r="BD178" s="25">
        <f>IF($D178&lt;&gt;SUM($E178:$H178),1,0)</f>
        <v>0</v>
      </c>
      <c r="BE178" s="3"/>
      <c r="BF178" s="3"/>
    </row>
    <row r="179" spans="1:58" ht="15" customHeight="1" x14ac:dyDescent="0.15">
      <c r="A179" s="333" t="s">
        <v>137</v>
      </c>
      <c r="B179" s="334"/>
      <c r="C179" s="335"/>
      <c r="D179" s="52">
        <f>+SUM(E179:H179)</f>
        <v>0</v>
      </c>
      <c r="E179" s="53"/>
      <c r="F179" s="55"/>
      <c r="G179" s="55"/>
      <c r="H179" s="57"/>
      <c r="BA179" s="17" t="str">
        <f>IF($D179&lt;&gt;SUM($E179:$H179)," NO ALTERE LAS FÓRMULAS, la suma de las edades no está alculando el total de la sección. ","")</f>
        <v/>
      </c>
      <c r="BB179" s="2"/>
      <c r="BC179" s="2"/>
      <c r="BD179" s="25">
        <f>IF($D179&lt;&gt;SUM($E179:$H179),1,0)</f>
        <v>0</v>
      </c>
      <c r="BE179" s="3"/>
      <c r="BF179" s="3"/>
    </row>
    <row r="180" spans="1:58" ht="23.25" customHeight="1" x14ac:dyDescent="0.15">
      <c r="A180" s="16" t="s">
        <v>216</v>
      </c>
      <c r="B180" s="59"/>
      <c r="C180" s="59"/>
      <c r="D180" s="182"/>
      <c r="E180" s="182"/>
      <c r="F180" s="182"/>
      <c r="G180" s="182"/>
      <c r="H180" s="182"/>
      <c r="BF180" s="3"/>
    </row>
    <row r="181" spans="1:58" ht="36" customHeight="1" x14ac:dyDescent="0.15">
      <c r="A181" s="336" t="s">
        <v>217</v>
      </c>
      <c r="B181" s="337"/>
      <c r="C181" s="338"/>
      <c r="D181" s="301" t="s">
        <v>80</v>
      </c>
      <c r="E181" s="303" t="s">
        <v>7</v>
      </c>
      <c r="F181" s="304"/>
      <c r="G181" s="304"/>
      <c r="H181" s="304"/>
      <c r="I181" s="304"/>
      <c r="J181" s="304"/>
      <c r="K181" s="304"/>
      <c r="L181" s="304"/>
      <c r="M181" s="305"/>
      <c r="N181" s="304" t="s">
        <v>66</v>
      </c>
      <c r="O181" s="305"/>
      <c r="P181" s="306" t="s">
        <v>9</v>
      </c>
      <c r="BF181" s="3"/>
    </row>
    <row r="182" spans="1:58" ht="36.75" customHeight="1" x14ac:dyDescent="0.15">
      <c r="A182" s="339"/>
      <c r="B182" s="340"/>
      <c r="C182" s="341"/>
      <c r="D182" s="342"/>
      <c r="E182" s="218" t="s">
        <v>133</v>
      </c>
      <c r="F182" s="219" t="s">
        <v>14</v>
      </c>
      <c r="G182" s="219" t="s">
        <v>138</v>
      </c>
      <c r="H182" s="219" t="s">
        <v>67</v>
      </c>
      <c r="I182" s="219" t="s">
        <v>139</v>
      </c>
      <c r="J182" s="219" t="s">
        <v>68</v>
      </c>
      <c r="K182" s="219" t="s">
        <v>18</v>
      </c>
      <c r="L182" s="219" t="s">
        <v>19</v>
      </c>
      <c r="M182" s="220" t="s">
        <v>20</v>
      </c>
      <c r="N182" s="274" t="s">
        <v>1</v>
      </c>
      <c r="O182" s="222" t="s">
        <v>2</v>
      </c>
      <c r="P182" s="343"/>
      <c r="BF182" s="3"/>
    </row>
    <row r="183" spans="1:58" ht="14.25" customHeight="1" x14ac:dyDescent="0.15">
      <c r="A183" s="306" t="s">
        <v>140</v>
      </c>
      <c r="B183" s="328" t="s">
        <v>218</v>
      </c>
      <c r="C183" s="328"/>
      <c r="D183" s="111">
        <f>+SUM(E183:M183)</f>
        <v>0</v>
      </c>
      <c r="E183" s="62"/>
      <c r="F183" s="63"/>
      <c r="G183" s="63"/>
      <c r="H183" s="63"/>
      <c r="I183" s="63"/>
      <c r="J183" s="63"/>
      <c r="K183" s="63"/>
      <c r="L183" s="63"/>
      <c r="M183" s="64"/>
      <c r="N183" s="74"/>
      <c r="O183" s="74"/>
      <c r="P183" s="112"/>
      <c r="Q183" s="75" t="str">
        <f t="shared" ref="Q183:Q238" si="55">$BA183&amp;" "&amp;$BB183</f>
        <v xml:space="preserve"> </v>
      </c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  <c r="AC183" s="75"/>
      <c r="AD183" s="75"/>
      <c r="AE183" s="75"/>
      <c r="AF183" s="75"/>
      <c r="AG183" s="75"/>
      <c r="AH183" s="75"/>
      <c r="AI183" s="75"/>
      <c r="AJ183" s="75"/>
      <c r="AK183" s="75"/>
      <c r="AL183" s="75"/>
      <c r="AM183" s="75"/>
      <c r="AN183" s="75"/>
      <c r="AO183" s="75"/>
      <c r="AP183" s="75"/>
      <c r="AQ183" s="75"/>
      <c r="AR183" s="75"/>
      <c r="AS183" s="75"/>
      <c r="AT183" s="75"/>
      <c r="AU183" s="75"/>
      <c r="AV183" s="75"/>
      <c r="AW183" s="75"/>
      <c r="AX183" s="75"/>
      <c r="AY183" s="75"/>
      <c r="AZ183" s="75"/>
      <c r="BA183" s="1" t="s">
        <v>3</v>
      </c>
      <c r="BB183" s="17" t="str">
        <f t="shared" ref="BB183:BB238" si="56">IF($K183&lt;$P183," El número altas de pacientes 60 años NO puede ser mayor que el de 20-64 años.","")</f>
        <v/>
      </c>
      <c r="BC183" s="2"/>
      <c r="BD183" s="29">
        <f t="shared" ref="BD183:BD238" si="57">IF($D183&lt;&gt;($N183+$O183),1,0)</f>
        <v>0</v>
      </c>
      <c r="BE183" s="25">
        <f t="shared" ref="BE183:BE238" si="58">IF($K183&lt;$P183,1,0)</f>
        <v>0</v>
      </c>
      <c r="BF183" s="3"/>
    </row>
    <row r="184" spans="1:58" ht="13.5" customHeight="1" x14ac:dyDescent="0.15">
      <c r="A184" s="327"/>
      <c r="B184" s="320" t="s">
        <v>219</v>
      </c>
      <c r="C184" s="320"/>
      <c r="D184" s="113">
        <f t="shared" ref="D184:D238" si="59">+SUM(E184:M184)</f>
        <v>0</v>
      </c>
      <c r="E184" s="96"/>
      <c r="F184" s="80"/>
      <c r="G184" s="80"/>
      <c r="H184" s="80"/>
      <c r="I184" s="80"/>
      <c r="J184" s="80"/>
      <c r="K184" s="80"/>
      <c r="L184" s="80"/>
      <c r="M184" s="98"/>
      <c r="N184" s="83"/>
      <c r="O184" s="83"/>
      <c r="P184" s="119"/>
      <c r="Q184" s="75" t="str">
        <f t="shared" si="55"/>
        <v xml:space="preserve"> </v>
      </c>
      <c r="R184" s="75"/>
      <c r="S184" s="75"/>
      <c r="T184" s="75"/>
      <c r="U184" s="75"/>
      <c r="V184" s="75"/>
      <c r="W184" s="75"/>
      <c r="X184" s="75"/>
      <c r="Y184" s="75"/>
      <c r="Z184" s="75"/>
      <c r="AA184" s="75"/>
      <c r="AB184" s="75"/>
      <c r="AC184" s="75"/>
      <c r="AD184" s="75"/>
      <c r="AE184" s="75"/>
      <c r="AF184" s="75"/>
      <c r="AG184" s="75"/>
      <c r="AH184" s="75"/>
      <c r="AI184" s="75"/>
      <c r="AJ184" s="75"/>
      <c r="AK184" s="75"/>
      <c r="AL184" s="75"/>
      <c r="AM184" s="75"/>
      <c r="AN184" s="75"/>
      <c r="AO184" s="75"/>
      <c r="AP184" s="75"/>
      <c r="AQ184" s="75"/>
      <c r="AR184" s="75"/>
      <c r="AS184" s="75"/>
      <c r="AT184" s="75"/>
      <c r="AU184" s="75"/>
      <c r="AV184" s="75"/>
      <c r="AW184" s="75"/>
      <c r="AX184" s="75"/>
      <c r="AY184" s="75"/>
      <c r="AZ184" s="75"/>
      <c r="BA184" s="17" t="str">
        <f t="shared" ref="BA184:BA238" si="60">IF($D184&lt;&gt;($N184+$O184)," El número altas de pacientes según sexo NO puede ser diferente al Total.","")</f>
        <v/>
      </c>
      <c r="BB184" s="17" t="str">
        <f t="shared" si="56"/>
        <v/>
      </c>
      <c r="BC184" s="3"/>
      <c r="BD184" s="25">
        <f t="shared" si="57"/>
        <v>0</v>
      </c>
      <c r="BE184" s="25">
        <f t="shared" si="58"/>
        <v>0</v>
      </c>
      <c r="BF184" s="3"/>
    </row>
    <row r="185" spans="1:58" ht="11.25" customHeight="1" x14ac:dyDescent="0.15">
      <c r="A185" s="327"/>
      <c r="B185" s="320" t="s">
        <v>141</v>
      </c>
      <c r="C185" s="320"/>
      <c r="D185" s="113">
        <f t="shared" si="59"/>
        <v>0</v>
      </c>
      <c r="E185" s="96"/>
      <c r="F185" s="80"/>
      <c r="G185" s="80"/>
      <c r="H185" s="80"/>
      <c r="I185" s="80"/>
      <c r="J185" s="80"/>
      <c r="K185" s="80"/>
      <c r="L185" s="80"/>
      <c r="M185" s="98"/>
      <c r="N185" s="83"/>
      <c r="O185" s="83"/>
      <c r="P185" s="119"/>
      <c r="Q185" s="75" t="str">
        <f t="shared" si="55"/>
        <v xml:space="preserve"> </v>
      </c>
      <c r="R185" s="75"/>
      <c r="S185" s="75"/>
      <c r="T185" s="75"/>
      <c r="U185" s="75"/>
      <c r="V185" s="75"/>
      <c r="W185" s="75"/>
      <c r="X185" s="75"/>
      <c r="Y185" s="75"/>
      <c r="Z185" s="75"/>
      <c r="AA185" s="75"/>
      <c r="AB185" s="75"/>
      <c r="AC185" s="75"/>
      <c r="AD185" s="75"/>
      <c r="AE185" s="75"/>
      <c r="AF185" s="75"/>
      <c r="AG185" s="75"/>
      <c r="AH185" s="75"/>
      <c r="AI185" s="75"/>
      <c r="AJ185" s="75"/>
      <c r="AK185" s="75"/>
      <c r="AL185" s="75"/>
      <c r="AM185" s="75"/>
      <c r="AN185" s="75"/>
      <c r="AO185" s="75"/>
      <c r="AP185" s="75"/>
      <c r="AQ185" s="75"/>
      <c r="AR185" s="75"/>
      <c r="AS185" s="75"/>
      <c r="AT185" s="75"/>
      <c r="AU185" s="75"/>
      <c r="AV185" s="75"/>
      <c r="AW185" s="75"/>
      <c r="AX185" s="75"/>
      <c r="AY185" s="75"/>
      <c r="AZ185" s="75"/>
      <c r="BA185" s="17" t="str">
        <f t="shared" si="60"/>
        <v/>
      </c>
      <c r="BB185" s="17" t="str">
        <f t="shared" si="56"/>
        <v/>
      </c>
      <c r="BC185" s="3"/>
      <c r="BD185" s="25">
        <f t="shared" si="57"/>
        <v>0</v>
      </c>
      <c r="BE185" s="25">
        <f t="shared" si="58"/>
        <v>0</v>
      </c>
      <c r="BF185" s="3"/>
    </row>
    <row r="186" spans="1:58" x14ac:dyDescent="0.15">
      <c r="A186" s="307"/>
      <c r="B186" s="326" t="s">
        <v>142</v>
      </c>
      <c r="C186" s="326"/>
      <c r="D186" s="195">
        <f t="shared" si="59"/>
        <v>0</v>
      </c>
      <c r="E186" s="53"/>
      <c r="F186" s="55"/>
      <c r="G186" s="55"/>
      <c r="H186" s="55"/>
      <c r="I186" s="55"/>
      <c r="J186" s="55"/>
      <c r="K186" s="55"/>
      <c r="L186" s="55"/>
      <c r="M186" s="57"/>
      <c r="N186" s="58"/>
      <c r="O186" s="58"/>
      <c r="P186" s="148"/>
      <c r="Q186" s="75" t="str">
        <f t="shared" si="55"/>
        <v xml:space="preserve"> </v>
      </c>
      <c r="R186" s="75"/>
      <c r="S186" s="75"/>
      <c r="T186" s="75"/>
      <c r="U186" s="75"/>
      <c r="V186" s="75"/>
      <c r="W186" s="75"/>
      <c r="X186" s="75"/>
      <c r="Y186" s="75"/>
      <c r="Z186" s="75"/>
      <c r="AA186" s="75"/>
      <c r="AB186" s="75"/>
      <c r="AC186" s="75"/>
      <c r="AD186" s="75"/>
      <c r="AE186" s="75"/>
      <c r="AF186" s="75"/>
      <c r="AG186" s="75"/>
      <c r="AH186" s="75"/>
      <c r="AI186" s="75"/>
      <c r="AJ186" s="75"/>
      <c r="AK186" s="75"/>
      <c r="AL186" s="75"/>
      <c r="AM186" s="75"/>
      <c r="AN186" s="75"/>
      <c r="AO186" s="75"/>
      <c r="AP186" s="75"/>
      <c r="AQ186" s="75"/>
      <c r="AR186" s="75"/>
      <c r="AS186" s="75"/>
      <c r="AT186" s="75"/>
      <c r="AU186" s="75"/>
      <c r="AV186" s="75"/>
      <c r="AW186" s="75"/>
      <c r="AX186" s="75"/>
      <c r="AY186" s="75"/>
      <c r="AZ186" s="75"/>
      <c r="BA186" s="17" t="str">
        <f t="shared" si="60"/>
        <v/>
      </c>
      <c r="BB186" s="17" t="str">
        <f t="shared" si="56"/>
        <v/>
      </c>
      <c r="BC186" s="3"/>
      <c r="BD186" s="25">
        <f t="shared" si="57"/>
        <v>0</v>
      </c>
      <c r="BE186" s="25">
        <f t="shared" si="58"/>
        <v>0</v>
      </c>
      <c r="BF186" s="3"/>
    </row>
    <row r="187" spans="1:58" ht="11.25" customHeight="1" x14ac:dyDescent="0.15">
      <c r="A187" s="306" t="s">
        <v>143</v>
      </c>
      <c r="B187" s="328" t="s">
        <v>218</v>
      </c>
      <c r="C187" s="328"/>
      <c r="D187" s="111">
        <f t="shared" si="59"/>
        <v>55</v>
      </c>
      <c r="E187" s="62">
        <v>1</v>
      </c>
      <c r="F187" s="63"/>
      <c r="G187" s="63">
        <v>2</v>
      </c>
      <c r="H187" s="63">
        <v>1</v>
      </c>
      <c r="I187" s="63">
        <v>5</v>
      </c>
      <c r="J187" s="63">
        <v>14</v>
      </c>
      <c r="K187" s="63">
        <v>30</v>
      </c>
      <c r="L187" s="63">
        <v>2</v>
      </c>
      <c r="M187" s="64"/>
      <c r="N187" s="74">
        <v>27</v>
      </c>
      <c r="O187" s="74">
        <v>28</v>
      </c>
      <c r="P187" s="112"/>
      <c r="Q187" s="75" t="str">
        <f t="shared" si="55"/>
        <v xml:space="preserve"> </v>
      </c>
      <c r="R187" s="75"/>
      <c r="S187" s="75"/>
      <c r="T187" s="75"/>
      <c r="U187" s="75"/>
      <c r="V187" s="75"/>
      <c r="W187" s="75"/>
      <c r="X187" s="75"/>
      <c r="Y187" s="75"/>
      <c r="Z187" s="75"/>
      <c r="AA187" s="75"/>
      <c r="AB187" s="75"/>
      <c r="AC187" s="75"/>
      <c r="AD187" s="75"/>
      <c r="AE187" s="75"/>
      <c r="AF187" s="75"/>
      <c r="AG187" s="75"/>
      <c r="AH187" s="75"/>
      <c r="AI187" s="75"/>
      <c r="AJ187" s="75"/>
      <c r="AK187" s="75"/>
      <c r="AL187" s="75"/>
      <c r="AM187" s="75"/>
      <c r="AN187" s="75"/>
      <c r="AO187" s="75"/>
      <c r="AP187" s="75"/>
      <c r="AQ187" s="75"/>
      <c r="AR187" s="75"/>
      <c r="AS187" s="75"/>
      <c r="AT187" s="75"/>
      <c r="AU187" s="75"/>
      <c r="AV187" s="75"/>
      <c r="AW187" s="75"/>
      <c r="AX187" s="75"/>
      <c r="AY187" s="75"/>
      <c r="AZ187" s="75"/>
      <c r="BA187" s="17" t="str">
        <f t="shared" si="60"/>
        <v/>
      </c>
      <c r="BB187" s="17" t="str">
        <f t="shared" si="56"/>
        <v/>
      </c>
      <c r="BC187" s="3"/>
      <c r="BD187" s="25">
        <f t="shared" si="57"/>
        <v>0</v>
      </c>
      <c r="BE187" s="25">
        <f t="shared" si="58"/>
        <v>0</v>
      </c>
      <c r="BF187" s="3"/>
    </row>
    <row r="188" spans="1:58" ht="11.25" customHeight="1" x14ac:dyDescent="0.15">
      <c r="A188" s="327"/>
      <c r="B188" s="320" t="s">
        <v>219</v>
      </c>
      <c r="C188" s="320"/>
      <c r="D188" s="113">
        <f t="shared" si="59"/>
        <v>152</v>
      </c>
      <c r="E188" s="96">
        <v>5</v>
      </c>
      <c r="F188" s="80">
        <v>3</v>
      </c>
      <c r="G188" s="80">
        <v>3</v>
      </c>
      <c r="H188" s="80">
        <v>1</v>
      </c>
      <c r="I188" s="80">
        <v>9</v>
      </c>
      <c r="J188" s="80">
        <v>60</v>
      </c>
      <c r="K188" s="80">
        <v>63</v>
      </c>
      <c r="L188" s="80">
        <v>8</v>
      </c>
      <c r="M188" s="98"/>
      <c r="N188" s="83">
        <v>61</v>
      </c>
      <c r="O188" s="83">
        <v>91</v>
      </c>
      <c r="P188" s="119">
        <v>1</v>
      </c>
      <c r="Q188" s="75" t="str">
        <f t="shared" si="55"/>
        <v xml:space="preserve"> </v>
      </c>
      <c r="R188" s="75"/>
      <c r="S188" s="75"/>
      <c r="T188" s="75"/>
      <c r="U188" s="75"/>
      <c r="V188" s="75"/>
      <c r="W188" s="75"/>
      <c r="X188" s="75"/>
      <c r="Y188" s="75"/>
      <c r="Z188" s="75"/>
      <c r="AA188" s="75"/>
      <c r="AB188" s="75"/>
      <c r="AC188" s="75"/>
      <c r="AD188" s="75"/>
      <c r="AE188" s="75"/>
      <c r="AF188" s="75"/>
      <c r="AG188" s="75"/>
      <c r="AH188" s="75"/>
      <c r="AI188" s="75"/>
      <c r="AJ188" s="75"/>
      <c r="AK188" s="75"/>
      <c r="AL188" s="75"/>
      <c r="AM188" s="75"/>
      <c r="AN188" s="75"/>
      <c r="AO188" s="75"/>
      <c r="AP188" s="75"/>
      <c r="AQ188" s="75"/>
      <c r="AR188" s="75"/>
      <c r="AS188" s="75"/>
      <c r="AT188" s="75"/>
      <c r="AU188" s="75"/>
      <c r="AV188" s="75"/>
      <c r="AW188" s="75"/>
      <c r="AX188" s="75"/>
      <c r="AY188" s="75"/>
      <c r="AZ188" s="75"/>
      <c r="BA188" s="17" t="str">
        <f t="shared" si="60"/>
        <v/>
      </c>
      <c r="BB188" s="17" t="str">
        <f t="shared" si="56"/>
        <v/>
      </c>
      <c r="BC188" s="3"/>
      <c r="BD188" s="25">
        <f t="shared" si="57"/>
        <v>0</v>
      </c>
      <c r="BE188" s="25">
        <f t="shared" si="58"/>
        <v>0</v>
      </c>
      <c r="BF188" s="3"/>
    </row>
    <row r="189" spans="1:58" ht="11.25" customHeight="1" x14ac:dyDescent="0.15">
      <c r="A189" s="327"/>
      <c r="B189" s="320" t="s">
        <v>141</v>
      </c>
      <c r="C189" s="320"/>
      <c r="D189" s="113">
        <f t="shared" si="59"/>
        <v>50</v>
      </c>
      <c r="E189" s="96">
        <v>1</v>
      </c>
      <c r="F189" s="80">
        <v>1</v>
      </c>
      <c r="G189" s="80">
        <v>2</v>
      </c>
      <c r="H189" s="80">
        <v>1</v>
      </c>
      <c r="I189" s="80">
        <v>5</v>
      </c>
      <c r="J189" s="80">
        <v>10</v>
      </c>
      <c r="K189" s="80">
        <v>28</v>
      </c>
      <c r="L189" s="80">
        <v>2</v>
      </c>
      <c r="M189" s="98"/>
      <c r="N189" s="83">
        <v>25</v>
      </c>
      <c r="O189" s="83">
        <v>25</v>
      </c>
      <c r="P189" s="119"/>
      <c r="Q189" s="75" t="str">
        <f t="shared" si="55"/>
        <v xml:space="preserve"> </v>
      </c>
      <c r="R189" s="75"/>
      <c r="S189" s="75"/>
      <c r="T189" s="75"/>
      <c r="U189" s="75"/>
      <c r="V189" s="75"/>
      <c r="W189" s="75"/>
      <c r="X189" s="75"/>
      <c r="Y189" s="75"/>
      <c r="Z189" s="75"/>
      <c r="AA189" s="75"/>
      <c r="AB189" s="75"/>
      <c r="AC189" s="75"/>
      <c r="AD189" s="75"/>
      <c r="AE189" s="75"/>
      <c r="AF189" s="75"/>
      <c r="AG189" s="75"/>
      <c r="AH189" s="75"/>
      <c r="AI189" s="75"/>
      <c r="AJ189" s="75"/>
      <c r="AK189" s="75"/>
      <c r="AL189" s="75"/>
      <c r="AM189" s="75"/>
      <c r="AN189" s="75"/>
      <c r="AO189" s="75"/>
      <c r="AP189" s="75"/>
      <c r="AQ189" s="75"/>
      <c r="AR189" s="75"/>
      <c r="AS189" s="75"/>
      <c r="AT189" s="75"/>
      <c r="AU189" s="75"/>
      <c r="AV189" s="75"/>
      <c r="AW189" s="75"/>
      <c r="AX189" s="75"/>
      <c r="AY189" s="75"/>
      <c r="AZ189" s="75"/>
      <c r="BA189" s="17" t="str">
        <f t="shared" si="60"/>
        <v/>
      </c>
      <c r="BB189" s="17" t="str">
        <f t="shared" si="56"/>
        <v/>
      </c>
      <c r="BC189" s="3"/>
      <c r="BD189" s="25">
        <f t="shared" si="57"/>
        <v>0</v>
      </c>
      <c r="BE189" s="25">
        <f t="shared" si="58"/>
        <v>0</v>
      </c>
      <c r="BF189" s="3"/>
    </row>
    <row r="190" spans="1:58" ht="11.25" customHeight="1" x14ac:dyDescent="0.15">
      <c r="A190" s="307"/>
      <c r="B190" s="326" t="s">
        <v>142</v>
      </c>
      <c r="C190" s="326"/>
      <c r="D190" s="195">
        <f t="shared" si="59"/>
        <v>41</v>
      </c>
      <c r="E190" s="53">
        <v>2</v>
      </c>
      <c r="F190" s="55">
        <v>1</v>
      </c>
      <c r="G190" s="55">
        <v>1</v>
      </c>
      <c r="H190" s="55">
        <v>1</v>
      </c>
      <c r="I190" s="55">
        <v>2</v>
      </c>
      <c r="J190" s="55">
        <v>14</v>
      </c>
      <c r="K190" s="55">
        <v>18</v>
      </c>
      <c r="L190" s="55">
        <v>2</v>
      </c>
      <c r="M190" s="57"/>
      <c r="N190" s="58">
        <v>18</v>
      </c>
      <c r="O190" s="58">
        <v>23</v>
      </c>
      <c r="P190" s="148">
        <v>1</v>
      </c>
      <c r="Q190" s="75" t="str">
        <f t="shared" si="55"/>
        <v xml:space="preserve"> </v>
      </c>
      <c r="R190" s="75"/>
      <c r="S190" s="75"/>
      <c r="T190" s="75"/>
      <c r="U190" s="75"/>
      <c r="V190" s="75"/>
      <c r="W190" s="75"/>
      <c r="X190" s="75"/>
      <c r="Y190" s="75"/>
      <c r="Z190" s="75"/>
      <c r="AA190" s="75"/>
      <c r="AB190" s="75"/>
      <c r="AC190" s="75"/>
      <c r="AD190" s="75"/>
      <c r="AE190" s="75"/>
      <c r="AF190" s="75"/>
      <c r="AG190" s="75"/>
      <c r="AH190" s="75"/>
      <c r="AI190" s="75"/>
      <c r="AJ190" s="75"/>
      <c r="AK190" s="75"/>
      <c r="AL190" s="75"/>
      <c r="AM190" s="75"/>
      <c r="AN190" s="75"/>
      <c r="AO190" s="75"/>
      <c r="AP190" s="75"/>
      <c r="AQ190" s="75"/>
      <c r="AR190" s="75"/>
      <c r="AS190" s="75"/>
      <c r="AT190" s="75"/>
      <c r="AU190" s="75"/>
      <c r="AV190" s="75"/>
      <c r="AW190" s="75"/>
      <c r="AX190" s="75"/>
      <c r="AY190" s="75"/>
      <c r="AZ190" s="75"/>
      <c r="BA190" s="17" t="str">
        <f t="shared" si="60"/>
        <v/>
      </c>
      <c r="BB190" s="17" t="str">
        <f t="shared" si="56"/>
        <v/>
      </c>
      <c r="BC190" s="3"/>
      <c r="BD190" s="25">
        <f t="shared" si="57"/>
        <v>0</v>
      </c>
      <c r="BE190" s="25">
        <f t="shared" si="58"/>
        <v>0</v>
      </c>
      <c r="BF190" s="2"/>
    </row>
    <row r="191" spans="1:58" ht="11.25" customHeight="1" x14ac:dyDescent="0.15">
      <c r="A191" s="306" t="s">
        <v>82</v>
      </c>
      <c r="B191" s="328" t="s">
        <v>218</v>
      </c>
      <c r="C191" s="328"/>
      <c r="D191" s="111">
        <f t="shared" si="59"/>
        <v>26</v>
      </c>
      <c r="E191" s="62"/>
      <c r="F191" s="63"/>
      <c r="G191" s="63"/>
      <c r="H191" s="63"/>
      <c r="I191" s="63">
        <v>3</v>
      </c>
      <c r="J191" s="63">
        <v>11</v>
      </c>
      <c r="K191" s="63">
        <v>7</v>
      </c>
      <c r="L191" s="63"/>
      <c r="M191" s="64">
        <v>5</v>
      </c>
      <c r="N191" s="74">
        <v>9</v>
      </c>
      <c r="O191" s="74">
        <v>17</v>
      </c>
      <c r="P191" s="112"/>
      <c r="Q191" s="75" t="str">
        <f t="shared" si="55"/>
        <v xml:space="preserve"> </v>
      </c>
      <c r="R191" s="75"/>
      <c r="S191" s="75"/>
      <c r="T191" s="75"/>
      <c r="U191" s="75"/>
      <c r="V191" s="75"/>
      <c r="W191" s="75"/>
      <c r="X191" s="75"/>
      <c r="Y191" s="75"/>
      <c r="Z191" s="75"/>
      <c r="AA191" s="75"/>
      <c r="AB191" s="75"/>
      <c r="AC191" s="75"/>
      <c r="AD191" s="75"/>
      <c r="AE191" s="75"/>
      <c r="AF191" s="75"/>
      <c r="AG191" s="75"/>
      <c r="AH191" s="75"/>
      <c r="AI191" s="75"/>
      <c r="AJ191" s="75"/>
      <c r="AK191" s="75"/>
      <c r="AL191" s="75"/>
      <c r="AM191" s="75"/>
      <c r="AN191" s="75"/>
      <c r="AO191" s="75"/>
      <c r="AP191" s="75"/>
      <c r="AQ191" s="75"/>
      <c r="AR191" s="75"/>
      <c r="AS191" s="75"/>
      <c r="AT191" s="75"/>
      <c r="AU191" s="75"/>
      <c r="AV191" s="75"/>
      <c r="AW191" s="75"/>
      <c r="AX191" s="75"/>
      <c r="AY191" s="75"/>
      <c r="AZ191" s="75"/>
      <c r="BA191" s="17" t="str">
        <f t="shared" si="60"/>
        <v/>
      </c>
      <c r="BB191" s="17" t="str">
        <f t="shared" si="56"/>
        <v/>
      </c>
      <c r="BC191" s="3"/>
      <c r="BD191" s="25">
        <f t="shared" si="57"/>
        <v>0</v>
      </c>
      <c r="BE191" s="25">
        <f t="shared" si="58"/>
        <v>0</v>
      </c>
      <c r="BF191" s="3"/>
    </row>
    <row r="192" spans="1:58" ht="11.25" customHeight="1" x14ac:dyDescent="0.15">
      <c r="A192" s="327"/>
      <c r="B192" s="320" t="s">
        <v>219</v>
      </c>
      <c r="C192" s="320"/>
      <c r="D192" s="113">
        <f t="shared" si="59"/>
        <v>59</v>
      </c>
      <c r="E192" s="96"/>
      <c r="F192" s="80"/>
      <c r="G192" s="80"/>
      <c r="H192" s="80"/>
      <c r="I192" s="80">
        <v>3</v>
      </c>
      <c r="J192" s="80">
        <v>14</v>
      </c>
      <c r="K192" s="80">
        <v>27</v>
      </c>
      <c r="L192" s="80"/>
      <c r="M192" s="98">
        <v>15</v>
      </c>
      <c r="N192" s="83">
        <v>9</v>
      </c>
      <c r="O192" s="83">
        <v>50</v>
      </c>
      <c r="P192" s="119"/>
      <c r="Q192" s="75" t="str">
        <f t="shared" si="55"/>
        <v xml:space="preserve"> </v>
      </c>
      <c r="R192" s="75"/>
      <c r="S192" s="75"/>
      <c r="T192" s="75"/>
      <c r="U192" s="75"/>
      <c r="V192" s="75"/>
      <c r="W192" s="75"/>
      <c r="X192" s="75"/>
      <c r="Y192" s="75"/>
      <c r="Z192" s="75"/>
      <c r="AA192" s="75"/>
      <c r="AB192" s="75"/>
      <c r="AC192" s="75"/>
      <c r="AD192" s="75"/>
      <c r="AE192" s="75"/>
      <c r="AF192" s="75"/>
      <c r="AG192" s="75"/>
      <c r="AH192" s="75"/>
      <c r="AI192" s="75"/>
      <c r="AJ192" s="75"/>
      <c r="AK192" s="75"/>
      <c r="AL192" s="75"/>
      <c r="AM192" s="75"/>
      <c r="AN192" s="75"/>
      <c r="AO192" s="75"/>
      <c r="AP192" s="75"/>
      <c r="AQ192" s="75"/>
      <c r="AR192" s="75"/>
      <c r="AS192" s="75"/>
      <c r="AT192" s="75"/>
      <c r="AU192" s="75"/>
      <c r="AV192" s="75"/>
      <c r="AW192" s="75"/>
      <c r="AX192" s="75"/>
      <c r="AY192" s="75"/>
      <c r="AZ192" s="75"/>
      <c r="BA192" s="17" t="str">
        <f t="shared" si="60"/>
        <v/>
      </c>
      <c r="BB192" s="17" t="str">
        <f t="shared" si="56"/>
        <v/>
      </c>
      <c r="BC192" s="3"/>
      <c r="BD192" s="25">
        <f t="shared" si="57"/>
        <v>0</v>
      </c>
      <c r="BE192" s="25">
        <f t="shared" si="58"/>
        <v>0</v>
      </c>
      <c r="BF192" s="3"/>
    </row>
    <row r="193" spans="1:58" ht="11.25" customHeight="1" x14ac:dyDescent="0.15">
      <c r="A193" s="327"/>
      <c r="B193" s="320" t="s">
        <v>141</v>
      </c>
      <c r="C193" s="320"/>
      <c r="D193" s="113">
        <f t="shared" si="59"/>
        <v>30</v>
      </c>
      <c r="E193" s="96"/>
      <c r="F193" s="80"/>
      <c r="G193" s="80"/>
      <c r="H193" s="80"/>
      <c r="I193" s="80">
        <v>3</v>
      </c>
      <c r="J193" s="80">
        <v>11</v>
      </c>
      <c r="K193" s="80">
        <v>9</v>
      </c>
      <c r="L193" s="80"/>
      <c r="M193" s="98">
        <v>7</v>
      </c>
      <c r="N193" s="83">
        <v>8</v>
      </c>
      <c r="O193" s="83">
        <v>22</v>
      </c>
      <c r="P193" s="119"/>
      <c r="Q193" s="75" t="str">
        <f t="shared" si="55"/>
        <v xml:space="preserve"> </v>
      </c>
      <c r="R193" s="75"/>
      <c r="S193" s="75"/>
      <c r="T193" s="75"/>
      <c r="U193" s="75"/>
      <c r="V193" s="75"/>
      <c r="W193" s="75"/>
      <c r="X193" s="75"/>
      <c r="Y193" s="75"/>
      <c r="Z193" s="75"/>
      <c r="AA193" s="75"/>
      <c r="AB193" s="75"/>
      <c r="AC193" s="75"/>
      <c r="AD193" s="75"/>
      <c r="AE193" s="75"/>
      <c r="AF193" s="75"/>
      <c r="AG193" s="75"/>
      <c r="AH193" s="75"/>
      <c r="AI193" s="75"/>
      <c r="AJ193" s="75"/>
      <c r="AK193" s="75"/>
      <c r="AL193" s="75"/>
      <c r="AM193" s="75"/>
      <c r="AN193" s="75"/>
      <c r="AO193" s="75"/>
      <c r="AP193" s="75"/>
      <c r="AQ193" s="75"/>
      <c r="AR193" s="75"/>
      <c r="AS193" s="75"/>
      <c r="AT193" s="75"/>
      <c r="AU193" s="75"/>
      <c r="AV193" s="75"/>
      <c r="AW193" s="75"/>
      <c r="AX193" s="75"/>
      <c r="AY193" s="75"/>
      <c r="AZ193" s="75"/>
      <c r="BA193" s="17" t="str">
        <f t="shared" si="60"/>
        <v/>
      </c>
      <c r="BB193" s="17" t="str">
        <f t="shared" si="56"/>
        <v/>
      </c>
      <c r="BC193" s="3"/>
      <c r="BD193" s="25">
        <f t="shared" si="57"/>
        <v>0</v>
      </c>
      <c r="BE193" s="25">
        <f t="shared" si="58"/>
        <v>0</v>
      </c>
      <c r="BF193" s="3"/>
    </row>
    <row r="194" spans="1:58" ht="11.25" customHeight="1" x14ac:dyDescent="0.15">
      <c r="A194" s="307"/>
      <c r="B194" s="326" t="s">
        <v>142</v>
      </c>
      <c r="C194" s="326"/>
      <c r="D194" s="195">
        <f t="shared" si="59"/>
        <v>22</v>
      </c>
      <c r="E194" s="53"/>
      <c r="F194" s="55"/>
      <c r="G194" s="55"/>
      <c r="H194" s="55"/>
      <c r="I194" s="55">
        <v>2</v>
      </c>
      <c r="J194" s="55">
        <v>7</v>
      </c>
      <c r="K194" s="55">
        <v>10</v>
      </c>
      <c r="L194" s="55"/>
      <c r="M194" s="57">
        <v>3</v>
      </c>
      <c r="N194" s="58">
        <v>6</v>
      </c>
      <c r="O194" s="58">
        <v>16</v>
      </c>
      <c r="P194" s="148"/>
      <c r="Q194" s="75" t="str">
        <f t="shared" si="55"/>
        <v xml:space="preserve"> </v>
      </c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  <c r="AC194" s="75"/>
      <c r="AD194" s="75"/>
      <c r="AE194" s="75"/>
      <c r="AF194" s="75"/>
      <c r="AG194" s="75"/>
      <c r="AH194" s="75"/>
      <c r="AI194" s="75"/>
      <c r="AJ194" s="75"/>
      <c r="AK194" s="75"/>
      <c r="AL194" s="75"/>
      <c r="AM194" s="75"/>
      <c r="AN194" s="75"/>
      <c r="AO194" s="75"/>
      <c r="AP194" s="75"/>
      <c r="AQ194" s="75"/>
      <c r="AR194" s="75"/>
      <c r="AS194" s="75"/>
      <c r="AT194" s="75"/>
      <c r="AU194" s="75"/>
      <c r="AV194" s="75"/>
      <c r="AW194" s="75"/>
      <c r="AX194" s="75"/>
      <c r="AY194" s="75"/>
      <c r="AZ194" s="75"/>
      <c r="BA194" s="17" t="str">
        <f t="shared" si="60"/>
        <v/>
      </c>
      <c r="BB194" s="17" t="str">
        <f t="shared" si="56"/>
        <v/>
      </c>
      <c r="BC194" s="3"/>
      <c r="BD194" s="25">
        <f t="shared" si="57"/>
        <v>0</v>
      </c>
      <c r="BE194" s="25">
        <f t="shared" si="58"/>
        <v>0</v>
      </c>
      <c r="BF194" s="3"/>
    </row>
    <row r="195" spans="1:58" ht="11.25" customHeight="1" x14ac:dyDescent="0.15">
      <c r="A195" s="306" t="s">
        <v>87</v>
      </c>
      <c r="B195" s="328" t="s">
        <v>218</v>
      </c>
      <c r="C195" s="328"/>
      <c r="D195" s="111">
        <f>+SUM(E195:J195)</f>
        <v>10</v>
      </c>
      <c r="E195" s="62">
        <v>3</v>
      </c>
      <c r="F195" s="63"/>
      <c r="G195" s="63">
        <v>1</v>
      </c>
      <c r="H195" s="63">
        <v>1</v>
      </c>
      <c r="I195" s="63">
        <v>5</v>
      </c>
      <c r="J195" s="63"/>
      <c r="K195" s="223"/>
      <c r="L195" s="223"/>
      <c r="M195" s="224"/>
      <c r="N195" s="74">
        <v>3</v>
      </c>
      <c r="O195" s="74">
        <v>7</v>
      </c>
      <c r="P195" s="225"/>
      <c r="Q195" s="75" t="str">
        <f t="shared" si="55"/>
        <v xml:space="preserve"> </v>
      </c>
      <c r="R195" s="75"/>
      <c r="S195" s="75"/>
      <c r="T195" s="75"/>
      <c r="U195" s="75"/>
      <c r="V195" s="75"/>
      <c r="W195" s="75"/>
      <c r="X195" s="75"/>
      <c r="Y195" s="75"/>
      <c r="Z195" s="75"/>
      <c r="AA195" s="75"/>
      <c r="AB195" s="75"/>
      <c r="AC195" s="75"/>
      <c r="AD195" s="75"/>
      <c r="AE195" s="75"/>
      <c r="AF195" s="75"/>
      <c r="AG195" s="75"/>
      <c r="AH195" s="75"/>
      <c r="AI195" s="75"/>
      <c r="AJ195" s="75"/>
      <c r="AK195" s="75"/>
      <c r="AL195" s="75"/>
      <c r="AM195" s="75"/>
      <c r="AN195" s="75"/>
      <c r="AO195" s="75"/>
      <c r="AP195" s="75"/>
      <c r="AQ195" s="75"/>
      <c r="AR195" s="75"/>
      <c r="AS195" s="75"/>
      <c r="AT195" s="75"/>
      <c r="AU195" s="75"/>
      <c r="AV195" s="75"/>
      <c r="AW195" s="75"/>
      <c r="AX195" s="75"/>
      <c r="AY195" s="75"/>
      <c r="AZ195" s="75"/>
      <c r="BA195" s="17" t="str">
        <f t="shared" si="60"/>
        <v/>
      </c>
      <c r="BB195" s="8" t="str">
        <f t="shared" si="56"/>
        <v/>
      </c>
      <c r="BC195" s="3"/>
      <c r="BD195" s="25">
        <f t="shared" si="57"/>
        <v>0</v>
      </c>
      <c r="BE195" s="29">
        <f t="shared" si="58"/>
        <v>0</v>
      </c>
      <c r="BF195" s="3"/>
    </row>
    <row r="196" spans="1:58" ht="11.25" customHeight="1" x14ac:dyDescent="0.15">
      <c r="A196" s="327"/>
      <c r="B196" s="320" t="s">
        <v>219</v>
      </c>
      <c r="C196" s="320"/>
      <c r="D196" s="113">
        <f>+SUM(E196:J196)</f>
        <v>128</v>
      </c>
      <c r="E196" s="96">
        <v>50</v>
      </c>
      <c r="F196" s="80">
        <v>15</v>
      </c>
      <c r="G196" s="80">
        <v>15</v>
      </c>
      <c r="H196" s="80">
        <v>2</v>
      </c>
      <c r="I196" s="80">
        <v>41</v>
      </c>
      <c r="J196" s="80">
        <v>5</v>
      </c>
      <c r="K196" s="79"/>
      <c r="L196" s="79"/>
      <c r="M196" s="99"/>
      <c r="N196" s="83">
        <v>64</v>
      </c>
      <c r="O196" s="83">
        <v>64</v>
      </c>
      <c r="P196" s="121"/>
      <c r="Q196" s="75" t="str">
        <f t="shared" si="55"/>
        <v xml:space="preserve"> </v>
      </c>
      <c r="R196" s="75"/>
      <c r="S196" s="75"/>
      <c r="T196" s="75"/>
      <c r="U196" s="75"/>
      <c r="V196" s="75"/>
      <c r="W196" s="75"/>
      <c r="X196" s="75"/>
      <c r="Y196" s="75"/>
      <c r="Z196" s="75"/>
      <c r="AA196" s="75"/>
      <c r="AB196" s="75"/>
      <c r="AC196" s="75"/>
      <c r="AD196" s="75"/>
      <c r="AE196" s="75"/>
      <c r="AF196" s="75"/>
      <c r="AG196" s="75"/>
      <c r="AH196" s="75"/>
      <c r="AI196" s="75"/>
      <c r="AJ196" s="75"/>
      <c r="AK196" s="75"/>
      <c r="AL196" s="75"/>
      <c r="AM196" s="75"/>
      <c r="AN196" s="75"/>
      <c r="AO196" s="75"/>
      <c r="AP196" s="75"/>
      <c r="AQ196" s="75"/>
      <c r="AR196" s="75"/>
      <c r="AS196" s="75"/>
      <c r="AT196" s="75"/>
      <c r="AU196" s="75"/>
      <c r="AV196" s="75"/>
      <c r="AW196" s="75"/>
      <c r="AX196" s="75"/>
      <c r="AY196" s="75"/>
      <c r="AZ196" s="75"/>
      <c r="BA196" s="17" t="str">
        <f t="shared" si="60"/>
        <v/>
      </c>
      <c r="BB196" s="8" t="str">
        <f t="shared" si="56"/>
        <v/>
      </c>
      <c r="BC196" s="3"/>
      <c r="BD196" s="25">
        <f t="shared" si="57"/>
        <v>0</v>
      </c>
      <c r="BE196" s="29">
        <f t="shared" si="58"/>
        <v>0</v>
      </c>
      <c r="BF196" s="3"/>
    </row>
    <row r="197" spans="1:58" ht="11.25" customHeight="1" x14ac:dyDescent="0.15">
      <c r="A197" s="327"/>
      <c r="B197" s="320" t="s">
        <v>141</v>
      </c>
      <c r="C197" s="320"/>
      <c r="D197" s="113">
        <f>+SUM(E197:J197)</f>
        <v>19</v>
      </c>
      <c r="E197" s="96">
        <v>3</v>
      </c>
      <c r="F197" s="80"/>
      <c r="G197" s="80">
        <v>5</v>
      </c>
      <c r="H197" s="80"/>
      <c r="I197" s="80">
        <v>11</v>
      </c>
      <c r="J197" s="80"/>
      <c r="K197" s="79"/>
      <c r="L197" s="79"/>
      <c r="M197" s="99"/>
      <c r="N197" s="83">
        <v>9</v>
      </c>
      <c r="O197" s="83">
        <v>10</v>
      </c>
      <c r="P197" s="121"/>
      <c r="Q197" s="75" t="str">
        <f t="shared" si="55"/>
        <v xml:space="preserve"> </v>
      </c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75"/>
      <c r="AK197" s="75"/>
      <c r="AL197" s="75"/>
      <c r="AM197" s="75"/>
      <c r="AN197" s="75"/>
      <c r="AO197" s="75"/>
      <c r="AP197" s="75"/>
      <c r="AQ197" s="75"/>
      <c r="AR197" s="75"/>
      <c r="AS197" s="75"/>
      <c r="AT197" s="75"/>
      <c r="AU197" s="75"/>
      <c r="AV197" s="75"/>
      <c r="AW197" s="75"/>
      <c r="AX197" s="75"/>
      <c r="AY197" s="75"/>
      <c r="AZ197" s="75"/>
      <c r="BA197" s="17" t="str">
        <f t="shared" si="60"/>
        <v/>
      </c>
      <c r="BB197" s="8" t="str">
        <f t="shared" si="56"/>
        <v/>
      </c>
      <c r="BC197" s="3"/>
      <c r="BD197" s="25">
        <f t="shared" si="57"/>
        <v>0</v>
      </c>
      <c r="BE197" s="29">
        <f t="shared" si="58"/>
        <v>0</v>
      </c>
      <c r="BF197" s="3"/>
    </row>
    <row r="198" spans="1:58" ht="11.25" customHeight="1" x14ac:dyDescent="0.15">
      <c r="A198" s="307"/>
      <c r="B198" s="326" t="s">
        <v>142</v>
      </c>
      <c r="C198" s="326"/>
      <c r="D198" s="195">
        <f>+SUM(E198:J198)</f>
        <v>13</v>
      </c>
      <c r="E198" s="53">
        <v>4</v>
      </c>
      <c r="F198" s="55">
        <v>3</v>
      </c>
      <c r="G198" s="55">
        <v>2</v>
      </c>
      <c r="H198" s="55"/>
      <c r="I198" s="55">
        <v>4</v>
      </c>
      <c r="J198" s="55"/>
      <c r="K198" s="226"/>
      <c r="L198" s="226"/>
      <c r="M198" s="227"/>
      <c r="N198" s="58">
        <v>8</v>
      </c>
      <c r="O198" s="58">
        <v>5</v>
      </c>
      <c r="P198" s="228"/>
      <c r="Q198" s="75" t="str">
        <f t="shared" si="55"/>
        <v xml:space="preserve"> </v>
      </c>
      <c r="R198" s="75"/>
      <c r="S198" s="75"/>
      <c r="T198" s="75"/>
      <c r="U198" s="75"/>
      <c r="V198" s="75"/>
      <c r="W198" s="75"/>
      <c r="X198" s="75"/>
      <c r="Y198" s="75"/>
      <c r="Z198" s="75"/>
      <c r="AA198" s="75"/>
      <c r="AB198" s="75"/>
      <c r="AC198" s="75"/>
      <c r="AD198" s="75"/>
      <c r="AE198" s="75"/>
      <c r="AF198" s="75"/>
      <c r="AG198" s="75"/>
      <c r="AH198" s="75"/>
      <c r="AI198" s="75"/>
      <c r="AJ198" s="75"/>
      <c r="AK198" s="75"/>
      <c r="AL198" s="75"/>
      <c r="AM198" s="75"/>
      <c r="AN198" s="75"/>
      <c r="AO198" s="75"/>
      <c r="AP198" s="75"/>
      <c r="AQ198" s="75"/>
      <c r="AR198" s="75"/>
      <c r="AS198" s="75"/>
      <c r="AT198" s="75"/>
      <c r="AU198" s="75"/>
      <c r="AV198" s="75"/>
      <c r="AW198" s="75"/>
      <c r="AX198" s="75"/>
      <c r="AY198" s="75"/>
      <c r="AZ198" s="75"/>
      <c r="BA198" s="17" t="str">
        <f t="shared" si="60"/>
        <v/>
      </c>
      <c r="BB198" s="8" t="str">
        <f t="shared" si="56"/>
        <v/>
      </c>
      <c r="BC198" s="3"/>
      <c r="BD198" s="25">
        <f t="shared" si="57"/>
        <v>0</v>
      </c>
      <c r="BE198" s="29">
        <f t="shared" si="58"/>
        <v>0</v>
      </c>
      <c r="BF198" s="27"/>
    </row>
    <row r="199" spans="1:58" ht="11.25" customHeight="1" x14ac:dyDescent="0.15">
      <c r="A199" s="306" t="s">
        <v>144</v>
      </c>
      <c r="B199" s="319" t="s">
        <v>218</v>
      </c>
      <c r="C199" s="319"/>
      <c r="D199" s="229">
        <f t="shared" si="59"/>
        <v>23</v>
      </c>
      <c r="E199" s="114"/>
      <c r="F199" s="115"/>
      <c r="G199" s="115"/>
      <c r="H199" s="115"/>
      <c r="I199" s="115">
        <v>1</v>
      </c>
      <c r="J199" s="115"/>
      <c r="K199" s="115">
        <v>19</v>
      </c>
      <c r="L199" s="115">
        <v>3</v>
      </c>
      <c r="M199" s="179"/>
      <c r="N199" s="117">
        <v>6</v>
      </c>
      <c r="O199" s="117">
        <v>17</v>
      </c>
      <c r="P199" s="118">
        <v>1</v>
      </c>
      <c r="Q199" s="75" t="str">
        <f t="shared" si="55"/>
        <v xml:space="preserve"> </v>
      </c>
      <c r="R199" s="75"/>
      <c r="S199" s="75"/>
      <c r="T199" s="75"/>
      <c r="U199" s="75"/>
      <c r="V199" s="75"/>
      <c r="W199" s="75"/>
      <c r="X199" s="75"/>
      <c r="Y199" s="75"/>
      <c r="Z199" s="75"/>
      <c r="AA199" s="75"/>
      <c r="AB199" s="75"/>
      <c r="AC199" s="75"/>
      <c r="AD199" s="75"/>
      <c r="AE199" s="75"/>
      <c r="AF199" s="75"/>
      <c r="AG199" s="75"/>
      <c r="AH199" s="75"/>
      <c r="AI199" s="75"/>
      <c r="AJ199" s="75"/>
      <c r="AK199" s="75"/>
      <c r="AL199" s="75"/>
      <c r="AM199" s="75"/>
      <c r="AN199" s="75"/>
      <c r="AO199" s="75"/>
      <c r="AP199" s="75"/>
      <c r="AQ199" s="75"/>
      <c r="AR199" s="75"/>
      <c r="AS199" s="75"/>
      <c r="AT199" s="75"/>
      <c r="AU199" s="75"/>
      <c r="AV199" s="75"/>
      <c r="AW199" s="75"/>
      <c r="AX199" s="75"/>
      <c r="AY199" s="75"/>
      <c r="AZ199" s="75"/>
      <c r="BA199" s="17" t="str">
        <f t="shared" si="60"/>
        <v/>
      </c>
      <c r="BB199" s="17" t="str">
        <f t="shared" si="56"/>
        <v/>
      </c>
      <c r="BC199" s="3"/>
      <c r="BD199" s="25">
        <f t="shared" si="57"/>
        <v>0</v>
      </c>
      <c r="BE199" s="25">
        <f t="shared" si="58"/>
        <v>0</v>
      </c>
      <c r="BF199" s="2"/>
    </row>
    <row r="200" spans="1:58" ht="11.25" customHeight="1" x14ac:dyDescent="0.15">
      <c r="A200" s="327"/>
      <c r="B200" s="320" t="s">
        <v>219</v>
      </c>
      <c r="C200" s="320"/>
      <c r="D200" s="113">
        <f t="shared" si="59"/>
        <v>123</v>
      </c>
      <c r="E200" s="96"/>
      <c r="F200" s="80"/>
      <c r="G200" s="80"/>
      <c r="H200" s="80"/>
      <c r="I200" s="80">
        <v>1</v>
      </c>
      <c r="J200" s="80">
        <v>3</v>
      </c>
      <c r="K200" s="80">
        <v>109</v>
      </c>
      <c r="L200" s="80">
        <v>10</v>
      </c>
      <c r="M200" s="98"/>
      <c r="N200" s="83">
        <v>30</v>
      </c>
      <c r="O200" s="83">
        <v>93</v>
      </c>
      <c r="P200" s="119">
        <v>1</v>
      </c>
      <c r="Q200" s="75" t="str">
        <f t="shared" si="55"/>
        <v xml:space="preserve"> </v>
      </c>
      <c r="R200" s="75"/>
      <c r="S200" s="75"/>
      <c r="T200" s="75"/>
      <c r="U200" s="75"/>
      <c r="V200" s="75"/>
      <c r="W200" s="75"/>
      <c r="X200" s="75"/>
      <c r="Y200" s="75"/>
      <c r="Z200" s="75"/>
      <c r="AA200" s="75"/>
      <c r="AB200" s="75"/>
      <c r="AC200" s="75"/>
      <c r="AD200" s="75"/>
      <c r="AE200" s="75"/>
      <c r="AF200" s="75"/>
      <c r="AG200" s="75"/>
      <c r="AH200" s="75"/>
      <c r="AI200" s="75"/>
      <c r="AJ200" s="75"/>
      <c r="AK200" s="75"/>
      <c r="AL200" s="75"/>
      <c r="AM200" s="75"/>
      <c r="AN200" s="75"/>
      <c r="AO200" s="75"/>
      <c r="AP200" s="75"/>
      <c r="AQ200" s="75"/>
      <c r="AR200" s="75"/>
      <c r="AS200" s="75"/>
      <c r="AT200" s="75"/>
      <c r="AU200" s="75"/>
      <c r="AV200" s="75"/>
      <c r="AW200" s="75"/>
      <c r="AX200" s="75"/>
      <c r="AY200" s="75"/>
      <c r="AZ200" s="75"/>
      <c r="BA200" s="17" t="str">
        <f t="shared" si="60"/>
        <v/>
      </c>
      <c r="BB200" s="17" t="str">
        <f t="shared" si="56"/>
        <v/>
      </c>
      <c r="BC200" s="3"/>
      <c r="BD200" s="25">
        <f t="shared" si="57"/>
        <v>0</v>
      </c>
      <c r="BE200" s="25">
        <f t="shared" si="58"/>
        <v>0</v>
      </c>
      <c r="BF200" s="2"/>
    </row>
    <row r="201" spans="1:58" ht="11.25" customHeight="1" x14ac:dyDescent="0.15">
      <c r="A201" s="327"/>
      <c r="B201" s="320" t="s">
        <v>141</v>
      </c>
      <c r="C201" s="320"/>
      <c r="D201" s="113">
        <f t="shared" si="59"/>
        <v>16</v>
      </c>
      <c r="E201" s="96"/>
      <c r="F201" s="80"/>
      <c r="G201" s="80"/>
      <c r="H201" s="80"/>
      <c r="I201" s="80">
        <v>2</v>
      </c>
      <c r="J201" s="80"/>
      <c r="K201" s="80">
        <v>12</v>
      </c>
      <c r="L201" s="80">
        <v>2</v>
      </c>
      <c r="M201" s="98"/>
      <c r="N201" s="83">
        <v>5</v>
      </c>
      <c r="O201" s="83">
        <v>11</v>
      </c>
      <c r="P201" s="119"/>
      <c r="Q201" s="75" t="str">
        <f t="shared" si="55"/>
        <v xml:space="preserve"> </v>
      </c>
      <c r="R201" s="75"/>
      <c r="S201" s="75"/>
      <c r="T201" s="75"/>
      <c r="U201" s="75"/>
      <c r="V201" s="75"/>
      <c r="W201" s="75"/>
      <c r="X201" s="75"/>
      <c r="Y201" s="75"/>
      <c r="Z201" s="75"/>
      <c r="AA201" s="75"/>
      <c r="AB201" s="75"/>
      <c r="AC201" s="75"/>
      <c r="AD201" s="75"/>
      <c r="AE201" s="75"/>
      <c r="AF201" s="75"/>
      <c r="AG201" s="75"/>
      <c r="AH201" s="75"/>
      <c r="AI201" s="75"/>
      <c r="AJ201" s="75"/>
      <c r="AK201" s="75"/>
      <c r="AL201" s="75"/>
      <c r="AM201" s="75"/>
      <c r="AN201" s="75"/>
      <c r="AO201" s="75"/>
      <c r="AP201" s="75"/>
      <c r="AQ201" s="75"/>
      <c r="AR201" s="75"/>
      <c r="AS201" s="75"/>
      <c r="AT201" s="75"/>
      <c r="AU201" s="75"/>
      <c r="AV201" s="75"/>
      <c r="AW201" s="75"/>
      <c r="AX201" s="75"/>
      <c r="AY201" s="75"/>
      <c r="AZ201" s="75"/>
      <c r="BA201" s="17" t="str">
        <f t="shared" si="60"/>
        <v/>
      </c>
      <c r="BB201" s="17" t="str">
        <f t="shared" si="56"/>
        <v/>
      </c>
      <c r="BC201" s="3"/>
      <c r="BD201" s="25">
        <f t="shared" si="57"/>
        <v>0</v>
      </c>
      <c r="BE201" s="25">
        <f t="shared" si="58"/>
        <v>0</v>
      </c>
      <c r="BF201" s="2"/>
    </row>
    <row r="202" spans="1:58" ht="11.25" customHeight="1" x14ac:dyDescent="0.15">
      <c r="A202" s="307"/>
      <c r="B202" s="321" t="s">
        <v>142</v>
      </c>
      <c r="C202" s="321"/>
      <c r="D202" s="191">
        <f t="shared" si="59"/>
        <v>15</v>
      </c>
      <c r="E202" s="142"/>
      <c r="F202" s="144"/>
      <c r="G202" s="144"/>
      <c r="H202" s="144"/>
      <c r="I202" s="144"/>
      <c r="J202" s="144">
        <v>1</v>
      </c>
      <c r="K202" s="144">
        <v>11</v>
      </c>
      <c r="L202" s="144">
        <v>3</v>
      </c>
      <c r="M202" s="145"/>
      <c r="N202" s="87">
        <v>2</v>
      </c>
      <c r="O202" s="87">
        <v>13</v>
      </c>
      <c r="P202" s="157"/>
      <c r="Q202" s="75" t="str">
        <f t="shared" si="55"/>
        <v xml:space="preserve"> </v>
      </c>
      <c r="R202" s="75"/>
      <c r="S202" s="75"/>
      <c r="T202" s="75"/>
      <c r="U202" s="75"/>
      <c r="V202" s="75"/>
      <c r="W202" s="75"/>
      <c r="X202" s="75"/>
      <c r="Y202" s="75"/>
      <c r="Z202" s="75"/>
      <c r="AA202" s="75"/>
      <c r="AB202" s="75"/>
      <c r="AC202" s="75"/>
      <c r="AD202" s="75"/>
      <c r="AE202" s="75"/>
      <c r="AF202" s="75"/>
      <c r="AG202" s="75"/>
      <c r="AH202" s="75"/>
      <c r="AI202" s="75"/>
      <c r="AJ202" s="75"/>
      <c r="AK202" s="75"/>
      <c r="AL202" s="75"/>
      <c r="AM202" s="75"/>
      <c r="AN202" s="75"/>
      <c r="AO202" s="75"/>
      <c r="AP202" s="75"/>
      <c r="AQ202" s="75"/>
      <c r="AR202" s="75"/>
      <c r="AS202" s="75"/>
      <c r="AT202" s="75"/>
      <c r="AU202" s="75"/>
      <c r="AV202" s="75"/>
      <c r="AW202" s="75"/>
      <c r="AX202" s="75"/>
      <c r="AY202" s="75"/>
      <c r="AZ202" s="75"/>
      <c r="BA202" s="17" t="str">
        <f t="shared" si="60"/>
        <v/>
      </c>
      <c r="BB202" s="17" t="str">
        <f t="shared" si="56"/>
        <v/>
      </c>
      <c r="BC202" s="3"/>
      <c r="BD202" s="25">
        <f t="shared" si="57"/>
        <v>0</v>
      </c>
      <c r="BE202" s="25">
        <f t="shared" si="58"/>
        <v>0</v>
      </c>
      <c r="BF202" s="2"/>
    </row>
    <row r="203" spans="1:58" ht="11.25" customHeight="1" x14ac:dyDescent="0.15">
      <c r="A203" s="306" t="s">
        <v>220</v>
      </c>
      <c r="B203" s="328" t="s">
        <v>218</v>
      </c>
      <c r="C203" s="328"/>
      <c r="D203" s="111">
        <f>+SUM(E203:K203)</f>
        <v>12</v>
      </c>
      <c r="E203" s="62"/>
      <c r="F203" s="63"/>
      <c r="G203" s="63"/>
      <c r="H203" s="63">
        <v>2</v>
      </c>
      <c r="I203" s="63">
        <v>4</v>
      </c>
      <c r="J203" s="63">
        <v>6</v>
      </c>
      <c r="K203" s="63"/>
      <c r="L203" s="223"/>
      <c r="M203" s="224"/>
      <c r="N203" s="74">
        <v>7</v>
      </c>
      <c r="O203" s="74">
        <v>5</v>
      </c>
      <c r="P203" s="225"/>
      <c r="Q203" s="75" t="str">
        <f t="shared" si="55"/>
        <v xml:space="preserve"> </v>
      </c>
      <c r="R203" s="75"/>
      <c r="S203" s="75"/>
      <c r="T203" s="75"/>
      <c r="U203" s="75"/>
      <c r="V203" s="75"/>
      <c r="W203" s="75"/>
      <c r="X203" s="75"/>
      <c r="Y203" s="75"/>
      <c r="Z203" s="75"/>
      <c r="AA203" s="75"/>
      <c r="AB203" s="75"/>
      <c r="AC203" s="75"/>
      <c r="AD203" s="75"/>
      <c r="AE203" s="75"/>
      <c r="AF203" s="75"/>
      <c r="AG203" s="75"/>
      <c r="AH203" s="75"/>
      <c r="AI203" s="75"/>
      <c r="AJ203" s="75"/>
      <c r="AK203" s="75"/>
      <c r="AL203" s="75"/>
      <c r="AM203" s="75"/>
      <c r="AN203" s="75"/>
      <c r="AO203" s="75"/>
      <c r="AP203" s="75"/>
      <c r="AQ203" s="75"/>
      <c r="AR203" s="75"/>
      <c r="AS203" s="75"/>
      <c r="AT203" s="75"/>
      <c r="AU203" s="75"/>
      <c r="AV203" s="75"/>
      <c r="AW203" s="75"/>
      <c r="AX203" s="75"/>
      <c r="AY203" s="75"/>
      <c r="AZ203" s="75"/>
      <c r="BA203" s="17" t="str">
        <f t="shared" si="60"/>
        <v/>
      </c>
      <c r="BB203" s="8" t="str">
        <f t="shared" si="56"/>
        <v/>
      </c>
      <c r="BC203" s="2"/>
      <c r="BD203" s="25">
        <f t="shared" si="57"/>
        <v>0</v>
      </c>
      <c r="BE203" s="29">
        <f t="shared" si="58"/>
        <v>0</v>
      </c>
      <c r="BF203" s="2"/>
    </row>
    <row r="204" spans="1:58" ht="11.25" customHeight="1" x14ac:dyDescent="0.15">
      <c r="A204" s="327"/>
      <c r="B204" s="320" t="s">
        <v>219</v>
      </c>
      <c r="C204" s="320"/>
      <c r="D204" s="113">
        <f>+SUM(E204:K204)</f>
        <v>123</v>
      </c>
      <c r="E204" s="96"/>
      <c r="F204" s="80"/>
      <c r="G204" s="80">
        <v>1</v>
      </c>
      <c r="H204" s="80">
        <v>5</v>
      </c>
      <c r="I204" s="80">
        <v>53</v>
      </c>
      <c r="J204" s="80">
        <v>63</v>
      </c>
      <c r="K204" s="80">
        <v>1</v>
      </c>
      <c r="L204" s="79"/>
      <c r="M204" s="99"/>
      <c r="N204" s="83">
        <v>48</v>
      </c>
      <c r="O204" s="83">
        <v>75</v>
      </c>
      <c r="P204" s="121"/>
      <c r="Q204" s="75" t="str">
        <f t="shared" si="55"/>
        <v xml:space="preserve"> </v>
      </c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  <c r="AC204" s="75"/>
      <c r="AD204" s="75"/>
      <c r="AE204" s="75"/>
      <c r="AF204" s="75"/>
      <c r="AG204" s="75"/>
      <c r="AH204" s="75"/>
      <c r="AI204" s="75"/>
      <c r="AJ204" s="75"/>
      <c r="AK204" s="75"/>
      <c r="AL204" s="75"/>
      <c r="AM204" s="75"/>
      <c r="AN204" s="75"/>
      <c r="AO204" s="75"/>
      <c r="AP204" s="75"/>
      <c r="AQ204" s="75"/>
      <c r="AR204" s="75"/>
      <c r="AS204" s="75"/>
      <c r="AT204" s="75"/>
      <c r="AU204" s="75"/>
      <c r="AV204" s="75"/>
      <c r="AW204" s="75"/>
      <c r="AX204" s="75"/>
      <c r="AY204" s="75"/>
      <c r="AZ204" s="75"/>
      <c r="BA204" s="17" t="str">
        <f t="shared" si="60"/>
        <v/>
      </c>
      <c r="BB204" s="8" t="str">
        <f t="shared" si="56"/>
        <v/>
      </c>
      <c r="BC204" s="2"/>
      <c r="BD204" s="25">
        <f t="shared" si="57"/>
        <v>0</v>
      </c>
      <c r="BE204" s="29">
        <f t="shared" si="58"/>
        <v>0</v>
      </c>
      <c r="BF204" s="2"/>
    </row>
    <row r="205" spans="1:58" ht="11.25" customHeight="1" x14ac:dyDescent="0.15">
      <c r="A205" s="327"/>
      <c r="B205" s="320" t="s">
        <v>141</v>
      </c>
      <c r="C205" s="320"/>
      <c r="D205" s="113">
        <f>+SUM(E205:K205)</f>
        <v>12</v>
      </c>
      <c r="E205" s="96"/>
      <c r="F205" s="80"/>
      <c r="G205" s="80"/>
      <c r="H205" s="80">
        <v>2</v>
      </c>
      <c r="I205" s="80">
        <v>4</v>
      </c>
      <c r="J205" s="80">
        <v>6</v>
      </c>
      <c r="K205" s="80"/>
      <c r="L205" s="79"/>
      <c r="M205" s="99"/>
      <c r="N205" s="83">
        <v>7</v>
      </c>
      <c r="O205" s="83">
        <v>5</v>
      </c>
      <c r="P205" s="121"/>
      <c r="Q205" s="75" t="str">
        <f t="shared" si="55"/>
        <v xml:space="preserve"> </v>
      </c>
      <c r="R205" s="75"/>
      <c r="S205" s="75"/>
      <c r="T205" s="75"/>
      <c r="U205" s="75"/>
      <c r="V205" s="75"/>
      <c r="W205" s="75"/>
      <c r="X205" s="75"/>
      <c r="Y205" s="75"/>
      <c r="Z205" s="75"/>
      <c r="AA205" s="75"/>
      <c r="AB205" s="75"/>
      <c r="AC205" s="75"/>
      <c r="AD205" s="75"/>
      <c r="AE205" s="75"/>
      <c r="AF205" s="75"/>
      <c r="AG205" s="75"/>
      <c r="AH205" s="75"/>
      <c r="AI205" s="75"/>
      <c r="AJ205" s="75"/>
      <c r="AK205" s="75"/>
      <c r="AL205" s="75"/>
      <c r="AM205" s="75"/>
      <c r="AN205" s="75"/>
      <c r="AO205" s="75"/>
      <c r="AP205" s="75"/>
      <c r="AQ205" s="75"/>
      <c r="AR205" s="75"/>
      <c r="AS205" s="75"/>
      <c r="AT205" s="75"/>
      <c r="AU205" s="75"/>
      <c r="AV205" s="75"/>
      <c r="AW205" s="75"/>
      <c r="AX205" s="75"/>
      <c r="AY205" s="75"/>
      <c r="AZ205" s="75"/>
      <c r="BA205" s="17" t="str">
        <f t="shared" si="60"/>
        <v/>
      </c>
      <c r="BB205" s="8" t="str">
        <f t="shared" si="56"/>
        <v/>
      </c>
      <c r="BC205" s="2"/>
      <c r="BD205" s="25">
        <f t="shared" si="57"/>
        <v>0</v>
      </c>
      <c r="BE205" s="29">
        <f t="shared" si="58"/>
        <v>0</v>
      </c>
      <c r="BF205" s="2"/>
    </row>
    <row r="206" spans="1:58" ht="11.25" customHeight="1" x14ac:dyDescent="0.15">
      <c r="A206" s="307"/>
      <c r="B206" s="326" t="s">
        <v>142</v>
      </c>
      <c r="C206" s="326"/>
      <c r="D206" s="195">
        <f>+SUM(E206:K206)</f>
        <v>1</v>
      </c>
      <c r="E206" s="53"/>
      <c r="F206" s="55"/>
      <c r="G206" s="55"/>
      <c r="H206" s="55"/>
      <c r="I206" s="55"/>
      <c r="J206" s="55">
        <v>1</v>
      </c>
      <c r="K206" s="55"/>
      <c r="L206" s="226"/>
      <c r="M206" s="227"/>
      <c r="N206" s="58">
        <v>1</v>
      </c>
      <c r="O206" s="58"/>
      <c r="P206" s="228"/>
      <c r="Q206" s="75" t="str">
        <f t="shared" si="55"/>
        <v xml:space="preserve"> </v>
      </c>
      <c r="R206" s="75"/>
      <c r="S206" s="75"/>
      <c r="T206" s="75"/>
      <c r="U206" s="75"/>
      <c r="V206" s="75"/>
      <c r="W206" s="75"/>
      <c r="X206" s="75"/>
      <c r="Y206" s="75"/>
      <c r="Z206" s="75"/>
      <c r="AA206" s="75"/>
      <c r="AB206" s="75"/>
      <c r="AC206" s="75"/>
      <c r="AD206" s="75"/>
      <c r="AE206" s="75"/>
      <c r="AF206" s="75"/>
      <c r="AG206" s="75"/>
      <c r="AH206" s="75"/>
      <c r="AI206" s="75"/>
      <c r="AJ206" s="75"/>
      <c r="AK206" s="75"/>
      <c r="AL206" s="75"/>
      <c r="AM206" s="75"/>
      <c r="AN206" s="75"/>
      <c r="AO206" s="75"/>
      <c r="AP206" s="75"/>
      <c r="AQ206" s="75"/>
      <c r="AR206" s="75"/>
      <c r="AS206" s="75"/>
      <c r="AT206" s="75"/>
      <c r="AU206" s="75"/>
      <c r="AV206" s="75"/>
      <c r="AW206" s="75"/>
      <c r="AX206" s="75"/>
      <c r="AY206" s="75"/>
      <c r="AZ206" s="75"/>
      <c r="BA206" s="17" t="str">
        <f t="shared" si="60"/>
        <v/>
      </c>
      <c r="BB206" s="8" t="str">
        <f t="shared" si="56"/>
        <v/>
      </c>
      <c r="BC206" s="2"/>
      <c r="BD206" s="25">
        <f t="shared" si="57"/>
        <v>0</v>
      </c>
      <c r="BE206" s="29">
        <f t="shared" si="58"/>
        <v>0</v>
      </c>
      <c r="BF206" s="3"/>
    </row>
    <row r="207" spans="1:58" ht="11.25" customHeight="1" x14ac:dyDescent="0.15">
      <c r="A207" s="306" t="s">
        <v>89</v>
      </c>
      <c r="B207" s="319" t="s">
        <v>218</v>
      </c>
      <c r="C207" s="319"/>
      <c r="D207" s="229">
        <f t="shared" si="59"/>
        <v>33</v>
      </c>
      <c r="E207" s="114"/>
      <c r="F207" s="115"/>
      <c r="G207" s="115"/>
      <c r="H207" s="115"/>
      <c r="I207" s="115">
        <v>1</v>
      </c>
      <c r="J207" s="115">
        <v>4</v>
      </c>
      <c r="K207" s="115">
        <v>27</v>
      </c>
      <c r="L207" s="115">
        <v>1</v>
      </c>
      <c r="M207" s="179"/>
      <c r="N207" s="117">
        <v>9</v>
      </c>
      <c r="O207" s="117">
        <v>24</v>
      </c>
      <c r="P207" s="118"/>
      <c r="Q207" s="75" t="str">
        <f t="shared" si="55"/>
        <v xml:space="preserve"> </v>
      </c>
      <c r="R207" s="75"/>
      <c r="S207" s="75"/>
      <c r="T207" s="75"/>
      <c r="U207" s="75"/>
      <c r="V207" s="75"/>
      <c r="W207" s="75"/>
      <c r="X207" s="75"/>
      <c r="Y207" s="75"/>
      <c r="Z207" s="75"/>
      <c r="AA207" s="75"/>
      <c r="AB207" s="75"/>
      <c r="AC207" s="75"/>
      <c r="AD207" s="75"/>
      <c r="AE207" s="75"/>
      <c r="AF207" s="75"/>
      <c r="AG207" s="75"/>
      <c r="AH207" s="75"/>
      <c r="AI207" s="75"/>
      <c r="AJ207" s="75"/>
      <c r="AK207" s="75"/>
      <c r="AL207" s="75"/>
      <c r="AM207" s="75"/>
      <c r="AN207" s="75"/>
      <c r="AO207" s="75"/>
      <c r="AP207" s="75"/>
      <c r="AQ207" s="75"/>
      <c r="AR207" s="75"/>
      <c r="AS207" s="75"/>
      <c r="AT207" s="75"/>
      <c r="AU207" s="75"/>
      <c r="AV207" s="75"/>
      <c r="AW207" s="75"/>
      <c r="AX207" s="75"/>
      <c r="AY207" s="75"/>
      <c r="AZ207" s="75"/>
      <c r="BA207" s="17" t="str">
        <f t="shared" si="60"/>
        <v/>
      </c>
      <c r="BB207" s="17" t="str">
        <f t="shared" si="56"/>
        <v/>
      </c>
      <c r="BC207" s="2"/>
      <c r="BD207" s="25">
        <f t="shared" si="57"/>
        <v>0</v>
      </c>
      <c r="BE207" s="25">
        <f t="shared" si="58"/>
        <v>0</v>
      </c>
      <c r="BF207" s="3"/>
    </row>
    <row r="208" spans="1:58" ht="11.25" customHeight="1" x14ac:dyDescent="0.15">
      <c r="A208" s="327"/>
      <c r="B208" s="320" t="s">
        <v>219</v>
      </c>
      <c r="C208" s="320"/>
      <c r="D208" s="113">
        <f t="shared" si="59"/>
        <v>58</v>
      </c>
      <c r="E208" s="96"/>
      <c r="F208" s="80"/>
      <c r="G208" s="80"/>
      <c r="H208" s="80"/>
      <c r="I208" s="80">
        <v>1</v>
      </c>
      <c r="J208" s="80">
        <v>1</v>
      </c>
      <c r="K208" s="80">
        <v>53</v>
      </c>
      <c r="L208" s="80">
        <v>1</v>
      </c>
      <c r="M208" s="98">
        <v>2</v>
      </c>
      <c r="N208" s="83">
        <v>16</v>
      </c>
      <c r="O208" s="83">
        <v>42</v>
      </c>
      <c r="P208" s="119">
        <v>1</v>
      </c>
      <c r="Q208" s="75" t="str">
        <f t="shared" si="55"/>
        <v xml:space="preserve"> </v>
      </c>
      <c r="R208" s="75"/>
      <c r="S208" s="75"/>
      <c r="T208" s="75"/>
      <c r="U208" s="75"/>
      <c r="V208" s="75"/>
      <c r="W208" s="75"/>
      <c r="X208" s="75"/>
      <c r="Y208" s="75"/>
      <c r="Z208" s="75"/>
      <c r="AA208" s="75"/>
      <c r="AB208" s="75"/>
      <c r="AC208" s="75"/>
      <c r="AD208" s="75"/>
      <c r="AE208" s="75"/>
      <c r="AF208" s="75"/>
      <c r="AG208" s="75"/>
      <c r="AH208" s="75"/>
      <c r="AI208" s="75"/>
      <c r="AJ208" s="75"/>
      <c r="AK208" s="75"/>
      <c r="AL208" s="75"/>
      <c r="AM208" s="75"/>
      <c r="AN208" s="75"/>
      <c r="AO208" s="75"/>
      <c r="AP208" s="75"/>
      <c r="AQ208" s="75"/>
      <c r="AR208" s="75"/>
      <c r="AS208" s="75"/>
      <c r="AT208" s="75"/>
      <c r="AU208" s="75"/>
      <c r="AV208" s="75"/>
      <c r="AW208" s="75"/>
      <c r="AX208" s="75"/>
      <c r="AY208" s="75"/>
      <c r="AZ208" s="75"/>
      <c r="BA208" s="17" t="str">
        <f t="shared" si="60"/>
        <v/>
      </c>
      <c r="BB208" s="17" t="str">
        <f t="shared" si="56"/>
        <v/>
      </c>
      <c r="BC208" s="27"/>
      <c r="BD208" s="25">
        <f t="shared" si="57"/>
        <v>0</v>
      </c>
      <c r="BE208" s="25">
        <f t="shared" si="58"/>
        <v>0</v>
      </c>
      <c r="BF208" s="3"/>
    </row>
    <row r="209" spans="1:58" ht="11.25" customHeight="1" x14ac:dyDescent="0.15">
      <c r="A209" s="327"/>
      <c r="B209" s="320" t="s">
        <v>141</v>
      </c>
      <c r="C209" s="320"/>
      <c r="D209" s="113">
        <f t="shared" si="59"/>
        <v>14</v>
      </c>
      <c r="E209" s="96"/>
      <c r="F209" s="80"/>
      <c r="G209" s="80"/>
      <c r="H209" s="80"/>
      <c r="I209" s="80"/>
      <c r="J209" s="80">
        <v>2</v>
      </c>
      <c r="K209" s="80">
        <v>11</v>
      </c>
      <c r="L209" s="80">
        <v>1</v>
      </c>
      <c r="M209" s="98"/>
      <c r="N209" s="83">
        <v>3</v>
      </c>
      <c r="O209" s="83">
        <v>11</v>
      </c>
      <c r="P209" s="119"/>
      <c r="Q209" s="75" t="str">
        <f t="shared" si="55"/>
        <v xml:space="preserve"> </v>
      </c>
      <c r="R209" s="75"/>
      <c r="S209" s="75"/>
      <c r="T209" s="75"/>
      <c r="U209" s="75"/>
      <c r="V209" s="75"/>
      <c r="W209" s="75"/>
      <c r="X209" s="75"/>
      <c r="Y209" s="75"/>
      <c r="Z209" s="75"/>
      <c r="AA209" s="75"/>
      <c r="AB209" s="75"/>
      <c r="AC209" s="75"/>
      <c r="AD209" s="75"/>
      <c r="AE209" s="75"/>
      <c r="AF209" s="75"/>
      <c r="AG209" s="75"/>
      <c r="AH209" s="75"/>
      <c r="AI209" s="75"/>
      <c r="AJ209" s="75"/>
      <c r="AK209" s="75"/>
      <c r="AL209" s="75"/>
      <c r="AM209" s="75"/>
      <c r="AN209" s="75"/>
      <c r="AO209" s="75"/>
      <c r="AP209" s="75"/>
      <c r="AQ209" s="75"/>
      <c r="AR209" s="75"/>
      <c r="AS209" s="75"/>
      <c r="AT209" s="75"/>
      <c r="AU209" s="75"/>
      <c r="AV209" s="75"/>
      <c r="AW209" s="75"/>
      <c r="AX209" s="75"/>
      <c r="AY209" s="75"/>
      <c r="AZ209" s="75"/>
      <c r="BA209" s="17" t="str">
        <f t="shared" si="60"/>
        <v/>
      </c>
      <c r="BB209" s="17" t="str">
        <f t="shared" si="56"/>
        <v/>
      </c>
      <c r="BC209" s="10"/>
      <c r="BD209" s="25">
        <f t="shared" si="57"/>
        <v>0</v>
      </c>
      <c r="BE209" s="25">
        <f t="shared" si="58"/>
        <v>0</v>
      </c>
      <c r="BF209" s="10"/>
    </row>
    <row r="210" spans="1:58" ht="11.25" customHeight="1" x14ac:dyDescent="0.15">
      <c r="A210" s="307"/>
      <c r="B210" s="321" t="s">
        <v>142</v>
      </c>
      <c r="C210" s="321"/>
      <c r="D210" s="191">
        <f t="shared" si="59"/>
        <v>12</v>
      </c>
      <c r="E210" s="142"/>
      <c r="F210" s="144"/>
      <c r="G210" s="144"/>
      <c r="H210" s="144"/>
      <c r="I210" s="144">
        <v>1</v>
      </c>
      <c r="J210" s="144">
        <v>1</v>
      </c>
      <c r="K210" s="144">
        <v>10</v>
      </c>
      <c r="L210" s="144"/>
      <c r="M210" s="145"/>
      <c r="N210" s="87">
        <v>5</v>
      </c>
      <c r="O210" s="87">
        <v>7</v>
      </c>
      <c r="P210" s="157"/>
      <c r="Q210" s="75" t="str">
        <f t="shared" si="55"/>
        <v xml:space="preserve"> </v>
      </c>
      <c r="R210" s="75"/>
      <c r="S210" s="75"/>
      <c r="T210" s="75"/>
      <c r="U210" s="75"/>
      <c r="V210" s="75"/>
      <c r="W210" s="75"/>
      <c r="X210" s="75"/>
      <c r="Y210" s="75"/>
      <c r="Z210" s="75"/>
      <c r="AA210" s="75"/>
      <c r="AB210" s="75"/>
      <c r="AC210" s="75"/>
      <c r="AD210" s="75"/>
      <c r="AE210" s="75"/>
      <c r="AF210" s="75"/>
      <c r="AG210" s="75"/>
      <c r="AH210" s="75"/>
      <c r="AI210" s="75"/>
      <c r="AJ210" s="75"/>
      <c r="AK210" s="75"/>
      <c r="AL210" s="75"/>
      <c r="AM210" s="75"/>
      <c r="AN210" s="75"/>
      <c r="AO210" s="75"/>
      <c r="AP210" s="75"/>
      <c r="AQ210" s="75"/>
      <c r="AR210" s="75"/>
      <c r="AS210" s="75"/>
      <c r="AT210" s="75"/>
      <c r="AU210" s="75"/>
      <c r="AV210" s="75"/>
      <c r="AW210" s="75"/>
      <c r="AX210" s="75"/>
      <c r="AY210" s="75"/>
      <c r="AZ210" s="75"/>
      <c r="BA210" s="17" t="str">
        <f t="shared" si="60"/>
        <v/>
      </c>
      <c r="BB210" s="17" t="str">
        <f t="shared" si="56"/>
        <v/>
      </c>
      <c r="BC210" s="10"/>
      <c r="BD210" s="25">
        <f t="shared" si="57"/>
        <v>0</v>
      </c>
      <c r="BE210" s="25">
        <f t="shared" si="58"/>
        <v>0</v>
      </c>
      <c r="BF210" s="10"/>
    </row>
    <row r="211" spans="1:58" ht="11.25" customHeight="1" x14ac:dyDescent="0.15">
      <c r="A211" s="306" t="s">
        <v>145</v>
      </c>
      <c r="B211" s="328" t="s">
        <v>218</v>
      </c>
      <c r="C211" s="328"/>
      <c r="D211" s="111">
        <f>+SUM(H211:M211)</f>
        <v>0</v>
      </c>
      <c r="E211" s="230"/>
      <c r="F211" s="223"/>
      <c r="G211" s="223"/>
      <c r="H211" s="63"/>
      <c r="I211" s="63"/>
      <c r="J211" s="63"/>
      <c r="K211" s="63"/>
      <c r="L211" s="63"/>
      <c r="M211" s="64"/>
      <c r="N211" s="74"/>
      <c r="O211" s="74"/>
      <c r="P211" s="112"/>
      <c r="Q211" s="75" t="str">
        <f t="shared" si="55"/>
        <v xml:space="preserve"> </v>
      </c>
      <c r="R211" s="75"/>
      <c r="S211" s="75"/>
      <c r="T211" s="75"/>
      <c r="U211" s="75"/>
      <c r="V211" s="75"/>
      <c r="W211" s="75"/>
      <c r="X211" s="75"/>
      <c r="Y211" s="75"/>
      <c r="Z211" s="75"/>
      <c r="AA211" s="75"/>
      <c r="AB211" s="75"/>
      <c r="AC211" s="75"/>
      <c r="AD211" s="75"/>
      <c r="AE211" s="75"/>
      <c r="AF211" s="75"/>
      <c r="AG211" s="75"/>
      <c r="AH211" s="75"/>
      <c r="AI211" s="75"/>
      <c r="AJ211" s="75"/>
      <c r="AK211" s="75"/>
      <c r="AL211" s="75"/>
      <c r="AM211" s="75"/>
      <c r="AN211" s="75"/>
      <c r="AO211" s="75"/>
      <c r="AP211" s="75"/>
      <c r="AQ211" s="75"/>
      <c r="AR211" s="75"/>
      <c r="AS211" s="75"/>
      <c r="AT211" s="75"/>
      <c r="AU211" s="75"/>
      <c r="AV211" s="75"/>
      <c r="AW211" s="75"/>
      <c r="AX211" s="75"/>
      <c r="AY211" s="75"/>
      <c r="AZ211" s="75"/>
      <c r="BA211" s="17" t="str">
        <f t="shared" si="60"/>
        <v/>
      </c>
      <c r="BB211" s="17" t="str">
        <f t="shared" si="56"/>
        <v/>
      </c>
      <c r="BC211" s="10"/>
      <c r="BD211" s="25">
        <f t="shared" si="57"/>
        <v>0</v>
      </c>
      <c r="BE211" s="25">
        <f t="shared" si="58"/>
        <v>0</v>
      </c>
      <c r="BF211" s="10"/>
    </row>
    <row r="212" spans="1:58" ht="11.25" customHeight="1" x14ac:dyDescent="0.15">
      <c r="A212" s="327"/>
      <c r="B212" s="320" t="s">
        <v>219</v>
      </c>
      <c r="C212" s="320"/>
      <c r="D212" s="113">
        <f t="shared" ref="D212:D218" si="61">+SUM(H212:M212)</f>
        <v>0</v>
      </c>
      <c r="E212" s="77"/>
      <c r="F212" s="79"/>
      <c r="G212" s="79"/>
      <c r="H212" s="80"/>
      <c r="I212" s="80"/>
      <c r="J212" s="80"/>
      <c r="K212" s="80"/>
      <c r="L212" s="80"/>
      <c r="M212" s="98"/>
      <c r="N212" s="83"/>
      <c r="O212" s="83"/>
      <c r="P212" s="119"/>
      <c r="Q212" s="75" t="str">
        <f t="shared" si="55"/>
        <v xml:space="preserve"> </v>
      </c>
      <c r="R212" s="75"/>
      <c r="S212" s="75"/>
      <c r="T212" s="75"/>
      <c r="U212" s="75"/>
      <c r="V212" s="75"/>
      <c r="W212" s="75"/>
      <c r="X212" s="75"/>
      <c r="Y212" s="75"/>
      <c r="Z212" s="75"/>
      <c r="AA212" s="75"/>
      <c r="AB212" s="75"/>
      <c r="AC212" s="75"/>
      <c r="AD212" s="75"/>
      <c r="AE212" s="75"/>
      <c r="AF212" s="75"/>
      <c r="AG212" s="75"/>
      <c r="AH212" s="75"/>
      <c r="AI212" s="75"/>
      <c r="AJ212" s="75"/>
      <c r="AK212" s="75"/>
      <c r="AL212" s="75"/>
      <c r="AM212" s="75"/>
      <c r="AN212" s="75"/>
      <c r="AO212" s="75"/>
      <c r="AP212" s="75"/>
      <c r="AQ212" s="75"/>
      <c r="AR212" s="75"/>
      <c r="AS212" s="75"/>
      <c r="AT212" s="75"/>
      <c r="AU212" s="75"/>
      <c r="AV212" s="75"/>
      <c r="AW212" s="75"/>
      <c r="AX212" s="75"/>
      <c r="AY212" s="75"/>
      <c r="AZ212" s="75"/>
      <c r="BA212" s="17" t="str">
        <f t="shared" si="60"/>
        <v/>
      </c>
      <c r="BB212" s="17" t="str">
        <f t="shared" si="56"/>
        <v/>
      </c>
      <c r="BC212" s="10"/>
      <c r="BD212" s="25">
        <f t="shared" si="57"/>
        <v>0</v>
      </c>
      <c r="BE212" s="25">
        <f t="shared" si="58"/>
        <v>0</v>
      </c>
      <c r="BF212" s="10"/>
    </row>
    <row r="213" spans="1:58" ht="11.25" customHeight="1" x14ac:dyDescent="0.15">
      <c r="A213" s="327"/>
      <c r="B213" s="320" t="s">
        <v>141</v>
      </c>
      <c r="C213" s="320"/>
      <c r="D213" s="113">
        <f t="shared" si="61"/>
        <v>0</v>
      </c>
      <c r="E213" s="77"/>
      <c r="F213" s="79"/>
      <c r="G213" s="79"/>
      <c r="H213" s="80"/>
      <c r="I213" s="80"/>
      <c r="J213" s="80"/>
      <c r="K213" s="80"/>
      <c r="L213" s="80"/>
      <c r="M213" s="98"/>
      <c r="N213" s="83"/>
      <c r="O213" s="83"/>
      <c r="P213" s="119"/>
      <c r="Q213" s="75" t="str">
        <f t="shared" si="55"/>
        <v xml:space="preserve"> </v>
      </c>
      <c r="R213" s="75"/>
      <c r="S213" s="75"/>
      <c r="T213" s="75"/>
      <c r="U213" s="75"/>
      <c r="V213" s="75"/>
      <c r="W213" s="75"/>
      <c r="X213" s="75"/>
      <c r="Y213" s="75"/>
      <c r="Z213" s="75"/>
      <c r="AA213" s="75"/>
      <c r="AB213" s="75"/>
      <c r="AC213" s="75"/>
      <c r="AD213" s="75"/>
      <c r="AE213" s="75"/>
      <c r="AF213" s="75"/>
      <c r="AG213" s="75"/>
      <c r="AH213" s="75"/>
      <c r="AI213" s="75"/>
      <c r="AJ213" s="75"/>
      <c r="AK213" s="75"/>
      <c r="AL213" s="75"/>
      <c r="AM213" s="75"/>
      <c r="AN213" s="75"/>
      <c r="AO213" s="75"/>
      <c r="AP213" s="75"/>
      <c r="AQ213" s="75"/>
      <c r="AR213" s="75"/>
      <c r="AS213" s="75"/>
      <c r="AT213" s="75"/>
      <c r="AU213" s="75"/>
      <c r="AV213" s="75"/>
      <c r="AW213" s="75"/>
      <c r="AX213" s="75"/>
      <c r="AY213" s="75"/>
      <c r="AZ213" s="75"/>
      <c r="BA213" s="17" t="str">
        <f t="shared" si="60"/>
        <v/>
      </c>
      <c r="BB213" s="17" t="str">
        <f t="shared" si="56"/>
        <v/>
      </c>
      <c r="BC213" s="10"/>
      <c r="BD213" s="25">
        <f t="shared" si="57"/>
        <v>0</v>
      </c>
      <c r="BE213" s="25">
        <f t="shared" si="58"/>
        <v>0</v>
      </c>
      <c r="BF213" s="10"/>
    </row>
    <row r="214" spans="1:58" ht="11.25" customHeight="1" x14ac:dyDescent="0.15">
      <c r="A214" s="307"/>
      <c r="B214" s="326" t="s">
        <v>142</v>
      </c>
      <c r="C214" s="326"/>
      <c r="D214" s="195">
        <f t="shared" si="61"/>
        <v>0</v>
      </c>
      <c r="E214" s="231"/>
      <c r="F214" s="226"/>
      <c r="G214" s="226"/>
      <c r="H214" s="55"/>
      <c r="I214" s="55"/>
      <c r="J214" s="55"/>
      <c r="K214" s="55"/>
      <c r="L214" s="55"/>
      <c r="M214" s="57"/>
      <c r="N214" s="58"/>
      <c r="O214" s="58"/>
      <c r="P214" s="148"/>
      <c r="Q214" s="75" t="str">
        <f t="shared" si="55"/>
        <v xml:space="preserve"> </v>
      </c>
      <c r="R214" s="75"/>
      <c r="S214" s="75"/>
      <c r="T214" s="75"/>
      <c r="U214" s="75"/>
      <c r="V214" s="75"/>
      <c r="W214" s="75"/>
      <c r="X214" s="75"/>
      <c r="Y214" s="75"/>
      <c r="Z214" s="75"/>
      <c r="AA214" s="75"/>
      <c r="AB214" s="75"/>
      <c r="AC214" s="75"/>
      <c r="AD214" s="75"/>
      <c r="AE214" s="75"/>
      <c r="AF214" s="75"/>
      <c r="AG214" s="75"/>
      <c r="AH214" s="75"/>
      <c r="AI214" s="75"/>
      <c r="AJ214" s="75"/>
      <c r="AK214" s="75"/>
      <c r="AL214" s="75"/>
      <c r="AM214" s="75"/>
      <c r="AN214" s="75"/>
      <c r="AO214" s="75"/>
      <c r="AP214" s="75"/>
      <c r="AQ214" s="75"/>
      <c r="AR214" s="75"/>
      <c r="AS214" s="75"/>
      <c r="AT214" s="75"/>
      <c r="AU214" s="75"/>
      <c r="AV214" s="75"/>
      <c r="AW214" s="75"/>
      <c r="AX214" s="75"/>
      <c r="AY214" s="75"/>
      <c r="AZ214" s="75"/>
      <c r="BA214" s="17" t="str">
        <f t="shared" si="60"/>
        <v/>
      </c>
      <c r="BB214" s="17" t="str">
        <f t="shared" si="56"/>
        <v/>
      </c>
      <c r="BC214" s="10"/>
      <c r="BD214" s="25">
        <f t="shared" si="57"/>
        <v>0</v>
      </c>
      <c r="BE214" s="25">
        <f t="shared" si="58"/>
        <v>0</v>
      </c>
      <c r="BF214" s="10"/>
    </row>
    <row r="215" spans="1:58" ht="11.25" customHeight="1" x14ac:dyDescent="0.15">
      <c r="A215" s="306" t="s">
        <v>146</v>
      </c>
      <c r="B215" s="319" t="s">
        <v>218</v>
      </c>
      <c r="C215" s="319"/>
      <c r="D215" s="229">
        <f t="shared" si="61"/>
        <v>17</v>
      </c>
      <c r="E215" s="232"/>
      <c r="F215" s="233"/>
      <c r="G215" s="233"/>
      <c r="H215" s="115"/>
      <c r="I215" s="115"/>
      <c r="J215" s="115"/>
      <c r="K215" s="115">
        <v>9</v>
      </c>
      <c r="L215" s="115">
        <v>7</v>
      </c>
      <c r="M215" s="179">
        <v>1</v>
      </c>
      <c r="N215" s="117">
        <v>6</v>
      </c>
      <c r="O215" s="117">
        <v>11</v>
      </c>
      <c r="P215" s="118"/>
      <c r="Q215" s="75" t="str">
        <f t="shared" si="55"/>
        <v xml:space="preserve"> </v>
      </c>
      <c r="R215" s="75"/>
      <c r="S215" s="75"/>
      <c r="T215" s="75"/>
      <c r="U215" s="75"/>
      <c r="V215" s="75"/>
      <c r="W215" s="75"/>
      <c r="X215" s="75"/>
      <c r="Y215" s="75"/>
      <c r="Z215" s="75"/>
      <c r="AA215" s="75"/>
      <c r="AB215" s="75"/>
      <c r="AC215" s="75"/>
      <c r="AD215" s="75"/>
      <c r="AE215" s="75"/>
      <c r="AF215" s="75"/>
      <c r="AG215" s="75"/>
      <c r="AH215" s="75"/>
      <c r="AI215" s="75"/>
      <c r="AJ215" s="75"/>
      <c r="AK215" s="75"/>
      <c r="AL215" s="75"/>
      <c r="AM215" s="75"/>
      <c r="AN215" s="75"/>
      <c r="AO215" s="75"/>
      <c r="AP215" s="75"/>
      <c r="AQ215" s="75"/>
      <c r="AR215" s="75"/>
      <c r="AS215" s="75"/>
      <c r="AT215" s="75"/>
      <c r="AU215" s="75"/>
      <c r="AV215" s="75"/>
      <c r="AW215" s="75"/>
      <c r="AX215" s="75"/>
      <c r="AY215" s="75"/>
      <c r="AZ215" s="75"/>
      <c r="BA215" s="17" t="str">
        <f t="shared" si="60"/>
        <v/>
      </c>
      <c r="BB215" s="17" t="str">
        <f t="shared" si="56"/>
        <v/>
      </c>
      <c r="BC215" s="10"/>
      <c r="BD215" s="25">
        <f t="shared" si="57"/>
        <v>0</v>
      </c>
      <c r="BE215" s="25">
        <f t="shared" si="58"/>
        <v>0</v>
      </c>
      <c r="BF215" s="10"/>
    </row>
    <row r="216" spans="1:58" ht="11.25" customHeight="1" x14ac:dyDescent="0.15">
      <c r="A216" s="327"/>
      <c r="B216" s="320" t="s">
        <v>219</v>
      </c>
      <c r="C216" s="320"/>
      <c r="D216" s="113">
        <f t="shared" si="61"/>
        <v>71</v>
      </c>
      <c r="E216" s="77"/>
      <c r="F216" s="79"/>
      <c r="G216" s="79"/>
      <c r="H216" s="80"/>
      <c r="I216" s="80"/>
      <c r="J216" s="80"/>
      <c r="K216" s="80">
        <v>30</v>
      </c>
      <c r="L216" s="80">
        <v>38</v>
      </c>
      <c r="M216" s="98">
        <v>3</v>
      </c>
      <c r="N216" s="83">
        <v>22</v>
      </c>
      <c r="O216" s="83">
        <v>49</v>
      </c>
      <c r="P216" s="119"/>
      <c r="Q216" s="75" t="str">
        <f t="shared" si="55"/>
        <v xml:space="preserve"> </v>
      </c>
      <c r="R216" s="75"/>
      <c r="S216" s="75"/>
      <c r="T216" s="75"/>
      <c r="U216" s="75"/>
      <c r="V216" s="75"/>
      <c r="W216" s="75"/>
      <c r="X216" s="75"/>
      <c r="Y216" s="75"/>
      <c r="Z216" s="75"/>
      <c r="AA216" s="75"/>
      <c r="AB216" s="75"/>
      <c r="AC216" s="75"/>
      <c r="AD216" s="75"/>
      <c r="AE216" s="75"/>
      <c r="AF216" s="75"/>
      <c r="AG216" s="75"/>
      <c r="AH216" s="75"/>
      <c r="AI216" s="75"/>
      <c r="AJ216" s="75"/>
      <c r="AK216" s="75"/>
      <c r="AL216" s="75"/>
      <c r="AM216" s="75"/>
      <c r="AN216" s="75"/>
      <c r="AO216" s="75"/>
      <c r="AP216" s="75"/>
      <c r="AQ216" s="75"/>
      <c r="AR216" s="75"/>
      <c r="AS216" s="75"/>
      <c r="AT216" s="75"/>
      <c r="AU216" s="75"/>
      <c r="AV216" s="75"/>
      <c r="AW216" s="75"/>
      <c r="AX216" s="75"/>
      <c r="AY216" s="75"/>
      <c r="AZ216" s="75"/>
      <c r="BA216" s="17" t="str">
        <f t="shared" si="60"/>
        <v/>
      </c>
      <c r="BB216" s="17" t="str">
        <f t="shared" si="56"/>
        <v/>
      </c>
      <c r="BC216" s="10"/>
      <c r="BD216" s="25">
        <f t="shared" si="57"/>
        <v>0</v>
      </c>
      <c r="BE216" s="25">
        <f t="shared" si="58"/>
        <v>0</v>
      </c>
      <c r="BF216" s="10"/>
    </row>
    <row r="217" spans="1:58" ht="11.25" customHeight="1" x14ac:dyDescent="0.15">
      <c r="A217" s="327"/>
      <c r="B217" s="320" t="s">
        <v>141</v>
      </c>
      <c r="C217" s="320"/>
      <c r="D217" s="113">
        <f t="shared" si="61"/>
        <v>17</v>
      </c>
      <c r="E217" s="77"/>
      <c r="F217" s="79"/>
      <c r="G217" s="79"/>
      <c r="H217" s="80"/>
      <c r="I217" s="80"/>
      <c r="J217" s="80"/>
      <c r="K217" s="80">
        <v>9</v>
      </c>
      <c r="L217" s="80">
        <v>7</v>
      </c>
      <c r="M217" s="98">
        <v>1</v>
      </c>
      <c r="N217" s="83">
        <v>6</v>
      </c>
      <c r="O217" s="83">
        <v>11</v>
      </c>
      <c r="P217" s="119"/>
      <c r="Q217" s="75" t="str">
        <f t="shared" si="55"/>
        <v xml:space="preserve"> </v>
      </c>
      <c r="R217" s="75"/>
      <c r="S217" s="75"/>
      <c r="T217" s="75"/>
      <c r="U217" s="75"/>
      <c r="V217" s="75"/>
      <c r="W217" s="75"/>
      <c r="X217" s="75"/>
      <c r="Y217" s="75"/>
      <c r="Z217" s="75"/>
      <c r="AA217" s="75"/>
      <c r="AB217" s="75"/>
      <c r="AC217" s="75"/>
      <c r="AD217" s="75"/>
      <c r="AE217" s="75"/>
      <c r="AF217" s="75"/>
      <c r="AG217" s="75"/>
      <c r="AH217" s="75"/>
      <c r="AI217" s="75"/>
      <c r="AJ217" s="75"/>
      <c r="AK217" s="75"/>
      <c r="AL217" s="75"/>
      <c r="AM217" s="75"/>
      <c r="AN217" s="75"/>
      <c r="AO217" s="75"/>
      <c r="AP217" s="75"/>
      <c r="AQ217" s="75"/>
      <c r="AR217" s="75"/>
      <c r="AS217" s="75"/>
      <c r="AT217" s="75"/>
      <c r="AU217" s="75"/>
      <c r="AV217" s="75"/>
      <c r="AW217" s="75"/>
      <c r="AX217" s="75"/>
      <c r="AY217" s="75"/>
      <c r="AZ217" s="75"/>
      <c r="BA217" s="17" t="str">
        <f t="shared" si="60"/>
        <v/>
      </c>
      <c r="BB217" s="17" t="str">
        <f t="shared" si="56"/>
        <v/>
      </c>
      <c r="BC217" s="10"/>
      <c r="BD217" s="25">
        <f t="shared" si="57"/>
        <v>0</v>
      </c>
      <c r="BE217" s="25">
        <f t="shared" si="58"/>
        <v>0</v>
      </c>
      <c r="BF217" s="10"/>
    </row>
    <row r="218" spans="1:58" ht="12.95" customHeight="1" x14ac:dyDescent="0.15">
      <c r="A218" s="307"/>
      <c r="B218" s="326" t="s">
        <v>142</v>
      </c>
      <c r="C218" s="326"/>
      <c r="D218" s="195">
        <f t="shared" si="61"/>
        <v>18</v>
      </c>
      <c r="E218" s="231"/>
      <c r="F218" s="226"/>
      <c r="G218" s="226"/>
      <c r="H218" s="55"/>
      <c r="I218" s="55"/>
      <c r="J218" s="55"/>
      <c r="K218" s="55">
        <v>5</v>
      </c>
      <c r="L218" s="55">
        <v>10</v>
      </c>
      <c r="M218" s="57">
        <v>3</v>
      </c>
      <c r="N218" s="58">
        <v>6</v>
      </c>
      <c r="O218" s="58">
        <v>12</v>
      </c>
      <c r="P218" s="148"/>
      <c r="Q218" s="75" t="str">
        <f t="shared" si="55"/>
        <v xml:space="preserve"> </v>
      </c>
      <c r="R218" s="75"/>
      <c r="S218" s="75"/>
      <c r="T218" s="75"/>
      <c r="U218" s="75"/>
      <c r="V218" s="75"/>
      <c r="W218" s="75"/>
      <c r="X218" s="75"/>
      <c r="Y218" s="75"/>
      <c r="Z218" s="75"/>
      <c r="AA218" s="75"/>
      <c r="AB218" s="75"/>
      <c r="AC218" s="75"/>
      <c r="AD218" s="75"/>
      <c r="AE218" s="75"/>
      <c r="AF218" s="75"/>
      <c r="AG218" s="75"/>
      <c r="AH218" s="75"/>
      <c r="AI218" s="75"/>
      <c r="AJ218" s="75"/>
      <c r="AK218" s="75"/>
      <c r="AL218" s="75"/>
      <c r="AM218" s="75"/>
      <c r="AN218" s="75"/>
      <c r="AO218" s="75"/>
      <c r="AP218" s="75"/>
      <c r="AQ218" s="75"/>
      <c r="AR218" s="75"/>
      <c r="AS218" s="75"/>
      <c r="AT218" s="75"/>
      <c r="AU218" s="75"/>
      <c r="AV218" s="75"/>
      <c r="AW218" s="75"/>
      <c r="AX218" s="75"/>
      <c r="AY218" s="75"/>
      <c r="AZ218" s="75"/>
      <c r="BA218" s="17" t="str">
        <f t="shared" si="60"/>
        <v/>
      </c>
      <c r="BB218" s="17" t="str">
        <f t="shared" si="56"/>
        <v/>
      </c>
      <c r="BC218" s="10"/>
      <c r="BD218" s="25">
        <f t="shared" si="57"/>
        <v>0</v>
      </c>
      <c r="BE218" s="25">
        <f t="shared" si="58"/>
        <v>0</v>
      </c>
      <c r="BF218" s="10"/>
    </row>
    <row r="219" spans="1:58" ht="12.95" customHeight="1" x14ac:dyDescent="0.15">
      <c r="A219" s="306" t="s">
        <v>221</v>
      </c>
      <c r="B219" s="319" t="s">
        <v>218</v>
      </c>
      <c r="C219" s="319"/>
      <c r="D219" s="229">
        <f t="shared" si="59"/>
        <v>0</v>
      </c>
      <c r="E219" s="114"/>
      <c r="F219" s="115"/>
      <c r="G219" s="115"/>
      <c r="H219" s="115"/>
      <c r="I219" s="115"/>
      <c r="J219" s="115"/>
      <c r="K219" s="115"/>
      <c r="L219" s="115"/>
      <c r="M219" s="179"/>
      <c r="N219" s="117"/>
      <c r="O219" s="117"/>
      <c r="P219" s="118"/>
      <c r="Q219" s="75" t="str">
        <f t="shared" si="55"/>
        <v xml:space="preserve"> </v>
      </c>
      <c r="R219" s="75"/>
      <c r="S219" s="75"/>
      <c r="T219" s="75"/>
      <c r="U219" s="75"/>
      <c r="V219" s="75"/>
      <c r="W219" s="75"/>
      <c r="X219" s="75"/>
      <c r="Y219" s="75"/>
      <c r="Z219" s="75"/>
      <c r="AA219" s="75"/>
      <c r="AB219" s="75"/>
      <c r="AC219" s="75"/>
      <c r="AD219" s="75"/>
      <c r="AE219" s="75"/>
      <c r="AF219" s="75"/>
      <c r="AG219" s="75"/>
      <c r="AH219" s="75"/>
      <c r="AI219" s="75"/>
      <c r="AJ219" s="75"/>
      <c r="AK219" s="75"/>
      <c r="AL219" s="75"/>
      <c r="AM219" s="75"/>
      <c r="AN219" s="75"/>
      <c r="AO219" s="75"/>
      <c r="AP219" s="75"/>
      <c r="AQ219" s="75"/>
      <c r="AR219" s="75"/>
      <c r="AS219" s="75"/>
      <c r="AT219" s="75"/>
      <c r="AU219" s="75"/>
      <c r="AV219" s="75"/>
      <c r="AW219" s="75"/>
      <c r="AX219" s="75"/>
      <c r="AY219" s="75"/>
      <c r="AZ219" s="75"/>
      <c r="BA219" s="17" t="str">
        <f t="shared" si="60"/>
        <v/>
      </c>
      <c r="BB219" s="17" t="str">
        <f t="shared" si="56"/>
        <v/>
      </c>
      <c r="BC219" s="10"/>
      <c r="BD219" s="25">
        <f t="shared" si="57"/>
        <v>0</v>
      </c>
      <c r="BE219" s="25">
        <f t="shared" si="58"/>
        <v>0</v>
      </c>
      <c r="BF219" s="10"/>
    </row>
    <row r="220" spans="1:58" ht="12.95" customHeight="1" x14ac:dyDescent="0.15">
      <c r="A220" s="327"/>
      <c r="B220" s="320" t="s">
        <v>219</v>
      </c>
      <c r="C220" s="320"/>
      <c r="D220" s="113">
        <f t="shared" si="59"/>
        <v>0</v>
      </c>
      <c r="E220" s="96"/>
      <c r="F220" s="80"/>
      <c r="G220" s="80"/>
      <c r="H220" s="80"/>
      <c r="I220" s="80"/>
      <c r="J220" s="80"/>
      <c r="K220" s="80"/>
      <c r="L220" s="80"/>
      <c r="M220" s="98"/>
      <c r="N220" s="83"/>
      <c r="O220" s="83"/>
      <c r="P220" s="119"/>
      <c r="Q220" s="75" t="str">
        <f t="shared" si="55"/>
        <v xml:space="preserve"> </v>
      </c>
      <c r="R220" s="75"/>
      <c r="S220" s="75"/>
      <c r="T220" s="75"/>
      <c r="U220" s="75"/>
      <c r="V220" s="75"/>
      <c r="W220" s="75"/>
      <c r="X220" s="75"/>
      <c r="Y220" s="75"/>
      <c r="Z220" s="75"/>
      <c r="AA220" s="75"/>
      <c r="AB220" s="75"/>
      <c r="AC220" s="75"/>
      <c r="AD220" s="75"/>
      <c r="AE220" s="75"/>
      <c r="AF220" s="75"/>
      <c r="AG220" s="75"/>
      <c r="AH220" s="75"/>
      <c r="AI220" s="75"/>
      <c r="AJ220" s="75"/>
      <c r="AK220" s="75"/>
      <c r="AL220" s="75"/>
      <c r="AM220" s="75"/>
      <c r="AN220" s="75"/>
      <c r="AO220" s="75"/>
      <c r="AP220" s="75"/>
      <c r="AQ220" s="75"/>
      <c r="AR220" s="75"/>
      <c r="AS220" s="75"/>
      <c r="AT220" s="75"/>
      <c r="AU220" s="75"/>
      <c r="AV220" s="75"/>
      <c r="AW220" s="75"/>
      <c r="AX220" s="75"/>
      <c r="AY220" s="75"/>
      <c r="AZ220" s="75"/>
      <c r="BA220" s="17" t="str">
        <f t="shared" si="60"/>
        <v/>
      </c>
      <c r="BB220" s="17" t="str">
        <f t="shared" si="56"/>
        <v/>
      </c>
      <c r="BC220" s="10"/>
      <c r="BD220" s="25">
        <f t="shared" si="57"/>
        <v>0</v>
      </c>
      <c r="BE220" s="25">
        <f t="shared" si="58"/>
        <v>0</v>
      </c>
      <c r="BF220" s="10"/>
    </row>
    <row r="221" spans="1:58" ht="12.95" customHeight="1" x14ac:dyDescent="0.15">
      <c r="A221" s="327"/>
      <c r="B221" s="320" t="s">
        <v>141</v>
      </c>
      <c r="C221" s="320"/>
      <c r="D221" s="113">
        <f t="shared" si="59"/>
        <v>0</v>
      </c>
      <c r="E221" s="96"/>
      <c r="F221" s="80"/>
      <c r="G221" s="80"/>
      <c r="H221" s="80"/>
      <c r="I221" s="80"/>
      <c r="J221" s="80"/>
      <c r="K221" s="80"/>
      <c r="L221" s="80"/>
      <c r="M221" s="98"/>
      <c r="N221" s="83"/>
      <c r="O221" s="83"/>
      <c r="P221" s="119"/>
      <c r="Q221" s="75" t="str">
        <f t="shared" si="55"/>
        <v xml:space="preserve"> </v>
      </c>
      <c r="R221" s="75"/>
      <c r="S221" s="75"/>
      <c r="T221" s="75"/>
      <c r="U221" s="75"/>
      <c r="V221" s="75"/>
      <c r="W221" s="75"/>
      <c r="X221" s="75"/>
      <c r="Y221" s="75"/>
      <c r="Z221" s="75"/>
      <c r="AA221" s="75"/>
      <c r="AB221" s="75"/>
      <c r="AC221" s="75"/>
      <c r="AD221" s="75"/>
      <c r="AE221" s="75"/>
      <c r="AF221" s="75"/>
      <c r="AG221" s="75"/>
      <c r="AH221" s="75"/>
      <c r="AI221" s="75"/>
      <c r="AJ221" s="75"/>
      <c r="AK221" s="75"/>
      <c r="AL221" s="75"/>
      <c r="AM221" s="75"/>
      <c r="AN221" s="75"/>
      <c r="AO221" s="75"/>
      <c r="AP221" s="75"/>
      <c r="AQ221" s="75"/>
      <c r="AR221" s="75"/>
      <c r="AS221" s="75"/>
      <c r="AT221" s="75"/>
      <c r="AU221" s="75"/>
      <c r="AV221" s="75"/>
      <c r="AW221" s="75"/>
      <c r="AX221" s="75"/>
      <c r="AY221" s="75"/>
      <c r="AZ221" s="75"/>
      <c r="BA221" s="17" t="str">
        <f t="shared" si="60"/>
        <v/>
      </c>
      <c r="BB221" s="17" t="str">
        <f t="shared" si="56"/>
        <v/>
      </c>
      <c r="BC221" s="10"/>
      <c r="BD221" s="25">
        <f t="shared" si="57"/>
        <v>0</v>
      </c>
      <c r="BE221" s="25">
        <f t="shared" si="58"/>
        <v>0</v>
      </c>
      <c r="BF221" s="10"/>
    </row>
    <row r="222" spans="1:58" ht="12.95" customHeight="1" x14ac:dyDescent="0.15">
      <c r="A222" s="307"/>
      <c r="B222" s="326" t="s">
        <v>142</v>
      </c>
      <c r="C222" s="326"/>
      <c r="D222" s="195">
        <f t="shared" si="59"/>
        <v>0</v>
      </c>
      <c r="E222" s="53"/>
      <c r="F222" s="55"/>
      <c r="G222" s="55"/>
      <c r="H222" s="55"/>
      <c r="I222" s="55"/>
      <c r="J222" s="55"/>
      <c r="K222" s="55"/>
      <c r="L222" s="55"/>
      <c r="M222" s="57"/>
      <c r="N222" s="58"/>
      <c r="O222" s="58"/>
      <c r="P222" s="148"/>
      <c r="Q222" s="75" t="str">
        <f t="shared" si="55"/>
        <v xml:space="preserve"> </v>
      </c>
      <c r="R222" s="75"/>
      <c r="S222" s="75"/>
      <c r="T222" s="75"/>
      <c r="U222" s="75"/>
      <c r="V222" s="75"/>
      <c r="W222" s="75"/>
      <c r="X222" s="75"/>
      <c r="Y222" s="75"/>
      <c r="Z222" s="75"/>
      <c r="AA222" s="75"/>
      <c r="AB222" s="75"/>
      <c r="AC222" s="75"/>
      <c r="AD222" s="75"/>
      <c r="AE222" s="75"/>
      <c r="AF222" s="75"/>
      <c r="AG222" s="75"/>
      <c r="AH222" s="75"/>
      <c r="AI222" s="75"/>
      <c r="AJ222" s="75"/>
      <c r="AK222" s="75"/>
      <c r="AL222" s="75"/>
      <c r="AM222" s="75"/>
      <c r="AN222" s="75"/>
      <c r="AO222" s="75"/>
      <c r="AP222" s="75"/>
      <c r="AQ222" s="75"/>
      <c r="AR222" s="75"/>
      <c r="AS222" s="75"/>
      <c r="AT222" s="75"/>
      <c r="AU222" s="75"/>
      <c r="AV222" s="75"/>
      <c r="AW222" s="75"/>
      <c r="AX222" s="75"/>
      <c r="AY222" s="75"/>
      <c r="AZ222" s="75"/>
      <c r="BA222" s="17" t="str">
        <f t="shared" si="60"/>
        <v/>
      </c>
      <c r="BB222" s="17" t="str">
        <f t="shared" si="56"/>
        <v/>
      </c>
      <c r="BC222" s="10"/>
      <c r="BD222" s="25">
        <f t="shared" si="57"/>
        <v>0</v>
      </c>
      <c r="BE222" s="25">
        <f t="shared" si="58"/>
        <v>0</v>
      </c>
      <c r="BF222" s="10"/>
    </row>
    <row r="223" spans="1:58" ht="12.95" customHeight="1" x14ac:dyDescent="0.15">
      <c r="A223" s="306" t="s">
        <v>222</v>
      </c>
      <c r="B223" s="319" t="s">
        <v>218</v>
      </c>
      <c r="C223" s="319"/>
      <c r="D223" s="229">
        <f t="shared" si="59"/>
        <v>0</v>
      </c>
      <c r="E223" s="114"/>
      <c r="F223" s="115"/>
      <c r="G223" s="115"/>
      <c r="H223" s="115"/>
      <c r="I223" s="115"/>
      <c r="J223" s="115"/>
      <c r="K223" s="115"/>
      <c r="L223" s="115"/>
      <c r="M223" s="179"/>
      <c r="N223" s="117"/>
      <c r="O223" s="117"/>
      <c r="P223" s="118"/>
      <c r="Q223" s="75" t="str">
        <f t="shared" si="55"/>
        <v xml:space="preserve"> </v>
      </c>
      <c r="R223" s="75"/>
      <c r="S223" s="75"/>
      <c r="T223" s="75"/>
      <c r="U223" s="75"/>
      <c r="V223" s="75"/>
      <c r="W223" s="75"/>
      <c r="X223" s="75"/>
      <c r="Y223" s="75"/>
      <c r="Z223" s="75"/>
      <c r="AA223" s="75"/>
      <c r="AB223" s="75"/>
      <c r="AC223" s="75"/>
      <c r="AD223" s="75"/>
      <c r="AE223" s="75"/>
      <c r="AF223" s="75"/>
      <c r="AG223" s="75"/>
      <c r="AH223" s="75"/>
      <c r="AI223" s="75"/>
      <c r="AJ223" s="75"/>
      <c r="AK223" s="75"/>
      <c r="AL223" s="75"/>
      <c r="AM223" s="75"/>
      <c r="AN223" s="75"/>
      <c r="AO223" s="75"/>
      <c r="AP223" s="75"/>
      <c r="AQ223" s="75"/>
      <c r="AR223" s="75"/>
      <c r="AS223" s="75"/>
      <c r="AT223" s="75"/>
      <c r="AU223" s="75"/>
      <c r="AV223" s="75"/>
      <c r="AW223" s="75"/>
      <c r="AX223" s="75"/>
      <c r="AY223" s="75"/>
      <c r="AZ223" s="75"/>
      <c r="BA223" s="17" t="str">
        <f t="shared" si="60"/>
        <v/>
      </c>
      <c r="BB223" s="17" t="str">
        <f t="shared" si="56"/>
        <v/>
      </c>
      <c r="BC223" s="10"/>
      <c r="BD223" s="25">
        <f t="shared" si="57"/>
        <v>0</v>
      </c>
      <c r="BE223" s="25">
        <f t="shared" si="58"/>
        <v>0</v>
      </c>
      <c r="BF223" s="10"/>
    </row>
    <row r="224" spans="1:58" ht="12.95" customHeight="1" x14ac:dyDescent="0.15">
      <c r="A224" s="327"/>
      <c r="B224" s="320" t="s">
        <v>219</v>
      </c>
      <c r="C224" s="320"/>
      <c r="D224" s="113">
        <f t="shared" si="59"/>
        <v>0</v>
      </c>
      <c r="E224" s="96"/>
      <c r="F224" s="80"/>
      <c r="G224" s="80"/>
      <c r="H224" s="80"/>
      <c r="I224" s="80"/>
      <c r="J224" s="80"/>
      <c r="K224" s="80"/>
      <c r="L224" s="80"/>
      <c r="M224" s="98"/>
      <c r="N224" s="83"/>
      <c r="O224" s="83"/>
      <c r="P224" s="119"/>
      <c r="Q224" s="75" t="str">
        <f t="shared" si="55"/>
        <v xml:space="preserve"> </v>
      </c>
      <c r="R224" s="75"/>
      <c r="S224" s="75"/>
      <c r="T224" s="75"/>
      <c r="U224" s="75"/>
      <c r="V224" s="75"/>
      <c r="W224" s="75"/>
      <c r="X224" s="75"/>
      <c r="Y224" s="75"/>
      <c r="Z224" s="75"/>
      <c r="AA224" s="75"/>
      <c r="AB224" s="75"/>
      <c r="AC224" s="75"/>
      <c r="AD224" s="75"/>
      <c r="AE224" s="75"/>
      <c r="AF224" s="75"/>
      <c r="AG224" s="75"/>
      <c r="AH224" s="75"/>
      <c r="AI224" s="75"/>
      <c r="AJ224" s="75"/>
      <c r="AK224" s="75"/>
      <c r="AL224" s="75"/>
      <c r="AM224" s="75"/>
      <c r="AN224" s="75"/>
      <c r="AO224" s="75"/>
      <c r="AP224" s="75"/>
      <c r="AQ224" s="75"/>
      <c r="AR224" s="75"/>
      <c r="AS224" s="75"/>
      <c r="AT224" s="75"/>
      <c r="AU224" s="75"/>
      <c r="AV224" s="75"/>
      <c r="AW224" s="75"/>
      <c r="AX224" s="75"/>
      <c r="AY224" s="75"/>
      <c r="AZ224" s="75"/>
      <c r="BA224" s="17" t="str">
        <f t="shared" si="60"/>
        <v/>
      </c>
      <c r="BB224" s="17" t="str">
        <f t="shared" si="56"/>
        <v/>
      </c>
      <c r="BC224" s="10"/>
      <c r="BD224" s="25">
        <f t="shared" si="57"/>
        <v>0</v>
      </c>
      <c r="BE224" s="25">
        <f t="shared" si="58"/>
        <v>0</v>
      </c>
      <c r="BF224" s="10"/>
    </row>
    <row r="225" spans="1:58" ht="12.95" customHeight="1" x14ac:dyDescent="0.15">
      <c r="A225" s="327"/>
      <c r="B225" s="320" t="s">
        <v>141</v>
      </c>
      <c r="C225" s="320"/>
      <c r="D225" s="113">
        <f t="shared" si="59"/>
        <v>0</v>
      </c>
      <c r="E225" s="96"/>
      <c r="F225" s="80"/>
      <c r="G225" s="80"/>
      <c r="H225" s="80"/>
      <c r="I225" s="80"/>
      <c r="J225" s="80"/>
      <c r="K225" s="80"/>
      <c r="L225" s="80"/>
      <c r="M225" s="98"/>
      <c r="N225" s="83"/>
      <c r="O225" s="83"/>
      <c r="P225" s="119"/>
      <c r="Q225" s="75" t="str">
        <f t="shared" si="55"/>
        <v xml:space="preserve"> </v>
      </c>
      <c r="R225" s="75"/>
      <c r="S225" s="75"/>
      <c r="T225" s="75"/>
      <c r="U225" s="75"/>
      <c r="V225" s="75"/>
      <c r="W225" s="75"/>
      <c r="X225" s="75"/>
      <c r="Y225" s="75"/>
      <c r="Z225" s="75"/>
      <c r="AA225" s="75"/>
      <c r="AB225" s="75"/>
      <c r="AC225" s="75"/>
      <c r="AD225" s="75"/>
      <c r="AE225" s="75"/>
      <c r="AF225" s="75"/>
      <c r="AG225" s="75"/>
      <c r="AH225" s="75"/>
      <c r="AI225" s="75"/>
      <c r="AJ225" s="75"/>
      <c r="AK225" s="75"/>
      <c r="AL225" s="75"/>
      <c r="AM225" s="75"/>
      <c r="AN225" s="75"/>
      <c r="AO225" s="75"/>
      <c r="AP225" s="75"/>
      <c r="AQ225" s="75"/>
      <c r="AR225" s="75"/>
      <c r="AS225" s="75"/>
      <c r="AT225" s="75"/>
      <c r="AU225" s="75"/>
      <c r="AV225" s="75"/>
      <c r="AW225" s="75"/>
      <c r="AX225" s="75"/>
      <c r="AY225" s="75"/>
      <c r="AZ225" s="75"/>
      <c r="BA225" s="17" t="str">
        <f t="shared" si="60"/>
        <v/>
      </c>
      <c r="BB225" s="17" t="str">
        <f t="shared" si="56"/>
        <v/>
      </c>
      <c r="BC225" s="10"/>
      <c r="BD225" s="25">
        <f t="shared" si="57"/>
        <v>0</v>
      </c>
      <c r="BE225" s="25">
        <f t="shared" si="58"/>
        <v>0</v>
      </c>
      <c r="BF225" s="10"/>
    </row>
    <row r="226" spans="1:58" ht="12.95" customHeight="1" x14ac:dyDescent="0.15">
      <c r="A226" s="307"/>
      <c r="B226" s="326" t="s">
        <v>142</v>
      </c>
      <c r="C226" s="326"/>
      <c r="D226" s="195">
        <f t="shared" si="59"/>
        <v>0</v>
      </c>
      <c r="E226" s="53"/>
      <c r="F226" s="55"/>
      <c r="G226" s="55"/>
      <c r="H226" s="55"/>
      <c r="I226" s="55"/>
      <c r="J226" s="55"/>
      <c r="K226" s="55"/>
      <c r="L226" s="55"/>
      <c r="M226" s="57"/>
      <c r="N226" s="58"/>
      <c r="O226" s="58"/>
      <c r="P226" s="148"/>
      <c r="Q226" s="75" t="str">
        <f t="shared" si="55"/>
        <v xml:space="preserve"> </v>
      </c>
      <c r="R226" s="75"/>
      <c r="S226" s="75"/>
      <c r="T226" s="75"/>
      <c r="U226" s="75"/>
      <c r="V226" s="75"/>
      <c r="W226" s="75"/>
      <c r="X226" s="75"/>
      <c r="Y226" s="75"/>
      <c r="Z226" s="75"/>
      <c r="AA226" s="75"/>
      <c r="AB226" s="75"/>
      <c r="AC226" s="75"/>
      <c r="AD226" s="75"/>
      <c r="AE226" s="75"/>
      <c r="AF226" s="75"/>
      <c r="AG226" s="75"/>
      <c r="AH226" s="75"/>
      <c r="AI226" s="75"/>
      <c r="AJ226" s="75"/>
      <c r="AK226" s="75"/>
      <c r="AL226" s="75"/>
      <c r="AM226" s="75"/>
      <c r="AN226" s="75"/>
      <c r="AO226" s="75"/>
      <c r="AP226" s="75"/>
      <c r="AQ226" s="75"/>
      <c r="AR226" s="75"/>
      <c r="AS226" s="75"/>
      <c r="AT226" s="75"/>
      <c r="AU226" s="75"/>
      <c r="AV226" s="75"/>
      <c r="AW226" s="75"/>
      <c r="AX226" s="75"/>
      <c r="AY226" s="75"/>
      <c r="AZ226" s="75"/>
      <c r="BA226" s="17" t="str">
        <f t="shared" si="60"/>
        <v/>
      </c>
      <c r="BB226" s="17" t="str">
        <f t="shared" si="56"/>
        <v/>
      </c>
      <c r="BC226" s="10"/>
      <c r="BD226" s="25">
        <f t="shared" si="57"/>
        <v>0</v>
      </c>
      <c r="BE226" s="25">
        <f t="shared" si="58"/>
        <v>0</v>
      </c>
      <c r="BF226" s="10"/>
    </row>
    <row r="227" spans="1:58" ht="12.95" customHeight="1" x14ac:dyDescent="0.15">
      <c r="A227" s="306" t="s">
        <v>147</v>
      </c>
      <c r="B227" s="319" t="s">
        <v>218</v>
      </c>
      <c r="C227" s="319"/>
      <c r="D227" s="229">
        <f t="shared" si="59"/>
        <v>0</v>
      </c>
      <c r="E227" s="114"/>
      <c r="F227" s="115"/>
      <c r="G227" s="115"/>
      <c r="H227" s="115"/>
      <c r="I227" s="115"/>
      <c r="J227" s="115"/>
      <c r="K227" s="115"/>
      <c r="L227" s="115"/>
      <c r="M227" s="179"/>
      <c r="N227" s="117"/>
      <c r="O227" s="117"/>
      <c r="P227" s="118"/>
      <c r="Q227" s="75" t="str">
        <f t="shared" si="55"/>
        <v xml:space="preserve"> </v>
      </c>
      <c r="R227" s="75"/>
      <c r="S227" s="75"/>
      <c r="T227" s="75"/>
      <c r="U227" s="75"/>
      <c r="V227" s="75"/>
      <c r="W227" s="75"/>
      <c r="X227" s="75"/>
      <c r="Y227" s="75"/>
      <c r="Z227" s="75"/>
      <c r="AA227" s="75"/>
      <c r="AB227" s="75"/>
      <c r="AC227" s="75"/>
      <c r="AD227" s="75"/>
      <c r="AE227" s="75"/>
      <c r="AF227" s="75"/>
      <c r="AG227" s="75"/>
      <c r="AH227" s="75"/>
      <c r="AI227" s="75"/>
      <c r="AJ227" s="75"/>
      <c r="AK227" s="75"/>
      <c r="AL227" s="75"/>
      <c r="AM227" s="75"/>
      <c r="AN227" s="75"/>
      <c r="AO227" s="75"/>
      <c r="AP227" s="75"/>
      <c r="AQ227" s="75"/>
      <c r="AR227" s="75"/>
      <c r="AS227" s="75"/>
      <c r="AT227" s="75"/>
      <c r="AU227" s="75"/>
      <c r="AV227" s="75"/>
      <c r="AW227" s="75"/>
      <c r="AX227" s="75"/>
      <c r="AY227" s="75"/>
      <c r="AZ227" s="75"/>
      <c r="BA227" s="17" t="str">
        <f t="shared" si="60"/>
        <v/>
      </c>
      <c r="BB227" s="17" t="str">
        <f t="shared" si="56"/>
        <v/>
      </c>
      <c r="BC227" s="10"/>
      <c r="BD227" s="25">
        <f t="shared" si="57"/>
        <v>0</v>
      </c>
      <c r="BE227" s="25">
        <f t="shared" si="58"/>
        <v>0</v>
      </c>
      <c r="BF227" s="10"/>
    </row>
    <row r="228" spans="1:58" ht="12.95" customHeight="1" x14ac:dyDescent="0.15">
      <c r="A228" s="327"/>
      <c r="B228" s="320" t="s">
        <v>219</v>
      </c>
      <c r="C228" s="320"/>
      <c r="D228" s="113">
        <f t="shared" si="59"/>
        <v>0</v>
      </c>
      <c r="E228" s="96"/>
      <c r="F228" s="80"/>
      <c r="G228" s="80"/>
      <c r="H228" s="80"/>
      <c r="I228" s="80"/>
      <c r="J228" s="80"/>
      <c r="K228" s="80"/>
      <c r="L228" s="80"/>
      <c r="M228" s="98"/>
      <c r="N228" s="83"/>
      <c r="O228" s="83"/>
      <c r="P228" s="119"/>
      <c r="Q228" s="75" t="str">
        <f t="shared" si="55"/>
        <v xml:space="preserve"> </v>
      </c>
      <c r="R228" s="75"/>
      <c r="S228" s="75"/>
      <c r="T228" s="75"/>
      <c r="U228" s="75"/>
      <c r="V228" s="75"/>
      <c r="W228" s="75"/>
      <c r="X228" s="75"/>
      <c r="Y228" s="75"/>
      <c r="Z228" s="75"/>
      <c r="AA228" s="75"/>
      <c r="AB228" s="75"/>
      <c r="AC228" s="75"/>
      <c r="AD228" s="75"/>
      <c r="AE228" s="75"/>
      <c r="AF228" s="75"/>
      <c r="AG228" s="75"/>
      <c r="AH228" s="75"/>
      <c r="AI228" s="75"/>
      <c r="AJ228" s="75"/>
      <c r="AK228" s="75"/>
      <c r="AL228" s="75"/>
      <c r="AM228" s="75"/>
      <c r="AN228" s="75"/>
      <c r="AO228" s="75"/>
      <c r="AP228" s="75"/>
      <c r="AQ228" s="75"/>
      <c r="AR228" s="75"/>
      <c r="AS228" s="75"/>
      <c r="AT228" s="75"/>
      <c r="AU228" s="75"/>
      <c r="AV228" s="75"/>
      <c r="AW228" s="75"/>
      <c r="AX228" s="75"/>
      <c r="AY228" s="75"/>
      <c r="AZ228" s="75"/>
      <c r="BA228" s="17" t="str">
        <f t="shared" si="60"/>
        <v/>
      </c>
      <c r="BB228" s="17" t="str">
        <f t="shared" si="56"/>
        <v/>
      </c>
      <c r="BC228" s="10"/>
      <c r="BD228" s="25">
        <f t="shared" si="57"/>
        <v>0</v>
      </c>
      <c r="BE228" s="25">
        <f t="shared" si="58"/>
        <v>0</v>
      </c>
      <c r="BF228" s="10"/>
    </row>
    <row r="229" spans="1:58" ht="12.95" customHeight="1" x14ac:dyDescent="0.15">
      <c r="A229" s="327"/>
      <c r="B229" s="320" t="s">
        <v>141</v>
      </c>
      <c r="C229" s="320"/>
      <c r="D229" s="113">
        <f t="shared" si="59"/>
        <v>0</v>
      </c>
      <c r="E229" s="96"/>
      <c r="F229" s="80"/>
      <c r="G229" s="80"/>
      <c r="H229" s="80"/>
      <c r="I229" s="80"/>
      <c r="J229" s="80"/>
      <c r="K229" s="80"/>
      <c r="L229" s="80"/>
      <c r="M229" s="98"/>
      <c r="N229" s="83"/>
      <c r="O229" s="83"/>
      <c r="P229" s="119"/>
      <c r="Q229" s="75" t="str">
        <f t="shared" si="55"/>
        <v xml:space="preserve"> </v>
      </c>
      <c r="R229" s="75"/>
      <c r="S229" s="75"/>
      <c r="T229" s="75"/>
      <c r="U229" s="75"/>
      <c r="V229" s="75"/>
      <c r="W229" s="75"/>
      <c r="X229" s="75"/>
      <c r="Y229" s="75"/>
      <c r="Z229" s="75"/>
      <c r="AA229" s="75"/>
      <c r="AB229" s="75"/>
      <c r="AC229" s="75"/>
      <c r="AD229" s="75"/>
      <c r="AE229" s="75"/>
      <c r="AF229" s="75"/>
      <c r="AG229" s="75"/>
      <c r="AH229" s="75"/>
      <c r="AI229" s="75"/>
      <c r="AJ229" s="75"/>
      <c r="AK229" s="75"/>
      <c r="AL229" s="75"/>
      <c r="AM229" s="75"/>
      <c r="AN229" s="75"/>
      <c r="AO229" s="75"/>
      <c r="AP229" s="75"/>
      <c r="AQ229" s="75"/>
      <c r="AR229" s="75"/>
      <c r="AS229" s="75"/>
      <c r="AT229" s="75"/>
      <c r="AU229" s="75"/>
      <c r="AV229" s="75"/>
      <c r="AW229" s="75"/>
      <c r="AX229" s="75"/>
      <c r="AY229" s="75"/>
      <c r="AZ229" s="75"/>
      <c r="BA229" s="17" t="str">
        <f t="shared" si="60"/>
        <v/>
      </c>
      <c r="BB229" s="17" t="str">
        <f t="shared" si="56"/>
        <v/>
      </c>
      <c r="BC229" s="10"/>
      <c r="BD229" s="25">
        <f t="shared" si="57"/>
        <v>0</v>
      </c>
      <c r="BE229" s="25">
        <f t="shared" si="58"/>
        <v>0</v>
      </c>
      <c r="BF229" s="10"/>
    </row>
    <row r="230" spans="1:58" ht="12.95" customHeight="1" x14ac:dyDescent="0.15">
      <c r="A230" s="307"/>
      <c r="B230" s="326" t="s">
        <v>142</v>
      </c>
      <c r="C230" s="326"/>
      <c r="D230" s="195">
        <f t="shared" si="59"/>
        <v>0</v>
      </c>
      <c r="E230" s="53"/>
      <c r="F230" s="55"/>
      <c r="G230" s="55"/>
      <c r="H230" s="55"/>
      <c r="I230" s="55"/>
      <c r="J230" s="55"/>
      <c r="K230" s="55"/>
      <c r="L230" s="55"/>
      <c r="M230" s="57"/>
      <c r="N230" s="58"/>
      <c r="O230" s="58"/>
      <c r="P230" s="148"/>
      <c r="Q230" s="75" t="str">
        <f t="shared" si="55"/>
        <v xml:space="preserve"> </v>
      </c>
      <c r="R230" s="75"/>
      <c r="S230" s="75"/>
      <c r="T230" s="75"/>
      <c r="U230" s="75"/>
      <c r="V230" s="75"/>
      <c r="W230" s="75"/>
      <c r="X230" s="75"/>
      <c r="Y230" s="75"/>
      <c r="Z230" s="75"/>
      <c r="AA230" s="75"/>
      <c r="AB230" s="75"/>
      <c r="AC230" s="75"/>
      <c r="AD230" s="75"/>
      <c r="AE230" s="75"/>
      <c r="AF230" s="75"/>
      <c r="AG230" s="75"/>
      <c r="AH230" s="75"/>
      <c r="AI230" s="75"/>
      <c r="AJ230" s="75"/>
      <c r="AK230" s="75"/>
      <c r="AL230" s="75"/>
      <c r="AM230" s="75"/>
      <c r="AN230" s="75"/>
      <c r="AO230" s="75"/>
      <c r="AP230" s="75"/>
      <c r="AQ230" s="75"/>
      <c r="AR230" s="75"/>
      <c r="AS230" s="75"/>
      <c r="AT230" s="75"/>
      <c r="AU230" s="75"/>
      <c r="AV230" s="75"/>
      <c r="AW230" s="75"/>
      <c r="AX230" s="75"/>
      <c r="AY230" s="75"/>
      <c r="AZ230" s="75"/>
      <c r="BA230" s="17" t="str">
        <f t="shared" si="60"/>
        <v/>
      </c>
      <c r="BB230" s="17" t="str">
        <f t="shared" si="56"/>
        <v/>
      </c>
      <c r="BC230" s="10"/>
      <c r="BD230" s="25">
        <f t="shared" si="57"/>
        <v>0</v>
      </c>
      <c r="BE230" s="25">
        <f t="shared" si="58"/>
        <v>0</v>
      </c>
      <c r="BF230" s="10"/>
    </row>
    <row r="231" spans="1:58" ht="12.95" customHeight="1" x14ac:dyDescent="0.15">
      <c r="A231" s="317" t="s">
        <v>223</v>
      </c>
      <c r="B231" s="319" t="s">
        <v>218</v>
      </c>
      <c r="C231" s="319"/>
      <c r="D231" s="229">
        <f t="shared" si="59"/>
        <v>0</v>
      </c>
      <c r="E231" s="114"/>
      <c r="F231" s="115"/>
      <c r="G231" s="115"/>
      <c r="H231" s="115"/>
      <c r="I231" s="115"/>
      <c r="J231" s="115"/>
      <c r="K231" s="115"/>
      <c r="L231" s="115"/>
      <c r="M231" s="179"/>
      <c r="N231" s="117"/>
      <c r="O231" s="117"/>
      <c r="P231" s="118"/>
      <c r="Q231" s="75" t="str">
        <f t="shared" si="55"/>
        <v xml:space="preserve"> </v>
      </c>
      <c r="R231" s="75"/>
      <c r="S231" s="75"/>
      <c r="T231" s="75"/>
      <c r="U231" s="75"/>
      <c r="V231" s="75"/>
      <c r="W231" s="75"/>
      <c r="X231" s="75"/>
      <c r="Y231" s="75"/>
      <c r="Z231" s="75"/>
      <c r="AA231" s="75"/>
      <c r="AB231" s="75"/>
      <c r="AC231" s="75"/>
      <c r="AD231" s="75"/>
      <c r="AE231" s="75"/>
      <c r="AF231" s="75"/>
      <c r="AG231" s="75"/>
      <c r="AH231" s="75"/>
      <c r="AI231" s="75"/>
      <c r="AJ231" s="75"/>
      <c r="AK231" s="75"/>
      <c r="AL231" s="75"/>
      <c r="AM231" s="75"/>
      <c r="AN231" s="75"/>
      <c r="AO231" s="75"/>
      <c r="AP231" s="75"/>
      <c r="AQ231" s="75"/>
      <c r="AR231" s="75"/>
      <c r="AS231" s="75"/>
      <c r="AT231" s="75"/>
      <c r="AU231" s="75"/>
      <c r="AV231" s="75"/>
      <c r="AW231" s="75"/>
      <c r="AX231" s="75"/>
      <c r="AY231" s="75"/>
      <c r="AZ231" s="75"/>
      <c r="BA231" s="17" t="str">
        <f t="shared" si="60"/>
        <v/>
      </c>
      <c r="BB231" s="17" t="str">
        <f t="shared" si="56"/>
        <v/>
      </c>
      <c r="BC231" s="10"/>
      <c r="BD231" s="25">
        <f t="shared" si="57"/>
        <v>0</v>
      </c>
      <c r="BE231" s="25">
        <f t="shared" si="58"/>
        <v>0</v>
      </c>
      <c r="BF231" s="10"/>
    </row>
    <row r="232" spans="1:58" ht="12.95" customHeight="1" x14ac:dyDescent="0.15">
      <c r="A232" s="318"/>
      <c r="B232" s="320" t="s">
        <v>219</v>
      </c>
      <c r="C232" s="320"/>
      <c r="D232" s="113">
        <f t="shared" si="59"/>
        <v>0</v>
      </c>
      <c r="E232" s="96"/>
      <c r="F232" s="80"/>
      <c r="G232" s="80"/>
      <c r="H232" s="80"/>
      <c r="I232" s="80"/>
      <c r="J232" s="80"/>
      <c r="K232" s="80"/>
      <c r="L232" s="80"/>
      <c r="M232" s="98"/>
      <c r="N232" s="83"/>
      <c r="O232" s="83"/>
      <c r="P232" s="119"/>
      <c r="Q232" s="75" t="str">
        <f t="shared" si="55"/>
        <v xml:space="preserve"> </v>
      </c>
      <c r="R232" s="75"/>
      <c r="S232" s="75"/>
      <c r="T232" s="75"/>
      <c r="U232" s="75"/>
      <c r="V232" s="75"/>
      <c r="W232" s="75"/>
      <c r="X232" s="75"/>
      <c r="Y232" s="75"/>
      <c r="Z232" s="75"/>
      <c r="AA232" s="75"/>
      <c r="AB232" s="75"/>
      <c r="AC232" s="75"/>
      <c r="AD232" s="75"/>
      <c r="AE232" s="75"/>
      <c r="AF232" s="75"/>
      <c r="AG232" s="75"/>
      <c r="AH232" s="75"/>
      <c r="AI232" s="75"/>
      <c r="AJ232" s="75"/>
      <c r="AK232" s="75"/>
      <c r="AL232" s="75"/>
      <c r="AM232" s="75"/>
      <c r="AN232" s="75"/>
      <c r="AO232" s="75"/>
      <c r="AP232" s="75"/>
      <c r="AQ232" s="75"/>
      <c r="AR232" s="75"/>
      <c r="AS232" s="75"/>
      <c r="AT232" s="75"/>
      <c r="AU232" s="75"/>
      <c r="AV232" s="75"/>
      <c r="AW232" s="75"/>
      <c r="AX232" s="75"/>
      <c r="AY232" s="75"/>
      <c r="AZ232" s="75"/>
      <c r="BA232" s="17" t="str">
        <f t="shared" si="60"/>
        <v/>
      </c>
      <c r="BB232" s="17" t="str">
        <f t="shared" si="56"/>
        <v/>
      </c>
      <c r="BC232" s="10"/>
      <c r="BD232" s="25">
        <f t="shared" si="57"/>
        <v>0</v>
      </c>
      <c r="BE232" s="25">
        <f t="shared" si="58"/>
        <v>0</v>
      </c>
      <c r="BF232" s="10"/>
    </row>
    <row r="233" spans="1:58" ht="12.95" customHeight="1" x14ac:dyDescent="0.15">
      <c r="A233" s="318"/>
      <c r="B233" s="320" t="s">
        <v>141</v>
      </c>
      <c r="C233" s="320"/>
      <c r="D233" s="113">
        <f t="shared" si="59"/>
        <v>0</v>
      </c>
      <c r="E233" s="96"/>
      <c r="F233" s="80"/>
      <c r="G233" s="80"/>
      <c r="H233" s="80"/>
      <c r="I233" s="80"/>
      <c r="J233" s="80"/>
      <c r="K233" s="80"/>
      <c r="L233" s="80"/>
      <c r="M233" s="98"/>
      <c r="N233" s="83"/>
      <c r="O233" s="83"/>
      <c r="P233" s="119"/>
      <c r="Q233" s="75" t="str">
        <f t="shared" si="55"/>
        <v xml:space="preserve"> </v>
      </c>
      <c r="R233" s="75"/>
      <c r="S233" s="75"/>
      <c r="T233" s="75"/>
      <c r="U233" s="75"/>
      <c r="V233" s="75"/>
      <c r="W233" s="75"/>
      <c r="X233" s="75"/>
      <c r="Y233" s="75"/>
      <c r="Z233" s="75"/>
      <c r="AA233" s="75"/>
      <c r="AB233" s="75"/>
      <c r="AC233" s="75"/>
      <c r="AD233" s="75"/>
      <c r="AE233" s="75"/>
      <c r="AF233" s="75"/>
      <c r="AG233" s="75"/>
      <c r="AH233" s="75"/>
      <c r="AI233" s="75"/>
      <c r="AJ233" s="75"/>
      <c r="AK233" s="75"/>
      <c r="AL233" s="75"/>
      <c r="AM233" s="75"/>
      <c r="AN233" s="75"/>
      <c r="AO233" s="75"/>
      <c r="AP233" s="75"/>
      <c r="AQ233" s="75"/>
      <c r="AR233" s="75"/>
      <c r="AS233" s="75"/>
      <c r="AT233" s="75"/>
      <c r="AU233" s="75"/>
      <c r="AV233" s="75"/>
      <c r="AW233" s="75"/>
      <c r="AX233" s="75"/>
      <c r="AY233" s="75"/>
      <c r="AZ233" s="75"/>
      <c r="BA233" s="17" t="str">
        <f t="shared" si="60"/>
        <v/>
      </c>
      <c r="BB233" s="17" t="str">
        <f t="shared" si="56"/>
        <v/>
      </c>
      <c r="BC233" s="10"/>
      <c r="BD233" s="25">
        <f t="shared" si="57"/>
        <v>0</v>
      </c>
      <c r="BE233" s="25">
        <f t="shared" si="58"/>
        <v>0</v>
      </c>
      <c r="BF233" s="10"/>
    </row>
    <row r="234" spans="1:58" ht="12.95" customHeight="1" thickBot="1" x14ac:dyDescent="0.2">
      <c r="A234" s="318"/>
      <c r="B234" s="321" t="s">
        <v>142</v>
      </c>
      <c r="C234" s="321"/>
      <c r="D234" s="191">
        <f t="shared" si="59"/>
        <v>0</v>
      </c>
      <c r="E234" s="142"/>
      <c r="F234" s="144"/>
      <c r="G234" s="144"/>
      <c r="H234" s="144"/>
      <c r="I234" s="144"/>
      <c r="J234" s="144"/>
      <c r="K234" s="144"/>
      <c r="L234" s="144"/>
      <c r="M234" s="145"/>
      <c r="N234" s="87"/>
      <c r="O234" s="87"/>
      <c r="P234" s="157"/>
      <c r="Q234" s="75" t="str">
        <f t="shared" si="55"/>
        <v xml:space="preserve"> </v>
      </c>
      <c r="R234" s="75"/>
      <c r="S234" s="75"/>
      <c r="T234" s="75"/>
      <c r="U234" s="75"/>
      <c r="V234" s="75"/>
      <c r="W234" s="75"/>
      <c r="X234" s="75"/>
      <c r="Y234" s="75"/>
      <c r="Z234" s="75"/>
      <c r="AA234" s="75"/>
      <c r="AB234" s="75"/>
      <c r="AC234" s="75"/>
      <c r="AD234" s="75"/>
      <c r="AE234" s="75"/>
      <c r="AF234" s="75"/>
      <c r="AG234" s="75"/>
      <c r="AH234" s="75"/>
      <c r="AI234" s="75"/>
      <c r="AJ234" s="75"/>
      <c r="AK234" s="75"/>
      <c r="AL234" s="75"/>
      <c r="AM234" s="75"/>
      <c r="AN234" s="75"/>
      <c r="AO234" s="75"/>
      <c r="AP234" s="75"/>
      <c r="AQ234" s="75"/>
      <c r="AR234" s="75"/>
      <c r="AS234" s="75"/>
      <c r="AT234" s="75"/>
      <c r="AU234" s="75"/>
      <c r="AV234" s="75"/>
      <c r="AW234" s="75"/>
      <c r="AX234" s="75"/>
      <c r="AY234" s="75"/>
      <c r="AZ234" s="75"/>
      <c r="BA234" s="17" t="str">
        <f t="shared" si="60"/>
        <v/>
      </c>
      <c r="BB234" s="17" t="str">
        <f t="shared" si="56"/>
        <v/>
      </c>
      <c r="BC234" s="10"/>
      <c r="BD234" s="25">
        <f t="shared" si="57"/>
        <v>0</v>
      </c>
      <c r="BE234" s="25">
        <f t="shared" si="58"/>
        <v>0</v>
      </c>
      <c r="BF234" s="10"/>
    </row>
    <row r="235" spans="1:58" ht="12.95" customHeight="1" thickTop="1" x14ac:dyDescent="0.15">
      <c r="A235" s="322" t="s">
        <v>4</v>
      </c>
      <c r="B235" s="325" t="s">
        <v>218</v>
      </c>
      <c r="C235" s="325"/>
      <c r="D235" s="234">
        <f t="shared" si="59"/>
        <v>176</v>
      </c>
      <c r="E235" s="235">
        <f t="shared" ref="E235:G238" si="62">+E183+E187+E191+E195+E199+E203+E207+E219+E223+E227+E231</f>
        <v>4</v>
      </c>
      <c r="F235" s="236">
        <f t="shared" si="62"/>
        <v>0</v>
      </c>
      <c r="G235" s="236">
        <f t="shared" si="62"/>
        <v>3</v>
      </c>
      <c r="H235" s="236">
        <f t="shared" ref="H235:J238" si="63">+H183+H187+H191+H195+H199+H203+H207+H211+H219+H223+H227+H231+H215</f>
        <v>4</v>
      </c>
      <c r="I235" s="236">
        <f t="shared" si="63"/>
        <v>19</v>
      </c>
      <c r="J235" s="236">
        <f t="shared" si="63"/>
        <v>35</v>
      </c>
      <c r="K235" s="236">
        <f>+K183+K187+K191+K199+K203+K207+K211+K219+K223+K227+K231+K215</f>
        <v>92</v>
      </c>
      <c r="L235" s="236">
        <f t="shared" ref="L235:M238" si="64">+L183+L187+L191+L199+L207+L211+L219+L223+L227+L231+L215</f>
        <v>13</v>
      </c>
      <c r="M235" s="237">
        <f t="shared" si="64"/>
        <v>6</v>
      </c>
      <c r="N235" s="234">
        <f t="shared" ref="N235:O238" si="65">+N183+N187+N191+N195+N199+N203+N207+N211+N219+N223+N227+N231+N215</f>
        <v>67</v>
      </c>
      <c r="O235" s="234">
        <f t="shared" si="65"/>
        <v>109</v>
      </c>
      <c r="P235" s="234">
        <f>+P183+P187+P191+P199+P207+P211+P219+P223+P227+P231+P215</f>
        <v>1</v>
      </c>
      <c r="Q235" s="75" t="str">
        <f t="shared" si="55"/>
        <v xml:space="preserve"> </v>
      </c>
      <c r="R235" s="75"/>
      <c r="S235" s="75"/>
      <c r="T235" s="75"/>
      <c r="U235" s="75"/>
      <c r="V235" s="75"/>
      <c r="W235" s="75"/>
      <c r="X235" s="75"/>
      <c r="Y235" s="75"/>
      <c r="Z235" s="75"/>
      <c r="AA235" s="75"/>
      <c r="AB235" s="75"/>
      <c r="AC235" s="75"/>
      <c r="AD235" s="75"/>
      <c r="AE235" s="75"/>
      <c r="AF235" s="75"/>
      <c r="AG235" s="75"/>
      <c r="AH235" s="75"/>
      <c r="AI235" s="75"/>
      <c r="AJ235" s="75"/>
      <c r="AK235" s="75"/>
      <c r="AL235" s="75"/>
      <c r="AM235" s="75"/>
      <c r="AN235" s="75"/>
      <c r="AO235" s="75"/>
      <c r="AP235" s="75"/>
      <c r="AQ235" s="75"/>
      <c r="AR235" s="75"/>
      <c r="AS235" s="75"/>
      <c r="AT235" s="75"/>
      <c r="AU235" s="75"/>
      <c r="AV235" s="75"/>
      <c r="AW235" s="75"/>
      <c r="AX235" s="75"/>
      <c r="AY235" s="75"/>
      <c r="AZ235" s="75"/>
      <c r="BA235" s="17" t="str">
        <f t="shared" si="60"/>
        <v/>
      </c>
      <c r="BB235" s="17" t="str">
        <f t="shared" si="56"/>
        <v/>
      </c>
      <c r="BC235" s="10"/>
      <c r="BD235" s="25">
        <f t="shared" si="57"/>
        <v>0</v>
      </c>
      <c r="BE235" s="25">
        <f t="shared" si="58"/>
        <v>0</v>
      </c>
      <c r="BF235" s="10"/>
    </row>
    <row r="236" spans="1:58" ht="12.95" customHeight="1" x14ac:dyDescent="0.15">
      <c r="A236" s="323"/>
      <c r="B236" s="320" t="s">
        <v>219</v>
      </c>
      <c r="C236" s="320"/>
      <c r="D236" s="113">
        <f t="shared" si="59"/>
        <v>714</v>
      </c>
      <c r="E236" s="238">
        <f t="shared" si="62"/>
        <v>55</v>
      </c>
      <c r="F236" s="239">
        <f t="shared" si="62"/>
        <v>18</v>
      </c>
      <c r="G236" s="239">
        <f t="shared" si="62"/>
        <v>19</v>
      </c>
      <c r="H236" s="239">
        <f t="shared" si="63"/>
        <v>8</v>
      </c>
      <c r="I236" s="239">
        <f t="shared" si="63"/>
        <v>108</v>
      </c>
      <c r="J236" s="239">
        <f t="shared" si="63"/>
        <v>146</v>
      </c>
      <c r="K236" s="239">
        <f>+K184+K188+K192+K200+K204+K208+K212+K220+K224+K228+K232+K216</f>
        <v>283</v>
      </c>
      <c r="L236" s="239">
        <f t="shared" si="64"/>
        <v>57</v>
      </c>
      <c r="M236" s="240">
        <f t="shared" si="64"/>
        <v>20</v>
      </c>
      <c r="N236" s="113">
        <f t="shared" si="65"/>
        <v>250</v>
      </c>
      <c r="O236" s="113">
        <f t="shared" si="65"/>
        <v>464</v>
      </c>
      <c r="P236" s="113">
        <f>+P184+P188+P192+P200+P208+P212+P220+P224+P228+P232+P216</f>
        <v>3</v>
      </c>
      <c r="Q236" s="75" t="str">
        <f t="shared" si="55"/>
        <v xml:space="preserve"> </v>
      </c>
      <c r="R236" s="75"/>
      <c r="S236" s="75"/>
      <c r="T236" s="75"/>
      <c r="U236" s="75"/>
      <c r="V236" s="75"/>
      <c r="W236" s="75"/>
      <c r="X236" s="75"/>
      <c r="Y236" s="75"/>
      <c r="Z236" s="75"/>
      <c r="AA236" s="75"/>
      <c r="AB236" s="75"/>
      <c r="AC236" s="75"/>
      <c r="AD236" s="75"/>
      <c r="AE236" s="75"/>
      <c r="AF236" s="75"/>
      <c r="AG236" s="75"/>
      <c r="AH236" s="75"/>
      <c r="AI236" s="75"/>
      <c r="AJ236" s="75"/>
      <c r="AK236" s="75"/>
      <c r="AL236" s="75"/>
      <c r="AM236" s="75"/>
      <c r="AN236" s="75"/>
      <c r="AO236" s="75"/>
      <c r="AP236" s="75"/>
      <c r="AQ236" s="75"/>
      <c r="AR236" s="75"/>
      <c r="AS236" s="75"/>
      <c r="AT236" s="75"/>
      <c r="AU236" s="75"/>
      <c r="AV236" s="75"/>
      <c r="AW236" s="75"/>
      <c r="AX236" s="75"/>
      <c r="AY236" s="75"/>
      <c r="AZ236" s="75"/>
      <c r="BA236" s="17" t="str">
        <f t="shared" si="60"/>
        <v/>
      </c>
      <c r="BB236" s="17" t="str">
        <f t="shared" si="56"/>
        <v/>
      </c>
      <c r="BC236" s="10"/>
      <c r="BD236" s="25">
        <f t="shared" si="57"/>
        <v>0</v>
      </c>
      <c r="BE236" s="25">
        <f t="shared" si="58"/>
        <v>0</v>
      </c>
      <c r="BF236" s="10"/>
    </row>
    <row r="237" spans="1:58" ht="12.95" customHeight="1" x14ac:dyDescent="0.15">
      <c r="A237" s="323"/>
      <c r="B237" s="320" t="s">
        <v>141</v>
      </c>
      <c r="C237" s="320"/>
      <c r="D237" s="113">
        <f t="shared" si="59"/>
        <v>158</v>
      </c>
      <c r="E237" s="238">
        <f t="shared" si="62"/>
        <v>4</v>
      </c>
      <c r="F237" s="239">
        <f t="shared" si="62"/>
        <v>1</v>
      </c>
      <c r="G237" s="239">
        <f t="shared" si="62"/>
        <v>7</v>
      </c>
      <c r="H237" s="239">
        <f t="shared" si="63"/>
        <v>3</v>
      </c>
      <c r="I237" s="239">
        <f t="shared" si="63"/>
        <v>25</v>
      </c>
      <c r="J237" s="239">
        <f t="shared" si="63"/>
        <v>29</v>
      </c>
      <c r="K237" s="239">
        <f>+K185+K189+K193+K201+K205+K209+K213+K221+K225+K229+K233+K217</f>
        <v>69</v>
      </c>
      <c r="L237" s="239">
        <f t="shared" si="64"/>
        <v>12</v>
      </c>
      <c r="M237" s="240">
        <f t="shared" si="64"/>
        <v>8</v>
      </c>
      <c r="N237" s="113">
        <f t="shared" si="65"/>
        <v>63</v>
      </c>
      <c r="O237" s="113">
        <f t="shared" si="65"/>
        <v>95</v>
      </c>
      <c r="P237" s="113">
        <f>+P185+P189+P193+P201+P209+P213+P221+P225+P229+P233+P217</f>
        <v>0</v>
      </c>
      <c r="Q237" s="75" t="str">
        <f t="shared" si="55"/>
        <v xml:space="preserve"> </v>
      </c>
      <c r="R237" s="75"/>
      <c r="S237" s="75"/>
      <c r="T237" s="75"/>
      <c r="U237" s="75"/>
      <c r="V237" s="75"/>
      <c r="W237" s="75"/>
      <c r="X237" s="75"/>
      <c r="Y237" s="75"/>
      <c r="Z237" s="75"/>
      <c r="AA237" s="75"/>
      <c r="AB237" s="75"/>
      <c r="AC237" s="75"/>
      <c r="AD237" s="75"/>
      <c r="AE237" s="75"/>
      <c r="AF237" s="75"/>
      <c r="AG237" s="75"/>
      <c r="AH237" s="75"/>
      <c r="AI237" s="75"/>
      <c r="AJ237" s="75"/>
      <c r="AK237" s="75"/>
      <c r="AL237" s="75"/>
      <c r="AM237" s="75"/>
      <c r="AN237" s="75"/>
      <c r="AO237" s="75"/>
      <c r="AP237" s="75"/>
      <c r="AQ237" s="75"/>
      <c r="AR237" s="75"/>
      <c r="AS237" s="75"/>
      <c r="AT237" s="75"/>
      <c r="AU237" s="75"/>
      <c r="AV237" s="75"/>
      <c r="AW237" s="75"/>
      <c r="AX237" s="75"/>
      <c r="AY237" s="75"/>
      <c r="AZ237" s="75"/>
      <c r="BA237" s="17" t="str">
        <f t="shared" si="60"/>
        <v/>
      </c>
      <c r="BB237" s="17" t="str">
        <f t="shared" si="56"/>
        <v/>
      </c>
      <c r="BC237" s="10"/>
      <c r="BD237" s="25">
        <f t="shared" si="57"/>
        <v>0</v>
      </c>
      <c r="BE237" s="25">
        <f t="shared" si="58"/>
        <v>0</v>
      </c>
      <c r="BF237" s="10"/>
    </row>
    <row r="238" spans="1:58" ht="12.95" customHeight="1" x14ac:dyDescent="0.15">
      <c r="A238" s="324"/>
      <c r="B238" s="326" t="s">
        <v>142</v>
      </c>
      <c r="C238" s="326"/>
      <c r="D238" s="195">
        <f t="shared" si="59"/>
        <v>122</v>
      </c>
      <c r="E238" s="241">
        <f t="shared" si="62"/>
        <v>6</v>
      </c>
      <c r="F238" s="242">
        <f t="shared" si="62"/>
        <v>4</v>
      </c>
      <c r="G238" s="242">
        <f t="shared" si="62"/>
        <v>3</v>
      </c>
      <c r="H238" s="242">
        <f t="shared" si="63"/>
        <v>1</v>
      </c>
      <c r="I238" s="242">
        <f t="shared" si="63"/>
        <v>9</v>
      </c>
      <c r="J238" s="242">
        <f t="shared" si="63"/>
        <v>24</v>
      </c>
      <c r="K238" s="242">
        <f>+K186+K190+K194+K202+K206+K210+K214+K222+K226+K230+K234+K218</f>
        <v>54</v>
      </c>
      <c r="L238" s="242">
        <f t="shared" si="64"/>
        <v>15</v>
      </c>
      <c r="M238" s="243">
        <f t="shared" si="64"/>
        <v>6</v>
      </c>
      <c r="N238" s="195">
        <f t="shared" si="65"/>
        <v>46</v>
      </c>
      <c r="O238" s="195">
        <f t="shared" si="65"/>
        <v>76</v>
      </c>
      <c r="P238" s="195">
        <f>+P186+P190+P194+P202+P210+P214+P222+P226+P230+P234+P218</f>
        <v>1</v>
      </c>
      <c r="Q238" s="75" t="str">
        <f t="shared" si="55"/>
        <v xml:space="preserve"> </v>
      </c>
      <c r="R238" s="75"/>
      <c r="S238" s="75"/>
      <c r="T238" s="75"/>
      <c r="U238" s="75"/>
      <c r="V238" s="75"/>
      <c r="W238" s="75"/>
      <c r="X238" s="75"/>
      <c r="Y238" s="75"/>
      <c r="Z238" s="75"/>
      <c r="AA238" s="75"/>
      <c r="AB238" s="75"/>
      <c r="AC238" s="75"/>
      <c r="AD238" s="75"/>
      <c r="AE238" s="75"/>
      <c r="AF238" s="75"/>
      <c r="AG238" s="75"/>
      <c r="AH238" s="75"/>
      <c r="AI238" s="75"/>
      <c r="AJ238" s="75"/>
      <c r="AK238" s="75"/>
      <c r="AL238" s="75"/>
      <c r="AM238" s="75"/>
      <c r="AN238" s="75"/>
      <c r="AO238" s="75"/>
      <c r="AP238" s="75"/>
      <c r="AQ238" s="75"/>
      <c r="AR238" s="75"/>
      <c r="AS238" s="75"/>
      <c r="AT238" s="75"/>
      <c r="AU238" s="75"/>
      <c r="AV238" s="75"/>
      <c r="AW238" s="75"/>
      <c r="AX238" s="75"/>
      <c r="AY238" s="75"/>
      <c r="AZ238" s="75"/>
      <c r="BA238" s="17" t="str">
        <f t="shared" si="60"/>
        <v/>
      </c>
      <c r="BB238" s="17" t="str">
        <f t="shared" si="56"/>
        <v/>
      </c>
      <c r="BC238" s="10"/>
      <c r="BD238" s="25">
        <f t="shared" si="57"/>
        <v>0</v>
      </c>
      <c r="BE238" s="25">
        <f t="shared" si="58"/>
        <v>0</v>
      </c>
      <c r="BF238" s="10"/>
    </row>
    <row r="239" spans="1:58" ht="21.75" customHeight="1" x14ac:dyDescent="0.15">
      <c r="A239" s="109" t="s">
        <v>148</v>
      </c>
      <c r="B239" s="137"/>
      <c r="C239" s="137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BA239" s="10"/>
      <c r="BB239" s="10"/>
      <c r="BC239" s="10"/>
      <c r="BD239" s="10"/>
      <c r="BE239" s="10"/>
      <c r="BF239" s="10"/>
    </row>
    <row r="240" spans="1:58" ht="27.75" customHeight="1" x14ac:dyDescent="0.15">
      <c r="A240" s="295" t="s">
        <v>31</v>
      </c>
      <c r="B240" s="296"/>
      <c r="C240" s="297"/>
      <c r="D240" s="301" t="s">
        <v>4</v>
      </c>
      <c r="E240" s="303" t="s">
        <v>7</v>
      </c>
      <c r="F240" s="304"/>
      <c r="G240" s="304"/>
      <c r="H240" s="304"/>
      <c r="I240" s="304"/>
      <c r="J240" s="304"/>
      <c r="K240" s="304"/>
      <c r="L240" s="304"/>
      <c r="M240" s="305"/>
      <c r="N240" s="306" t="s">
        <v>9</v>
      </c>
      <c r="BA240" s="10"/>
      <c r="BB240" s="10"/>
      <c r="BC240" s="10"/>
      <c r="BD240" s="10"/>
      <c r="BE240" s="10"/>
      <c r="BF240" s="10"/>
    </row>
    <row r="241" spans="1:58" ht="48" customHeight="1" x14ac:dyDescent="0.15">
      <c r="A241" s="298"/>
      <c r="B241" s="299"/>
      <c r="C241" s="300"/>
      <c r="D241" s="302"/>
      <c r="E241" s="272" t="s">
        <v>133</v>
      </c>
      <c r="F241" s="38" t="s">
        <v>14</v>
      </c>
      <c r="G241" s="38" t="s">
        <v>138</v>
      </c>
      <c r="H241" s="38" t="s">
        <v>67</v>
      </c>
      <c r="I241" s="38" t="s">
        <v>139</v>
      </c>
      <c r="J241" s="38" t="s">
        <v>149</v>
      </c>
      <c r="K241" s="38" t="s">
        <v>18</v>
      </c>
      <c r="L241" s="38" t="s">
        <v>19</v>
      </c>
      <c r="M241" s="39" t="s">
        <v>20</v>
      </c>
      <c r="N241" s="307"/>
      <c r="BA241" s="10"/>
      <c r="BB241" s="10"/>
      <c r="BC241" s="10"/>
      <c r="BD241" s="10"/>
      <c r="BE241" s="10"/>
      <c r="BF241" s="10"/>
    </row>
    <row r="242" spans="1:58" ht="15.75" customHeight="1" x14ac:dyDescent="0.15">
      <c r="A242" s="308" t="s">
        <v>150</v>
      </c>
      <c r="B242" s="309"/>
      <c r="C242" s="310"/>
      <c r="D242" s="44">
        <f t="shared" ref="D242:D247" si="66">+SUM(E242:M242)</f>
        <v>0</v>
      </c>
      <c r="E242" s="244"/>
      <c r="F242" s="101"/>
      <c r="G242" s="101"/>
      <c r="H242" s="101"/>
      <c r="I242" s="101"/>
      <c r="J242" s="101"/>
      <c r="K242" s="101"/>
      <c r="L242" s="101"/>
      <c r="M242" s="245"/>
      <c r="N242" s="245"/>
      <c r="O242" s="75" t="str">
        <f t="shared" ref="O242:O247" si="67">$BA242&amp;" "&amp;$BB242</f>
        <v xml:space="preserve"> </v>
      </c>
      <c r="BA242" s="17"/>
      <c r="BB242" s="17" t="str">
        <f t="shared" ref="BB242:BB247" si="68">IF($K242&lt;$N242," El número altas de pacientes 60 años NO puede ser mayor que el de 20-64 años.","")</f>
        <v/>
      </c>
      <c r="BC242" s="10"/>
      <c r="BD242" s="25"/>
      <c r="BE242" s="25">
        <f t="shared" ref="BE242:BE247" si="69">IF($D242&lt;$N242,1,0)</f>
        <v>0</v>
      </c>
      <c r="BF242" s="10"/>
    </row>
    <row r="243" spans="1:58" ht="15.75" customHeight="1" x14ac:dyDescent="0.15">
      <c r="A243" s="311" t="s">
        <v>151</v>
      </c>
      <c r="B243" s="312"/>
      <c r="C243" s="313"/>
      <c r="D243" s="76">
        <f t="shared" si="66"/>
        <v>0</v>
      </c>
      <c r="E243" s="96"/>
      <c r="F243" s="80"/>
      <c r="G243" s="80"/>
      <c r="H243" s="80"/>
      <c r="I243" s="80"/>
      <c r="J243" s="80"/>
      <c r="K243" s="80"/>
      <c r="L243" s="80"/>
      <c r="M243" s="98"/>
      <c r="N243" s="83"/>
      <c r="O243" s="75" t="str">
        <f t="shared" si="67"/>
        <v xml:space="preserve"> </v>
      </c>
      <c r="BA243" s="17"/>
      <c r="BB243" s="17" t="str">
        <f t="shared" si="68"/>
        <v/>
      </c>
      <c r="BC243" s="10"/>
      <c r="BD243" s="25"/>
      <c r="BE243" s="25">
        <f t="shared" si="69"/>
        <v>0</v>
      </c>
      <c r="BF243" s="10"/>
    </row>
    <row r="244" spans="1:58" ht="15.75" customHeight="1" x14ac:dyDescent="0.15">
      <c r="A244" s="311" t="s">
        <v>152</v>
      </c>
      <c r="B244" s="312"/>
      <c r="C244" s="313"/>
      <c r="D244" s="76">
        <f t="shared" si="66"/>
        <v>0</v>
      </c>
      <c r="E244" s="96"/>
      <c r="F244" s="80"/>
      <c r="G244" s="80"/>
      <c r="H244" s="80"/>
      <c r="I244" s="80"/>
      <c r="J244" s="80"/>
      <c r="K244" s="80"/>
      <c r="L244" s="80"/>
      <c r="M244" s="98"/>
      <c r="N244" s="83"/>
      <c r="O244" s="75" t="str">
        <f t="shared" si="67"/>
        <v xml:space="preserve"> </v>
      </c>
      <c r="BA244" s="17"/>
      <c r="BB244" s="17" t="str">
        <f t="shared" si="68"/>
        <v/>
      </c>
      <c r="BC244" s="10"/>
      <c r="BD244" s="25"/>
      <c r="BE244" s="25">
        <f t="shared" si="69"/>
        <v>0</v>
      </c>
      <c r="BF244" s="10"/>
    </row>
    <row r="245" spans="1:58" ht="15.75" customHeight="1" x14ac:dyDescent="0.15">
      <c r="A245" s="311" t="s">
        <v>153</v>
      </c>
      <c r="B245" s="312"/>
      <c r="C245" s="313"/>
      <c r="D245" s="76">
        <f t="shared" si="66"/>
        <v>0</v>
      </c>
      <c r="E245" s="96"/>
      <c r="F245" s="80"/>
      <c r="G245" s="80"/>
      <c r="H245" s="80"/>
      <c r="I245" s="80"/>
      <c r="J245" s="80"/>
      <c r="K245" s="80"/>
      <c r="L245" s="80"/>
      <c r="M245" s="98"/>
      <c r="N245" s="83"/>
      <c r="O245" s="75" t="str">
        <f t="shared" si="67"/>
        <v xml:space="preserve"> </v>
      </c>
      <c r="BA245" s="17"/>
      <c r="BB245" s="17" t="str">
        <f t="shared" si="68"/>
        <v/>
      </c>
      <c r="BC245" s="10"/>
      <c r="BD245" s="25"/>
      <c r="BE245" s="25">
        <f t="shared" si="69"/>
        <v>0</v>
      </c>
      <c r="BF245" s="10"/>
    </row>
    <row r="246" spans="1:58" ht="15.75" customHeight="1" x14ac:dyDescent="0.15">
      <c r="A246" s="314" t="s">
        <v>224</v>
      </c>
      <c r="B246" s="315"/>
      <c r="C246" s="316"/>
      <c r="D246" s="191">
        <f t="shared" si="66"/>
        <v>0</v>
      </c>
      <c r="E246" s="142"/>
      <c r="F246" s="144"/>
      <c r="G246" s="144"/>
      <c r="H246" s="144"/>
      <c r="I246" s="144"/>
      <c r="J246" s="144"/>
      <c r="K246" s="144"/>
      <c r="L246" s="144"/>
      <c r="M246" s="145"/>
      <c r="N246" s="87"/>
      <c r="O246" s="75" t="str">
        <f t="shared" si="67"/>
        <v xml:space="preserve"> </v>
      </c>
      <c r="BA246" s="17"/>
      <c r="BB246" s="17" t="str">
        <f t="shared" si="68"/>
        <v/>
      </c>
      <c r="BC246" s="10"/>
      <c r="BD246" s="25"/>
      <c r="BE246" s="25">
        <f t="shared" si="69"/>
        <v>0</v>
      </c>
      <c r="BF246" s="10"/>
    </row>
    <row r="247" spans="1:58" ht="15.75" customHeight="1" x14ac:dyDescent="0.15">
      <c r="A247" s="292" t="s">
        <v>154</v>
      </c>
      <c r="B247" s="293"/>
      <c r="C247" s="294"/>
      <c r="D247" s="246">
        <f t="shared" si="66"/>
        <v>0</v>
      </c>
      <c r="E247" s="53"/>
      <c r="F247" s="55"/>
      <c r="G247" s="55"/>
      <c r="H247" s="55"/>
      <c r="I247" s="55"/>
      <c r="J247" s="55"/>
      <c r="K247" s="55"/>
      <c r="L247" s="55"/>
      <c r="M247" s="57"/>
      <c r="N247" s="58"/>
      <c r="O247" s="75" t="str">
        <f t="shared" si="67"/>
        <v xml:space="preserve"> </v>
      </c>
      <c r="BA247" s="17"/>
      <c r="BB247" s="17" t="str">
        <f t="shared" si="68"/>
        <v/>
      </c>
      <c r="BC247" s="10"/>
      <c r="BD247" s="25"/>
      <c r="BE247" s="25">
        <f t="shared" si="69"/>
        <v>0</v>
      </c>
      <c r="BF247" s="10"/>
    </row>
    <row r="248" spans="1:58" ht="12.95" customHeight="1" x14ac:dyDescent="0.15">
      <c r="I248" s="247"/>
      <c r="J248" s="247"/>
      <c r="K248" s="247"/>
      <c r="L248" s="247"/>
      <c r="M248" s="247"/>
      <c r="N248" s="247"/>
      <c r="O248" s="247"/>
      <c r="P248" s="247"/>
      <c r="Q248" s="247"/>
      <c r="R248" s="67"/>
      <c r="BB248" s="8"/>
    </row>
    <row r="249" spans="1:58" ht="12.95" customHeight="1" x14ac:dyDescent="0.15">
      <c r="A249" s="247"/>
      <c r="B249" s="94"/>
      <c r="C249" s="94"/>
      <c r="D249" s="247"/>
      <c r="E249" s="247"/>
      <c r="F249" s="247"/>
      <c r="G249" s="247"/>
      <c r="H249" s="247"/>
      <c r="I249" s="247"/>
      <c r="J249" s="247"/>
      <c r="K249" s="247"/>
      <c r="L249" s="247"/>
      <c r="M249" s="247"/>
      <c r="N249" s="247"/>
      <c r="O249" s="247"/>
      <c r="P249" s="247"/>
      <c r="Q249" s="247"/>
      <c r="R249" s="67"/>
      <c r="BB249" s="8"/>
    </row>
    <row r="250" spans="1:58" ht="12.95" customHeight="1" x14ac:dyDescent="0.15">
      <c r="A250" s="247"/>
      <c r="B250" s="94"/>
      <c r="C250" s="94"/>
      <c r="D250" s="247"/>
      <c r="E250" s="247"/>
      <c r="F250" s="247"/>
      <c r="G250" s="247"/>
      <c r="H250" s="247"/>
      <c r="I250" s="247"/>
      <c r="J250" s="247"/>
      <c r="K250" s="247"/>
      <c r="L250" s="247"/>
      <c r="M250" s="247"/>
      <c r="N250" s="247"/>
      <c r="O250" s="247"/>
      <c r="P250" s="247"/>
      <c r="Q250" s="247"/>
      <c r="R250" s="67"/>
      <c r="BB250" s="8"/>
    </row>
    <row r="251" spans="1:58" ht="12.95" customHeight="1" x14ac:dyDescent="0.15">
      <c r="A251" s="247"/>
      <c r="B251" s="94"/>
      <c r="C251" s="94"/>
      <c r="D251" s="247"/>
      <c r="E251" s="247"/>
      <c r="F251" s="247"/>
      <c r="G251" s="247"/>
      <c r="H251" s="247"/>
      <c r="I251" s="247"/>
      <c r="J251" s="247"/>
      <c r="K251" s="247"/>
      <c r="L251" s="247"/>
      <c r="M251" s="247"/>
      <c r="N251" s="247"/>
      <c r="O251" s="247"/>
      <c r="P251" s="247"/>
      <c r="Q251" s="247"/>
      <c r="R251" s="67"/>
    </row>
    <row r="252" spans="1:58" ht="12.95" customHeight="1" x14ac:dyDescent="0.15">
      <c r="A252" s="247"/>
      <c r="B252" s="94"/>
      <c r="C252" s="94"/>
      <c r="D252" s="247"/>
      <c r="E252" s="247"/>
      <c r="F252" s="247"/>
      <c r="G252" s="247"/>
      <c r="H252" s="247"/>
      <c r="I252" s="247"/>
      <c r="J252" s="247"/>
      <c r="K252" s="247"/>
      <c r="L252" s="247"/>
      <c r="M252" s="247"/>
      <c r="N252" s="247"/>
      <c r="O252" s="247"/>
      <c r="P252" s="247"/>
      <c r="Q252" s="247"/>
      <c r="R252" s="67"/>
    </row>
    <row r="253" spans="1:58" ht="12.95" customHeight="1" x14ac:dyDescent="0.15">
      <c r="A253" s="247"/>
      <c r="B253" s="94"/>
      <c r="C253" s="94"/>
      <c r="D253" s="247"/>
      <c r="E253" s="247"/>
      <c r="F253" s="247"/>
      <c r="G253" s="247"/>
      <c r="H253" s="247"/>
      <c r="I253" s="247"/>
      <c r="J253" s="247"/>
      <c r="K253" s="247"/>
      <c r="L253" s="247"/>
      <c r="M253" s="247"/>
      <c r="N253" s="247"/>
      <c r="O253" s="247"/>
      <c r="P253" s="247"/>
      <c r="Q253" s="247"/>
      <c r="R253" s="67"/>
    </row>
    <row r="254" spans="1:58" ht="12.95" customHeight="1" x14ac:dyDescent="0.15">
      <c r="A254" s="247"/>
      <c r="B254" s="94"/>
      <c r="C254" s="94"/>
      <c r="D254" s="247"/>
      <c r="E254" s="247"/>
      <c r="F254" s="247"/>
      <c r="G254" s="247"/>
      <c r="H254" s="247"/>
      <c r="I254" s="247"/>
      <c r="J254" s="247"/>
      <c r="K254" s="247"/>
      <c r="L254" s="247"/>
      <c r="M254" s="247"/>
      <c r="N254" s="247"/>
      <c r="O254" s="247"/>
      <c r="P254" s="247"/>
      <c r="Q254" s="247"/>
      <c r="R254" s="67"/>
    </row>
    <row r="255" spans="1:58" ht="12.95" customHeight="1" x14ac:dyDescent="0.15">
      <c r="A255" s="247"/>
      <c r="B255" s="94"/>
      <c r="C255" s="94"/>
      <c r="D255" s="247"/>
      <c r="E255" s="247"/>
      <c r="F255" s="247"/>
      <c r="G255" s="247"/>
      <c r="H255" s="247"/>
      <c r="I255" s="247"/>
      <c r="J255" s="247"/>
      <c r="K255" s="247"/>
      <c r="L255" s="247"/>
      <c r="M255" s="247"/>
      <c r="N255" s="247"/>
      <c r="O255" s="247"/>
      <c r="P255" s="247"/>
      <c r="Q255" s="247"/>
      <c r="R255" s="67"/>
    </row>
    <row r="256" spans="1:58" ht="12.95" customHeight="1" x14ac:dyDescent="0.15">
      <c r="A256" s="247"/>
      <c r="B256" s="94"/>
      <c r="C256" s="94"/>
      <c r="D256" s="247"/>
      <c r="E256" s="247"/>
      <c r="F256" s="247"/>
      <c r="G256" s="247"/>
      <c r="H256" s="247"/>
      <c r="I256" s="247"/>
      <c r="J256" s="247"/>
      <c r="K256" s="247"/>
      <c r="L256" s="247"/>
      <c r="M256" s="247"/>
      <c r="N256" s="247"/>
      <c r="O256" s="247"/>
      <c r="P256" s="247"/>
      <c r="Q256" s="247"/>
      <c r="R256" s="67"/>
    </row>
    <row r="257" spans="1:56" x14ac:dyDescent="0.15">
      <c r="A257" s="248"/>
      <c r="B257" s="94"/>
      <c r="C257" s="94"/>
      <c r="D257" s="247"/>
      <c r="E257" s="247"/>
      <c r="F257" s="247"/>
      <c r="G257" s="247"/>
      <c r="H257" s="247"/>
      <c r="I257" s="247"/>
      <c r="J257" s="247"/>
      <c r="K257" s="247"/>
      <c r="L257" s="247"/>
      <c r="M257" s="247"/>
      <c r="N257" s="247"/>
      <c r="O257" s="247"/>
      <c r="P257" s="247"/>
      <c r="Q257" s="247"/>
      <c r="R257" s="67"/>
    </row>
    <row r="258" spans="1:56" x14ac:dyDescent="0.15">
      <c r="A258" s="247"/>
      <c r="B258" s="94"/>
      <c r="C258" s="94"/>
      <c r="D258" s="247"/>
      <c r="E258" s="247"/>
      <c r="F258" s="247"/>
      <c r="G258" s="247"/>
      <c r="H258" s="247"/>
      <c r="I258" s="247"/>
      <c r="J258" s="247"/>
      <c r="K258" s="247"/>
      <c r="L258" s="247"/>
      <c r="M258" s="247"/>
      <c r="N258" s="247"/>
      <c r="O258" s="247"/>
      <c r="P258" s="247"/>
      <c r="Q258" s="247"/>
      <c r="R258" s="67"/>
    </row>
    <row r="259" spans="1:56" x14ac:dyDescent="0.15">
      <c r="A259" s="247"/>
      <c r="B259" s="94"/>
      <c r="C259" s="94"/>
      <c r="D259" s="247"/>
      <c r="E259" s="247"/>
      <c r="F259" s="247"/>
      <c r="G259" s="247"/>
      <c r="H259" s="247"/>
      <c r="I259" s="247"/>
      <c r="J259" s="247"/>
      <c r="K259" s="247"/>
      <c r="L259" s="247"/>
      <c r="M259" s="247"/>
      <c r="N259" s="247"/>
      <c r="O259" s="247"/>
      <c r="P259" s="247"/>
      <c r="Q259" s="247"/>
      <c r="R259" s="67"/>
    </row>
    <row r="260" spans="1:56" x14ac:dyDescent="0.15">
      <c r="A260" s="247"/>
      <c r="B260" s="94"/>
      <c r="C260" s="94"/>
      <c r="D260" s="247"/>
      <c r="E260" s="247"/>
      <c r="F260" s="247"/>
      <c r="G260" s="247"/>
      <c r="H260" s="247"/>
      <c r="I260" s="247"/>
      <c r="J260" s="247"/>
      <c r="K260" s="247"/>
      <c r="L260" s="247"/>
      <c r="M260" s="247"/>
      <c r="N260" s="247"/>
      <c r="O260" s="247"/>
      <c r="P260" s="247"/>
      <c r="Q260" s="247"/>
      <c r="R260" s="67"/>
    </row>
    <row r="267" spans="1:56" hidden="1" x14ac:dyDescent="0.15"/>
    <row r="268" spans="1:56" hidden="1" x14ac:dyDescent="0.15"/>
    <row r="269" spans="1:56" ht="12.95" hidden="1" customHeight="1" x14ac:dyDescent="0.15">
      <c r="A269" s="249">
        <f>SUM(D8:S247)</f>
        <v>17495</v>
      </c>
      <c r="BD269" s="250">
        <v>0</v>
      </c>
    </row>
    <row r="270" spans="1:56" hidden="1" x14ac:dyDescent="0.15"/>
    <row r="271" spans="1:56" hidden="1" x14ac:dyDescent="0.15"/>
    <row r="306" spans="56:56" x14ac:dyDescent="0.15">
      <c r="BD306" s="28">
        <v>0</v>
      </c>
    </row>
    <row r="323" ht="12.95" customHeight="1" x14ac:dyDescent="0.15"/>
  </sheetData>
  <mergeCells count="257">
    <mergeCell ref="D38:D39"/>
    <mergeCell ref="P8:Q8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C15"/>
    <mergeCell ref="A16:C16"/>
    <mergeCell ref="A18:C19"/>
    <mergeCell ref="D18:D19"/>
    <mergeCell ref="E18:O18"/>
    <mergeCell ref="P18:P19"/>
    <mergeCell ref="Q18:Q19"/>
    <mergeCell ref="R18:R19"/>
    <mergeCell ref="A21:C21"/>
    <mergeCell ref="A22:C22"/>
    <mergeCell ref="A23:C23"/>
    <mergeCell ref="A24:C24"/>
    <mergeCell ref="E38:O38"/>
    <mergeCell ref="A57:C57"/>
    <mergeCell ref="A58:C58"/>
    <mergeCell ref="A59:C59"/>
    <mergeCell ref="A61:C61"/>
    <mergeCell ref="A26:C26"/>
    <mergeCell ref="A27:C27"/>
    <mergeCell ref="A45:C45"/>
    <mergeCell ref="A46:C46"/>
    <mergeCell ref="A28:C28"/>
    <mergeCell ref="A30:C30"/>
    <mergeCell ref="A31:C31"/>
    <mergeCell ref="A32:C32"/>
    <mergeCell ref="A37:C37"/>
    <mergeCell ref="A41:C41"/>
    <mergeCell ref="A42:C42"/>
    <mergeCell ref="A43:C43"/>
    <mergeCell ref="A44:C44"/>
    <mergeCell ref="A29:C29"/>
    <mergeCell ref="A33:A36"/>
    <mergeCell ref="B33:C33"/>
    <mergeCell ref="B34:C34"/>
    <mergeCell ref="B35:C35"/>
    <mergeCell ref="B36:C36"/>
    <mergeCell ref="A72:C72"/>
    <mergeCell ref="A73:C73"/>
    <mergeCell ref="A74:C74"/>
    <mergeCell ref="A75:C75"/>
    <mergeCell ref="A76:C76"/>
    <mergeCell ref="A77:C77"/>
    <mergeCell ref="A78:C78"/>
    <mergeCell ref="A79:C79"/>
    <mergeCell ref="A62:C62"/>
    <mergeCell ref="A63:C63"/>
    <mergeCell ref="A116:C116"/>
    <mergeCell ref="A117:C117"/>
    <mergeCell ref="A118:C118"/>
    <mergeCell ref="A110:C110"/>
    <mergeCell ref="A101:C101"/>
    <mergeCell ref="A98:C98"/>
    <mergeCell ref="A99:C99"/>
    <mergeCell ref="A100:C100"/>
    <mergeCell ref="A103:C104"/>
    <mergeCell ref="B170:C170"/>
    <mergeCell ref="A166:A169"/>
    <mergeCell ref="B166:B167"/>
    <mergeCell ref="B168:B169"/>
    <mergeCell ref="A170:A174"/>
    <mergeCell ref="B171:B172"/>
    <mergeCell ref="B173:B174"/>
    <mergeCell ref="B151:B152"/>
    <mergeCell ref="A137:C137"/>
    <mergeCell ref="A138:C138"/>
    <mergeCell ref="A139:C139"/>
    <mergeCell ref="A140:C140"/>
    <mergeCell ref="A141:C141"/>
    <mergeCell ref="A142:C142"/>
    <mergeCell ref="A143:C143"/>
    <mergeCell ref="A144:C144"/>
    <mergeCell ref="A145:C145"/>
    <mergeCell ref="A146:C146"/>
    <mergeCell ref="A147:C147"/>
    <mergeCell ref="A149:C150"/>
    <mergeCell ref="A158:A165"/>
    <mergeCell ref="B161:B165"/>
    <mergeCell ref="A183:A186"/>
    <mergeCell ref="B183:C183"/>
    <mergeCell ref="B184:C184"/>
    <mergeCell ref="B185:C185"/>
    <mergeCell ref="B186:C186"/>
    <mergeCell ref="A187:A190"/>
    <mergeCell ref="B187:C187"/>
    <mergeCell ref="B188:C188"/>
    <mergeCell ref="A176:C177"/>
    <mergeCell ref="B189:C189"/>
    <mergeCell ref="B190:C190"/>
    <mergeCell ref="P38:P39"/>
    <mergeCell ref="Q38:Q39"/>
    <mergeCell ref="R38:R39"/>
    <mergeCell ref="A40:C40"/>
    <mergeCell ref="A60:C60"/>
    <mergeCell ref="A64:C64"/>
    <mergeCell ref="A66:C66"/>
    <mergeCell ref="A70:C71"/>
    <mergeCell ref="D70:D71"/>
    <mergeCell ref="E70:O70"/>
    <mergeCell ref="P70:Q70"/>
    <mergeCell ref="R70:R71"/>
    <mergeCell ref="A67:C67"/>
    <mergeCell ref="A68:C68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80:C80"/>
    <mergeCell ref="A82:B88"/>
    <mergeCell ref="A92:A93"/>
    <mergeCell ref="B92:C92"/>
    <mergeCell ref="B93:C93"/>
    <mergeCell ref="A94:C94"/>
    <mergeCell ref="A95:C95"/>
    <mergeCell ref="A96:C96"/>
    <mergeCell ref="A97:C97"/>
    <mergeCell ref="A91:C91"/>
    <mergeCell ref="A90:C90"/>
    <mergeCell ref="G103:G104"/>
    <mergeCell ref="A105:A106"/>
    <mergeCell ref="B105:C105"/>
    <mergeCell ref="B106:C106"/>
    <mergeCell ref="A108:C109"/>
    <mergeCell ref="D108:D109"/>
    <mergeCell ref="E108:M108"/>
    <mergeCell ref="N108:N109"/>
    <mergeCell ref="O108:O109"/>
    <mergeCell ref="D103:F103"/>
    <mergeCell ref="P108:P109"/>
    <mergeCell ref="A129:C129"/>
    <mergeCell ref="A130:C130"/>
    <mergeCell ref="A131:C131"/>
    <mergeCell ref="A132:C132"/>
    <mergeCell ref="A133:C133"/>
    <mergeCell ref="A134:C134"/>
    <mergeCell ref="A135:C135"/>
    <mergeCell ref="A136:C136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11:C111"/>
    <mergeCell ref="A112:C112"/>
    <mergeCell ref="A113:C113"/>
    <mergeCell ref="A114:C114"/>
    <mergeCell ref="A115:C115"/>
    <mergeCell ref="D149:D150"/>
    <mergeCell ref="E149:M149"/>
    <mergeCell ref="N149:O149"/>
    <mergeCell ref="P149:P150"/>
    <mergeCell ref="Q149:Q150"/>
    <mergeCell ref="A151:A154"/>
    <mergeCell ref="B153:B154"/>
    <mergeCell ref="A155:A157"/>
    <mergeCell ref="B155:C155"/>
    <mergeCell ref="B156:B157"/>
    <mergeCell ref="D176:D177"/>
    <mergeCell ref="E176:H176"/>
    <mergeCell ref="A178:C178"/>
    <mergeCell ref="A179:C179"/>
    <mergeCell ref="A181:C182"/>
    <mergeCell ref="D181:D182"/>
    <mergeCell ref="E181:M181"/>
    <mergeCell ref="N181:O181"/>
    <mergeCell ref="P181:P182"/>
    <mergeCell ref="B191:C191"/>
    <mergeCell ref="B192:C192"/>
    <mergeCell ref="B193:C193"/>
    <mergeCell ref="B194:C194"/>
    <mergeCell ref="A195:A198"/>
    <mergeCell ref="B195:C195"/>
    <mergeCell ref="B196:C196"/>
    <mergeCell ref="B197:C197"/>
    <mergeCell ref="B198:C198"/>
    <mergeCell ref="A191:A194"/>
    <mergeCell ref="A199:A202"/>
    <mergeCell ref="B199:C199"/>
    <mergeCell ref="B200:C200"/>
    <mergeCell ref="B201:C201"/>
    <mergeCell ref="B202:C202"/>
    <mergeCell ref="A203:A206"/>
    <mergeCell ref="B203:C203"/>
    <mergeCell ref="B204:C204"/>
    <mergeCell ref="B205:C205"/>
    <mergeCell ref="B206:C206"/>
    <mergeCell ref="A207:A210"/>
    <mergeCell ref="B207:C207"/>
    <mergeCell ref="B208:C208"/>
    <mergeCell ref="B209:C209"/>
    <mergeCell ref="B210:C210"/>
    <mergeCell ref="A211:A214"/>
    <mergeCell ref="B211:C211"/>
    <mergeCell ref="B212:C212"/>
    <mergeCell ref="B213:C213"/>
    <mergeCell ref="B214:C214"/>
    <mergeCell ref="A215:A218"/>
    <mergeCell ref="B215:C215"/>
    <mergeCell ref="B216:C216"/>
    <mergeCell ref="B217:C217"/>
    <mergeCell ref="B218:C218"/>
    <mergeCell ref="A219:A222"/>
    <mergeCell ref="B219:C219"/>
    <mergeCell ref="B220:C220"/>
    <mergeCell ref="B221:C221"/>
    <mergeCell ref="B222:C222"/>
    <mergeCell ref="A223:A226"/>
    <mergeCell ref="B223:C223"/>
    <mergeCell ref="B224:C224"/>
    <mergeCell ref="B225:C225"/>
    <mergeCell ref="B226:C226"/>
    <mergeCell ref="A227:A230"/>
    <mergeCell ref="B227:C227"/>
    <mergeCell ref="B228:C228"/>
    <mergeCell ref="B229:C229"/>
    <mergeCell ref="B230:C230"/>
    <mergeCell ref="A231:A234"/>
    <mergeCell ref="B231:C231"/>
    <mergeCell ref="B232:C232"/>
    <mergeCell ref="B233:C233"/>
    <mergeCell ref="B234:C234"/>
    <mergeCell ref="A235:A238"/>
    <mergeCell ref="B235:C235"/>
    <mergeCell ref="B236:C236"/>
    <mergeCell ref="B237:C237"/>
    <mergeCell ref="B238:C238"/>
    <mergeCell ref="A247:C247"/>
    <mergeCell ref="A240:C241"/>
    <mergeCell ref="D240:D241"/>
    <mergeCell ref="E240:M240"/>
    <mergeCell ref="N240:N241"/>
    <mergeCell ref="A242:C242"/>
    <mergeCell ref="A243:C243"/>
    <mergeCell ref="A244:C244"/>
    <mergeCell ref="A245:C245"/>
    <mergeCell ref="A246:C246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323"/>
  <sheetViews>
    <sheetView workbookViewId="0">
      <selection activeCell="A113" sqref="A113:C113"/>
    </sheetView>
  </sheetViews>
  <sheetFormatPr baseColWidth="10" defaultRowHeight="11.25" x14ac:dyDescent="0.15"/>
  <cols>
    <col min="1" max="1" width="41" style="30" customWidth="1"/>
    <col min="2" max="2" width="14" style="30" customWidth="1"/>
    <col min="3" max="3" width="22.140625" style="30" customWidth="1"/>
    <col min="4" max="4" width="11" style="30" customWidth="1"/>
    <col min="5" max="5" width="12.5703125" style="30" customWidth="1"/>
    <col min="6" max="6" width="11" style="30" customWidth="1"/>
    <col min="7" max="7" width="12.5703125" style="30" customWidth="1"/>
    <col min="8" max="15" width="11" style="30" customWidth="1"/>
    <col min="16" max="16" width="14.7109375" style="30" customWidth="1"/>
    <col min="17" max="17" width="11" style="30" customWidth="1"/>
    <col min="18" max="18" width="14.140625" style="30" customWidth="1"/>
    <col min="19" max="22" width="11.42578125" style="30"/>
    <col min="23" max="33" width="10" style="30" customWidth="1"/>
    <col min="34" max="39" width="11.5703125" style="30" customWidth="1"/>
    <col min="40" max="42" width="15.5703125" style="30" customWidth="1"/>
    <col min="43" max="52" width="15.5703125" style="30" hidden="1" customWidth="1"/>
    <col min="53" max="58" width="15.5703125" style="1" hidden="1" customWidth="1"/>
    <col min="59" max="60" width="15.5703125" style="30" hidden="1" customWidth="1"/>
    <col min="61" max="79" width="15.5703125" style="31" hidden="1" customWidth="1"/>
    <col min="80" max="81" width="14.85546875" style="31" hidden="1" customWidth="1"/>
    <col min="82" max="89" width="14.85546875" style="31" customWidth="1"/>
    <col min="90" max="91" width="10.85546875" style="31" customWidth="1"/>
    <col min="92" max="103" width="11.42578125" style="31"/>
    <col min="104" max="106" width="11.85546875" style="31" customWidth="1"/>
    <col min="107" max="256" width="11.42578125" style="31"/>
    <col min="257" max="257" width="41" style="31" customWidth="1"/>
    <col min="258" max="258" width="14" style="31" customWidth="1"/>
    <col min="259" max="259" width="22.140625" style="31" customWidth="1"/>
    <col min="260" max="260" width="11" style="31" customWidth="1"/>
    <col min="261" max="261" width="12.5703125" style="31" customWidth="1"/>
    <col min="262" max="262" width="11" style="31" customWidth="1"/>
    <col min="263" max="263" width="12.5703125" style="31" customWidth="1"/>
    <col min="264" max="271" width="11" style="31" customWidth="1"/>
    <col min="272" max="272" width="14.7109375" style="31" customWidth="1"/>
    <col min="273" max="273" width="11" style="31" customWidth="1"/>
    <col min="274" max="274" width="14.140625" style="31" customWidth="1"/>
    <col min="275" max="278" width="11.42578125" style="31"/>
    <col min="279" max="289" width="10" style="31" customWidth="1"/>
    <col min="290" max="295" width="11.5703125" style="31" customWidth="1"/>
    <col min="296" max="298" width="15.5703125" style="31" customWidth="1"/>
    <col min="299" max="337" width="0" style="31" hidden="1" customWidth="1"/>
    <col min="338" max="345" width="14.85546875" style="31" customWidth="1"/>
    <col min="346" max="347" width="10.85546875" style="31" customWidth="1"/>
    <col min="348" max="359" width="11.42578125" style="31"/>
    <col min="360" max="362" width="11.85546875" style="31" customWidth="1"/>
    <col min="363" max="512" width="11.42578125" style="31"/>
    <col min="513" max="513" width="41" style="31" customWidth="1"/>
    <col min="514" max="514" width="14" style="31" customWidth="1"/>
    <col min="515" max="515" width="22.140625" style="31" customWidth="1"/>
    <col min="516" max="516" width="11" style="31" customWidth="1"/>
    <col min="517" max="517" width="12.5703125" style="31" customWidth="1"/>
    <col min="518" max="518" width="11" style="31" customWidth="1"/>
    <col min="519" max="519" width="12.5703125" style="31" customWidth="1"/>
    <col min="520" max="527" width="11" style="31" customWidth="1"/>
    <col min="528" max="528" width="14.7109375" style="31" customWidth="1"/>
    <col min="529" max="529" width="11" style="31" customWidth="1"/>
    <col min="530" max="530" width="14.140625" style="31" customWidth="1"/>
    <col min="531" max="534" width="11.42578125" style="31"/>
    <col min="535" max="545" width="10" style="31" customWidth="1"/>
    <col min="546" max="551" width="11.5703125" style="31" customWidth="1"/>
    <col min="552" max="554" width="15.5703125" style="31" customWidth="1"/>
    <col min="555" max="593" width="0" style="31" hidden="1" customWidth="1"/>
    <col min="594" max="601" width="14.85546875" style="31" customWidth="1"/>
    <col min="602" max="603" width="10.85546875" style="31" customWidth="1"/>
    <col min="604" max="615" width="11.42578125" style="31"/>
    <col min="616" max="618" width="11.85546875" style="31" customWidth="1"/>
    <col min="619" max="768" width="11.42578125" style="31"/>
    <col min="769" max="769" width="41" style="31" customWidth="1"/>
    <col min="770" max="770" width="14" style="31" customWidth="1"/>
    <col min="771" max="771" width="22.140625" style="31" customWidth="1"/>
    <col min="772" max="772" width="11" style="31" customWidth="1"/>
    <col min="773" max="773" width="12.5703125" style="31" customWidth="1"/>
    <col min="774" max="774" width="11" style="31" customWidth="1"/>
    <col min="775" max="775" width="12.5703125" style="31" customWidth="1"/>
    <col min="776" max="783" width="11" style="31" customWidth="1"/>
    <col min="784" max="784" width="14.7109375" style="31" customWidth="1"/>
    <col min="785" max="785" width="11" style="31" customWidth="1"/>
    <col min="786" max="786" width="14.140625" style="31" customWidth="1"/>
    <col min="787" max="790" width="11.42578125" style="31"/>
    <col min="791" max="801" width="10" style="31" customWidth="1"/>
    <col min="802" max="807" width="11.5703125" style="31" customWidth="1"/>
    <col min="808" max="810" width="15.5703125" style="31" customWidth="1"/>
    <col min="811" max="849" width="0" style="31" hidden="1" customWidth="1"/>
    <col min="850" max="857" width="14.85546875" style="31" customWidth="1"/>
    <col min="858" max="859" width="10.85546875" style="31" customWidth="1"/>
    <col min="860" max="871" width="11.42578125" style="31"/>
    <col min="872" max="874" width="11.85546875" style="31" customWidth="1"/>
    <col min="875" max="1024" width="11.42578125" style="31"/>
    <col min="1025" max="1025" width="41" style="31" customWidth="1"/>
    <col min="1026" max="1026" width="14" style="31" customWidth="1"/>
    <col min="1027" max="1027" width="22.140625" style="31" customWidth="1"/>
    <col min="1028" max="1028" width="11" style="31" customWidth="1"/>
    <col min="1029" max="1029" width="12.5703125" style="31" customWidth="1"/>
    <col min="1030" max="1030" width="11" style="31" customWidth="1"/>
    <col min="1031" max="1031" width="12.5703125" style="31" customWidth="1"/>
    <col min="1032" max="1039" width="11" style="31" customWidth="1"/>
    <col min="1040" max="1040" width="14.7109375" style="31" customWidth="1"/>
    <col min="1041" max="1041" width="11" style="31" customWidth="1"/>
    <col min="1042" max="1042" width="14.140625" style="31" customWidth="1"/>
    <col min="1043" max="1046" width="11.42578125" style="31"/>
    <col min="1047" max="1057" width="10" style="31" customWidth="1"/>
    <col min="1058" max="1063" width="11.5703125" style="31" customWidth="1"/>
    <col min="1064" max="1066" width="15.5703125" style="31" customWidth="1"/>
    <col min="1067" max="1105" width="0" style="31" hidden="1" customWidth="1"/>
    <col min="1106" max="1113" width="14.85546875" style="31" customWidth="1"/>
    <col min="1114" max="1115" width="10.85546875" style="31" customWidth="1"/>
    <col min="1116" max="1127" width="11.42578125" style="31"/>
    <col min="1128" max="1130" width="11.85546875" style="31" customWidth="1"/>
    <col min="1131" max="1280" width="11.42578125" style="31"/>
    <col min="1281" max="1281" width="41" style="31" customWidth="1"/>
    <col min="1282" max="1282" width="14" style="31" customWidth="1"/>
    <col min="1283" max="1283" width="22.140625" style="31" customWidth="1"/>
    <col min="1284" max="1284" width="11" style="31" customWidth="1"/>
    <col min="1285" max="1285" width="12.5703125" style="31" customWidth="1"/>
    <col min="1286" max="1286" width="11" style="31" customWidth="1"/>
    <col min="1287" max="1287" width="12.5703125" style="31" customWidth="1"/>
    <col min="1288" max="1295" width="11" style="31" customWidth="1"/>
    <col min="1296" max="1296" width="14.7109375" style="31" customWidth="1"/>
    <col min="1297" max="1297" width="11" style="31" customWidth="1"/>
    <col min="1298" max="1298" width="14.140625" style="31" customWidth="1"/>
    <col min="1299" max="1302" width="11.42578125" style="31"/>
    <col min="1303" max="1313" width="10" style="31" customWidth="1"/>
    <col min="1314" max="1319" width="11.5703125" style="31" customWidth="1"/>
    <col min="1320" max="1322" width="15.5703125" style="31" customWidth="1"/>
    <col min="1323" max="1361" width="0" style="31" hidden="1" customWidth="1"/>
    <col min="1362" max="1369" width="14.85546875" style="31" customWidth="1"/>
    <col min="1370" max="1371" width="10.85546875" style="31" customWidth="1"/>
    <col min="1372" max="1383" width="11.42578125" style="31"/>
    <col min="1384" max="1386" width="11.85546875" style="31" customWidth="1"/>
    <col min="1387" max="1536" width="11.42578125" style="31"/>
    <col min="1537" max="1537" width="41" style="31" customWidth="1"/>
    <col min="1538" max="1538" width="14" style="31" customWidth="1"/>
    <col min="1539" max="1539" width="22.140625" style="31" customWidth="1"/>
    <col min="1540" max="1540" width="11" style="31" customWidth="1"/>
    <col min="1541" max="1541" width="12.5703125" style="31" customWidth="1"/>
    <col min="1542" max="1542" width="11" style="31" customWidth="1"/>
    <col min="1543" max="1543" width="12.5703125" style="31" customWidth="1"/>
    <col min="1544" max="1551" width="11" style="31" customWidth="1"/>
    <col min="1552" max="1552" width="14.7109375" style="31" customWidth="1"/>
    <col min="1553" max="1553" width="11" style="31" customWidth="1"/>
    <col min="1554" max="1554" width="14.140625" style="31" customWidth="1"/>
    <col min="1555" max="1558" width="11.42578125" style="31"/>
    <col min="1559" max="1569" width="10" style="31" customWidth="1"/>
    <col min="1570" max="1575" width="11.5703125" style="31" customWidth="1"/>
    <col min="1576" max="1578" width="15.5703125" style="31" customWidth="1"/>
    <col min="1579" max="1617" width="0" style="31" hidden="1" customWidth="1"/>
    <col min="1618" max="1625" width="14.85546875" style="31" customWidth="1"/>
    <col min="1626" max="1627" width="10.85546875" style="31" customWidth="1"/>
    <col min="1628" max="1639" width="11.42578125" style="31"/>
    <col min="1640" max="1642" width="11.85546875" style="31" customWidth="1"/>
    <col min="1643" max="1792" width="11.42578125" style="31"/>
    <col min="1793" max="1793" width="41" style="31" customWidth="1"/>
    <col min="1794" max="1794" width="14" style="31" customWidth="1"/>
    <col min="1795" max="1795" width="22.140625" style="31" customWidth="1"/>
    <col min="1796" max="1796" width="11" style="31" customWidth="1"/>
    <col min="1797" max="1797" width="12.5703125" style="31" customWidth="1"/>
    <col min="1798" max="1798" width="11" style="31" customWidth="1"/>
    <col min="1799" max="1799" width="12.5703125" style="31" customWidth="1"/>
    <col min="1800" max="1807" width="11" style="31" customWidth="1"/>
    <col min="1808" max="1808" width="14.7109375" style="31" customWidth="1"/>
    <col min="1809" max="1809" width="11" style="31" customWidth="1"/>
    <col min="1810" max="1810" width="14.140625" style="31" customWidth="1"/>
    <col min="1811" max="1814" width="11.42578125" style="31"/>
    <col min="1815" max="1825" width="10" style="31" customWidth="1"/>
    <col min="1826" max="1831" width="11.5703125" style="31" customWidth="1"/>
    <col min="1832" max="1834" width="15.5703125" style="31" customWidth="1"/>
    <col min="1835" max="1873" width="0" style="31" hidden="1" customWidth="1"/>
    <col min="1874" max="1881" width="14.85546875" style="31" customWidth="1"/>
    <col min="1882" max="1883" width="10.85546875" style="31" customWidth="1"/>
    <col min="1884" max="1895" width="11.42578125" style="31"/>
    <col min="1896" max="1898" width="11.85546875" style="31" customWidth="1"/>
    <col min="1899" max="2048" width="11.42578125" style="31"/>
    <col min="2049" max="2049" width="41" style="31" customWidth="1"/>
    <col min="2050" max="2050" width="14" style="31" customWidth="1"/>
    <col min="2051" max="2051" width="22.140625" style="31" customWidth="1"/>
    <col min="2052" max="2052" width="11" style="31" customWidth="1"/>
    <col min="2053" max="2053" width="12.5703125" style="31" customWidth="1"/>
    <col min="2054" max="2054" width="11" style="31" customWidth="1"/>
    <col min="2055" max="2055" width="12.5703125" style="31" customWidth="1"/>
    <col min="2056" max="2063" width="11" style="31" customWidth="1"/>
    <col min="2064" max="2064" width="14.7109375" style="31" customWidth="1"/>
    <col min="2065" max="2065" width="11" style="31" customWidth="1"/>
    <col min="2066" max="2066" width="14.140625" style="31" customWidth="1"/>
    <col min="2067" max="2070" width="11.42578125" style="31"/>
    <col min="2071" max="2081" width="10" style="31" customWidth="1"/>
    <col min="2082" max="2087" width="11.5703125" style="31" customWidth="1"/>
    <col min="2088" max="2090" width="15.5703125" style="31" customWidth="1"/>
    <col min="2091" max="2129" width="0" style="31" hidden="1" customWidth="1"/>
    <col min="2130" max="2137" width="14.85546875" style="31" customWidth="1"/>
    <col min="2138" max="2139" width="10.85546875" style="31" customWidth="1"/>
    <col min="2140" max="2151" width="11.42578125" style="31"/>
    <col min="2152" max="2154" width="11.85546875" style="31" customWidth="1"/>
    <col min="2155" max="2304" width="11.42578125" style="31"/>
    <col min="2305" max="2305" width="41" style="31" customWidth="1"/>
    <col min="2306" max="2306" width="14" style="31" customWidth="1"/>
    <col min="2307" max="2307" width="22.140625" style="31" customWidth="1"/>
    <col min="2308" max="2308" width="11" style="31" customWidth="1"/>
    <col min="2309" max="2309" width="12.5703125" style="31" customWidth="1"/>
    <col min="2310" max="2310" width="11" style="31" customWidth="1"/>
    <col min="2311" max="2311" width="12.5703125" style="31" customWidth="1"/>
    <col min="2312" max="2319" width="11" style="31" customWidth="1"/>
    <col min="2320" max="2320" width="14.7109375" style="31" customWidth="1"/>
    <col min="2321" max="2321" width="11" style="31" customWidth="1"/>
    <col min="2322" max="2322" width="14.140625" style="31" customWidth="1"/>
    <col min="2323" max="2326" width="11.42578125" style="31"/>
    <col min="2327" max="2337" width="10" style="31" customWidth="1"/>
    <col min="2338" max="2343" width="11.5703125" style="31" customWidth="1"/>
    <col min="2344" max="2346" width="15.5703125" style="31" customWidth="1"/>
    <col min="2347" max="2385" width="0" style="31" hidden="1" customWidth="1"/>
    <col min="2386" max="2393" width="14.85546875" style="31" customWidth="1"/>
    <col min="2394" max="2395" width="10.85546875" style="31" customWidth="1"/>
    <col min="2396" max="2407" width="11.42578125" style="31"/>
    <col min="2408" max="2410" width="11.85546875" style="31" customWidth="1"/>
    <col min="2411" max="2560" width="11.42578125" style="31"/>
    <col min="2561" max="2561" width="41" style="31" customWidth="1"/>
    <col min="2562" max="2562" width="14" style="31" customWidth="1"/>
    <col min="2563" max="2563" width="22.140625" style="31" customWidth="1"/>
    <col min="2564" max="2564" width="11" style="31" customWidth="1"/>
    <col min="2565" max="2565" width="12.5703125" style="31" customWidth="1"/>
    <col min="2566" max="2566" width="11" style="31" customWidth="1"/>
    <col min="2567" max="2567" width="12.5703125" style="31" customWidth="1"/>
    <col min="2568" max="2575" width="11" style="31" customWidth="1"/>
    <col min="2576" max="2576" width="14.7109375" style="31" customWidth="1"/>
    <col min="2577" max="2577" width="11" style="31" customWidth="1"/>
    <col min="2578" max="2578" width="14.140625" style="31" customWidth="1"/>
    <col min="2579" max="2582" width="11.42578125" style="31"/>
    <col min="2583" max="2593" width="10" style="31" customWidth="1"/>
    <col min="2594" max="2599" width="11.5703125" style="31" customWidth="1"/>
    <col min="2600" max="2602" width="15.5703125" style="31" customWidth="1"/>
    <col min="2603" max="2641" width="0" style="31" hidden="1" customWidth="1"/>
    <col min="2642" max="2649" width="14.85546875" style="31" customWidth="1"/>
    <col min="2650" max="2651" width="10.85546875" style="31" customWidth="1"/>
    <col min="2652" max="2663" width="11.42578125" style="31"/>
    <col min="2664" max="2666" width="11.85546875" style="31" customWidth="1"/>
    <col min="2667" max="2816" width="11.42578125" style="31"/>
    <col min="2817" max="2817" width="41" style="31" customWidth="1"/>
    <col min="2818" max="2818" width="14" style="31" customWidth="1"/>
    <col min="2819" max="2819" width="22.140625" style="31" customWidth="1"/>
    <col min="2820" max="2820" width="11" style="31" customWidth="1"/>
    <col min="2821" max="2821" width="12.5703125" style="31" customWidth="1"/>
    <col min="2822" max="2822" width="11" style="31" customWidth="1"/>
    <col min="2823" max="2823" width="12.5703125" style="31" customWidth="1"/>
    <col min="2824" max="2831" width="11" style="31" customWidth="1"/>
    <col min="2832" max="2832" width="14.7109375" style="31" customWidth="1"/>
    <col min="2833" max="2833" width="11" style="31" customWidth="1"/>
    <col min="2834" max="2834" width="14.140625" style="31" customWidth="1"/>
    <col min="2835" max="2838" width="11.42578125" style="31"/>
    <col min="2839" max="2849" width="10" style="31" customWidth="1"/>
    <col min="2850" max="2855" width="11.5703125" style="31" customWidth="1"/>
    <col min="2856" max="2858" width="15.5703125" style="31" customWidth="1"/>
    <col min="2859" max="2897" width="0" style="31" hidden="1" customWidth="1"/>
    <col min="2898" max="2905" width="14.85546875" style="31" customWidth="1"/>
    <col min="2906" max="2907" width="10.85546875" style="31" customWidth="1"/>
    <col min="2908" max="2919" width="11.42578125" style="31"/>
    <col min="2920" max="2922" width="11.85546875" style="31" customWidth="1"/>
    <col min="2923" max="3072" width="11.42578125" style="31"/>
    <col min="3073" max="3073" width="41" style="31" customWidth="1"/>
    <col min="3074" max="3074" width="14" style="31" customWidth="1"/>
    <col min="3075" max="3075" width="22.140625" style="31" customWidth="1"/>
    <col min="3076" max="3076" width="11" style="31" customWidth="1"/>
    <col min="3077" max="3077" width="12.5703125" style="31" customWidth="1"/>
    <col min="3078" max="3078" width="11" style="31" customWidth="1"/>
    <col min="3079" max="3079" width="12.5703125" style="31" customWidth="1"/>
    <col min="3080" max="3087" width="11" style="31" customWidth="1"/>
    <col min="3088" max="3088" width="14.7109375" style="31" customWidth="1"/>
    <col min="3089" max="3089" width="11" style="31" customWidth="1"/>
    <col min="3090" max="3090" width="14.140625" style="31" customWidth="1"/>
    <col min="3091" max="3094" width="11.42578125" style="31"/>
    <col min="3095" max="3105" width="10" style="31" customWidth="1"/>
    <col min="3106" max="3111" width="11.5703125" style="31" customWidth="1"/>
    <col min="3112" max="3114" width="15.5703125" style="31" customWidth="1"/>
    <col min="3115" max="3153" width="0" style="31" hidden="1" customWidth="1"/>
    <col min="3154" max="3161" width="14.85546875" style="31" customWidth="1"/>
    <col min="3162" max="3163" width="10.85546875" style="31" customWidth="1"/>
    <col min="3164" max="3175" width="11.42578125" style="31"/>
    <col min="3176" max="3178" width="11.85546875" style="31" customWidth="1"/>
    <col min="3179" max="3328" width="11.42578125" style="31"/>
    <col min="3329" max="3329" width="41" style="31" customWidth="1"/>
    <col min="3330" max="3330" width="14" style="31" customWidth="1"/>
    <col min="3331" max="3331" width="22.140625" style="31" customWidth="1"/>
    <col min="3332" max="3332" width="11" style="31" customWidth="1"/>
    <col min="3333" max="3333" width="12.5703125" style="31" customWidth="1"/>
    <col min="3334" max="3334" width="11" style="31" customWidth="1"/>
    <col min="3335" max="3335" width="12.5703125" style="31" customWidth="1"/>
    <col min="3336" max="3343" width="11" style="31" customWidth="1"/>
    <col min="3344" max="3344" width="14.7109375" style="31" customWidth="1"/>
    <col min="3345" max="3345" width="11" style="31" customWidth="1"/>
    <col min="3346" max="3346" width="14.140625" style="31" customWidth="1"/>
    <col min="3347" max="3350" width="11.42578125" style="31"/>
    <col min="3351" max="3361" width="10" style="31" customWidth="1"/>
    <col min="3362" max="3367" width="11.5703125" style="31" customWidth="1"/>
    <col min="3368" max="3370" width="15.5703125" style="31" customWidth="1"/>
    <col min="3371" max="3409" width="0" style="31" hidden="1" customWidth="1"/>
    <col min="3410" max="3417" width="14.85546875" style="31" customWidth="1"/>
    <col min="3418" max="3419" width="10.85546875" style="31" customWidth="1"/>
    <col min="3420" max="3431" width="11.42578125" style="31"/>
    <col min="3432" max="3434" width="11.85546875" style="31" customWidth="1"/>
    <col min="3435" max="3584" width="11.42578125" style="31"/>
    <col min="3585" max="3585" width="41" style="31" customWidth="1"/>
    <col min="3586" max="3586" width="14" style="31" customWidth="1"/>
    <col min="3587" max="3587" width="22.140625" style="31" customWidth="1"/>
    <col min="3588" max="3588" width="11" style="31" customWidth="1"/>
    <col min="3589" max="3589" width="12.5703125" style="31" customWidth="1"/>
    <col min="3590" max="3590" width="11" style="31" customWidth="1"/>
    <col min="3591" max="3591" width="12.5703125" style="31" customWidth="1"/>
    <col min="3592" max="3599" width="11" style="31" customWidth="1"/>
    <col min="3600" max="3600" width="14.7109375" style="31" customWidth="1"/>
    <col min="3601" max="3601" width="11" style="31" customWidth="1"/>
    <col min="3602" max="3602" width="14.140625" style="31" customWidth="1"/>
    <col min="3603" max="3606" width="11.42578125" style="31"/>
    <col min="3607" max="3617" width="10" style="31" customWidth="1"/>
    <col min="3618" max="3623" width="11.5703125" style="31" customWidth="1"/>
    <col min="3624" max="3626" width="15.5703125" style="31" customWidth="1"/>
    <col min="3627" max="3665" width="0" style="31" hidden="1" customWidth="1"/>
    <col min="3666" max="3673" width="14.85546875" style="31" customWidth="1"/>
    <col min="3674" max="3675" width="10.85546875" style="31" customWidth="1"/>
    <col min="3676" max="3687" width="11.42578125" style="31"/>
    <col min="3688" max="3690" width="11.85546875" style="31" customWidth="1"/>
    <col min="3691" max="3840" width="11.42578125" style="31"/>
    <col min="3841" max="3841" width="41" style="31" customWidth="1"/>
    <col min="3842" max="3842" width="14" style="31" customWidth="1"/>
    <col min="3843" max="3843" width="22.140625" style="31" customWidth="1"/>
    <col min="3844" max="3844" width="11" style="31" customWidth="1"/>
    <col min="3845" max="3845" width="12.5703125" style="31" customWidth="1"/>
    <col min="3846" max="3846" width="11" style="31" customWidth="1"/>
    <col min="3847" max="3847" width="12.5703125" style="31" customWidth="1"/>
    <col min="3848" max="3855" width="11" style="31" customWidth="1"/>
    <col min="3856" max="3856" width="14.7109375" style="31" customWidth="1"/>
    <col min="3857" max="3857" width="11" style="31" customWidth="1"/>
    <col min="3858" max="3858" width="14.140625" style="31" customWidth="1"/>
    <col min="3859" max="3862" width="11.42578125" style="31"/>
    <col min="3863" max="3873" width="10" style="31" customWidth="1"/>
    <col min="3874" max="3879" width="11.5703125" style="31" customWidth="1"/>
    <col min="3880" max="3882" width="15.5703125" style="31" customWidth="1"/>
    <col min="3883" max="3921" width="0" style="31" hidden="1" customWidth="1"/>
    <col min="3922" max="3929" width="14.85546875" style="31" customWidth="1"/>
    <col min="3930" max="3931" width="10.85546875" style="31" customWidth="1"/>
    <col min="3932" max="3943" width="11.42578125" style="31"/>
    <col min="3944" max="3946" width="11.85546875" style="31" customWidth="1"/>
    <col min="3947" max="4096" width="11.42578125" style="31"/>
    <col min="4097" max="4097" width="41" style="31" customWidth="1"/>
    <col min="4098" max="4098" width="14" style="31" customWidth="1"/>
    <col min="4099" max="4099" width="22.140625" style="31" customWidth="1"/>
    <col min="4100" max="4100" width="11" style="31" customWidth="1"/>
    <col min="4101" max="4101" width="12.5703125" style="31" customWidth="1"/>
    <col min="4102" max="4102" width="11" style="31" customWidth="1"/>
    <col min="4103" max="4103" width="12.5703125" style="31" customWidth="1"/>
    <col min="4104" max="4111" width="11" style="31" customWidth="1"/>
    <col min="4112" max="4112" width="14.7109375" style="31" customWidth="1"/>
    <col min="4113" max="4113" width="11" style="31" customWidth="1"/>
    <col min="4114" max="4114" width="14.140625" style="31" customWidth="1"/>
    <col min="4115" max="4118" width="11.42578125" style="31"/>
    <col min="4119" max="4129" width="10" style="31" customWidth="1"/>
    <col min="4130" max="4135" width="11.5703125" style="31" customWidth="1"/>
    <col min="4136" max="4138" width="15.5703125" style="31" customWidth="1"/>
    <col min="4139" max="4177" width="0" style="31" hidden="1" customWidth="1"/>
    <col min="4178" max="4185" width="14.85546875" style="31" customWidth="1"/>
    <col min="4186" max="4187" width="10.85546875" style="31" customWidth="1"/>
    <col min="4188" max="4199" width="11.42578125" style="31"/>
    <col min="4200" max="4202" width="11.85546875" style="31" customWidth="1"/>
    <col min="4203" max="4352" width="11.42578125" style="31"/>
    <col min="4353" max="4353" width="41" style="31" customWidth="1"/>
    <col min="4354" max="4354" width="14" style="31" customWidth="1"/>
    <col min="4355" max="4355" width="22.140625" style="31" customWidth="1"/>
    <col min="4356" max="4356" width="11" style="31" customWidth="1"/>
    <col min="4357" max="4357" width="12.5703125" style="31" customWidth="1"/>
    <col min="4358" max="4358" width="11" style="31" customWidth="1"/>
    <col min="4359" max="4359" width="12.5703125" style="31" customWidth="1"/>
    <col min="4360" max="4367" width="11" style="31" customWidth="1"/>
    <col min="4368" max="4368" width="14.7109375" style="31" customWidth="1"/>
    <col min="4369" max="4369" width="11" style="31" customWidth="1"/>
    <col min="4370" max="4370" width="14.140625" style="31" customWidth="1"/>
    <col min="4371" max="4374" width="11.42578125" style="31"/>
    <col min="4375" max="4385" width="10" style="31" customWidth="1"/>
    <col min="4386" max="4391" width="11.5703125" style="31" customWidth="1"/>
    <col min="4392" max="4394" width="15.5703125" style="31" customWidth="1"/>
    <col min="4395" max="4433" width="0" style="31" hidden="1" customWidth="1"/>
    <col min="4434" max="4441" width="14.85546875" style="31" customWidth="1"/>
    <col min="4442" max="4443" width="10.85546875" style="31" customWidth="1"/>
    <col min="4444" max="4455" width="11.42578125" style="31"/>
    <col min="4456" max="4458" width="11.85546875" style="31" customWidth="1"/>
    <col min="4459" max="4608" width="11.42578125" style="31"/>
    <col min="4609" max="4609" width="41" style="31" customWidth="1"/>
    <col min="4610" max="4610" width="14" style="31" customWidth="1"/>
    <col min="4611" max="4611" width="22.140625" style="31" customWidth="1"/>
    <col min="4612" max="4612" width="11" style="31" customWidth="1"/>
    <col min="4613" max="4613" width="12.5703125" style="31" customWidth="1"/>
    <col min="4614" max="4614" width="11" style="31" customWidth="1"/>
    <col min="4615" max="4615" width="12.5703125" style="31" customWidth="1"/>
    <col min="4616" max="4623" width="11" style="31" customWidth="1"/>
    <col min="4624" max="4624" width="14.7109375" style="31" customWidth="1"/>
    <col min="4625" max="4625" width="11" style="31" customWidth="1"/>
    <col min="4626" max="4626" width="14.140625" style="31" customWidth="1"/>
    <col min="4627" max="4630" width="11.42578125" style="31"/>
    <col min="4631" max="4641" width="10" style="31" customWidth="1"/>
    <col min="4642" max="4647" width="11.5703125" style="31" customWidth="1"/>
    <col min="4648" max="4650" width="15.5703125" style="31" customWidth="1"/>
    <col min="4651" max="4689" width="0" style="31" hidden="1" customWidth="1"/>
    <col min="4690" max="4697" width="14.85546875" style="31" customWidth="1"/>
    <col min="4698" max="4699" width="10.85546875" style="31" customWidth="1"/>
    <col min="4700" max="4711" width="11.42578125" style="31"/>
    <col min="4712" max="4714" width="11.85546875" style="31" customWidth="1"/>
    <col min="4715" max="4864" width="11.42578125" style="31"/>
    <col min="4865" max="4865" width="41" style="31" customWidth="1"/>
    <col min="4866" max="4866" width="14" style="31" customWidth="1"/>
    <col min="4867" max="4867" width="22.140625" style="31" customWidth="1"/>
    <col min="4868" max="4868" width="11" style="31" customWidth="1"/>
    <col min="4869" max="4869" width="12.5703125" style="31" customWidth="1"/>
    <col min="4870" max="4870" width="11" style="31" customWidth="1"/>
    <col min="4871" max="4871" width="12.5703125" style="31" customWidth="1"/>
    <col min="4872" max="4879" width="11" style="31" customWidth="1"/>
    <col min="4880" max="4880" width="14.7109375" style="31" customWidth="1"/>
    <col min="4881" max="4881" width="11" style="31" customWidth="1"/>
    <col min="4882" max="4882" width="14.140625" style="31" customWidth="1"/>
    <col min="4883" max="4886" width="11.42578125" style="31"/>
    <col min="4887" max="4897" width="10" style="31" customWidth="1"/>
    <col min="4898" max="4903" width="11.5703125" style="31" customWidth="1"/>
    <col min="4904" max="4906" width="15.5703125" style="31" customWidth="1"/>
    <col min="4907" max="4945" width="0" style="31" hidden="1" customWidth="1"/>
    <col min="4946" max="4953" width="14.85546875" style="31" customWidth="1"/>
    <col min="4954" max="4955" width="10.85546875" style="31" customWidth="1"/>
    <col min="4956" max="4967" width="11.42578125" style="31"/>
    <col min="4968" max="4970" width="11.85546875" style="31" customWidth="1"/>
    <col min="4971" max="5120" width="11.42578125" style="31"/>
    <col min="5121" max="5121" width="41" style="31" customWidth="1"/>
    <col min="5122" max="5122" width="14" style="31" customWidth="1"/>
    <col min="5123" max="5123" width="22.140625" style="31" customWidth="1"/>
    <col min="5124" max="5124" width="11" style="31" customWidth="1"/>
    <col min="5125" max="5125" width="12.5703125" style="31" customWidth="1"/>
    <col min="5126" max="5126" width="11" style="31" customWidth="1"/>
    <col min="5127" max="5127" width="12.5703125" style="31" customWidth="1"/>
    <col min="5128" max="5135" width="11" style="31" customWidth="1"/>
    <col min="5136" max="5136" width="14.7109375" style="31" customWidth="1"/>
    <col min="5137" max="5137" width="11" style="31" customWidth="1"/>
    <col min="5138" max="5138" width="14.140625" style="31" customWidth="1"/>
    <col min="5139" max="5142" width="11.42578125" style="31"/>
    <col min="5143" max="5153" width="10" style="31" customWidth="1"/>
    <col min="5154" max="5159" width="11.5703125" style="31" customWidth="1"/>
    <col min="5160" max="5162" width="15.5703125" style="31" customWidth="1"/>
    <col min="5163" max="5201" width="0" style="31" hidden="1" customWidth="1"/>
    <col min="5202" max="5209" width="14.85546875" style="31" customWidth="1"/>
    <col min="5210" max="5211" width="10.85546875" style="31" customWidth="1"/>
    <col min="5212" max="5223" width="11.42578125" style="31"/>
    <col min="5224" max="5226" width="11.85546875" style="31" customWidth="1"/>
    <col min="5227" max="5376" width="11.42578125" style="31"/>
    <col min="5377" max="5377" width="41" style="31" customWidth="1"/>
    <col min="5378" max="5378" width="14" style="31" customWidth="1"/>
    <col min="5379" max="5379" width="22.140625" style="31" customWidth="1"/>
    <col min="5380" max="5380" width="11" style="31" customWidth="1"/>
    <col min="5381" max="5381" width="12.5703125" style="31" customWidth="1"/>
    <col min="5382" max="5382" width="11" style="31" customWidth="1"/>
    <col min="5383" max="5383" width="12.5703125" style="31" customWidth="1"/>
    <col min="5384" max="5391" width="11" style="31" customWidth="1"/>
    <col min="5392" max="5392" width="14.7109375" style="31" customWidth="1"/>
    <col min="5393" max="5393" width="11" style="31" customWidth="1"/>
    <col min="5394" max="5394" width="14.140625" style="31" customWidth="1"/>
    <col min="5395" max="5398" width="11.42578125" style="31"/>
    <col min="5399" max="5409" width="10" style="31" customWidth="1"/>
    <col min="5410" max="5415" width="11.5703125" style="31" customWidth="1"/>
    <col min="5416" max="5418" width="15.5703125" style="31" customWidth="1"/>
    <col min="5419" max="5457" width="0" style="31" hidden="1" customWidth="1"/>
    <col min="5458" max="5465" width="14.85546875" style="31" customWidth="1"/>
    <col min="5466" max="5467" width="10.85546875" style="31" customWidth="1"/>
    <col min="5468" max="5479" width="11.42578125" style="31"/>
    <col min="5480" max="5482" width="11.85546875" style="31" customWidth="1"/>
    <col min="5483" max="5632" width="11.42578125" style="31"/>
    <col min="5633" max="5633" width="41" style="31" customWidth="1"/>
    <col min="5634" max="5634" width="14" style="31" customWidth="1"/>
    <col min="5635" max="5635" width="22.140625" style="31" customWidth="1"/>
    <col min="5636" max="5636" width="11" style="31" customWidth="1"/>
    <col min="5637" max="5637" width="12.5703125" style="31" customWidth="1"/>
    <col min="5638" max="5638" width="11" style="31" customWidth="1"/>
    <col min="5639" max="5639" width="12.5703125" style="31" customWidth="1"/>
    <col min="5640" max="5647" width="11" style="31" customWidth="1"/>
    <col min="5648" max="5648" width="14.7109375" style="31" customWidth="1"/>
    <col min="5649" max="5649" width="11" style="31" customWidth="1"/>
    <col min="5650" max="5650" width="14.140625" style="31" customWidth="1"/>
    <col min="5651" max="5654" width="11.42578125" style="31"/>
    <col min="5655" max="5665" width="10" style="31" customWidth="1"/>
    <col min="5666" max="5671" width="11.5703125" style="31" customWidth="1"/>
    <col min="5672" max="5674" width="15.5703125" style="31" customWidth="1"/>
    <col min="5675" max="5713" width="0" style="31" hidden="1" customWidth="1"/>
    <col min="5714" max="5721" width="14.85546875" style="31" customWidth="1"/>
    <col min="5722" max="5723" width="10.85546875" style="31" customWidth="1"/>
    <col min="5724" max="5735" width="11.42578125" style="31"/>
    <col min="5736" max="5738" width="11.85546875" style="31" customWidth="1"/>
    <col min="5739" max="5888" width="11.42578125" style="31"/>
    <col min="5889" max="5889" width="41" style="31" customWidth="1"/>
    <col min="5890" max="5890" width="14" style="31" customWidth="1"/>
    <col min="5891" max="5891" width="22.140625" style="31" customWidth="1"/>
    <col min="5892" max="5892" width="11" style="31" customWidth="1"/>
    <col min="5893" max="5893" width="12.5703125" style="31" customWidth="1"/>
    <col min="5894" max="5894" width="11" style="31" customWidth="1"/>
    <col min="5895" max="5895" width="12.5703125" style="31" customWidth="1"/>
    <col min="5896" max="5903" width="11" style="31" customWidth="1"/>
    <col min="5904" max="5904" width="14.7109375" style="31" customWidth="1"/>
    <col min="5905" max="5905" width="11" style="31" customWidth="1"/>
    <col min="5906" max="5906" width="14.140625" style="31" customWidth="1"/>
    <col min="5907" max="5910" width="11.42578125" style="31"/>
    <col min="5911" max="5921" width="10" style="31" customWidth="1"/>
    <col min="5922" max="5927" width="11.5703125" style="31" customWidth="1"/>
    <col min="5928" max="5930" width="15.5703125" style="31" customWidth="1"/>
    <col min="5931" max="5969" width="0" style="31" hidden="1" customWidth="1"/>
    <col min="5970" max="5977" width="14.85546875" style="31" customWidth="1"/>
    <col min="5978" max="5979" width="10.85546875" style="31" customWidth="1"/>
    <col min="5980" max="5991" width="11.42578125" style="31"/>
    <col min="5992" max="5994" width="11.85546875" style="31" customWidth="1"/>
    <col min="5995" max="6144" width="11.42578125" style="31"/>
    <col min="6145" max="6145" width="41" style="31" customWidth="1"/>
    <col min="6146" max="6146" width="14" style="31" customWidth="1"/>
    <col min="6147" max="6147" width="22.140625" style="31" customWidth="1"/>
    <col min="6148" max="6148" width="11" style="31" customWidth="1"/>
    <col min="6149" max="6149" width="12.5703125" style="31" customWidth="1"/>
    <col min="6150" max="6150" width="11" style="31" customWidth="1"/>
    <col min="6151" max="6151" width="12.5703125" style="31" customWidth="1"/>
    <col min="6152" max="6159" width="11" style="31" customWidth="1"/>
    <col min="6160" max="6160" width="14.7109375" style="31" customWidth="1"/>
    <col min="6161" max="6161" width="11" style="31" customWidth="1"/>
    <col min="6162" max="6162" width="14.140625" style="31" customWidth="1"/>
    <col min="6163" max="6166" width="11.42578125" style="31"/>
    <col min="6167" max="6177" width="10" style="31" customWidth="1"/>
    <col min="6178" max="6183" width="11.5703125" style="31" customWidth="1"/>
    <col min="6184" max="6186" width="15.5703125" style="31" customWidth="1"/>
    <col min="6187" max="6225" width="0" style="31" hidden="1" customWidth="1"/>
    <col min="6226" max="6233" width="14.85546875" style="31" customWidth="1"/>
    <col min="6234" max="6235" width="10.85546875" style="31" customWidth="1"/>
    <col min="6236" max="6247" width="11.42578125" style="31"/>
    <col min="6248" max="6250" width="11.85546875" style="31" customWidth="1"/>
    <col min="6251" max="6400" width="11.42578125" style="31"/>
    <col min="6401" max="6401" width="41" style="31" customWidth="1"/>
    <col min="6402" max="6402" width="14" style="31" customWidth="1"/>
    <col min="6403" max="6403" width="22.140625" style="31" customWidth="1"/>
    <col min="6404" max="6404" width="11" style="31" customWidth="1"/>
    <col min="6405" max="6405" width="12.5703125" style="31" customWidth="1"/>
    <col min="6406" max="6406" width="11" style="31" customWidth="1"/>
    <col min="6407" max="6407" width="12.5703125" style="31" customWidth="1"/>
    <col min="6408" max="6415" width="11" style="31" customWidth="1"/>
    <col min="6416" max="6416" width="14.7109375" style="31" customWidth="1"/>
    <col min="6417" max="6417" width="11" style="31" customWidth="1"/>
    <col min="6418" max="6418" width="14.140625" style="31" customWidth="1"/>
    <col min="6419" max="6422" width="11.42578125" style="31"/>
    <col min="6423" max="6433" width="10" style="31" customWidth="1"/>
    <col min="6434" max="6439" width="11.5703125" style="31" customWidth="1"/>
    <col min="6440" max="6442" width="15.5703125" style="31" customWidth="1"/>
    <col min="6443" max="6481" width="0" style="31" hidden="1" customWidth="1"/>
    <col min="6482" max="6489" width="14.85546875" style="31" customWidth="1"/>
    <col min="6490" max="6491" width="10.85546875" style="31" customWidth="1"/>
    <col min="6492" max="6503" width="11.42578125" style="31"/>
    <col min="6504" max="6506" width="11.85546875" style="31" customWidth="1"/>
    <col min="6507" max="6656" width="11.42578125" style="31"/>
    <col min="6657" max="6657" width="41" style="31" customWidth="1"/>
    <col min="6658" max="6658" width="14" style="31" customWidth="1"/>
    <col min="6659" max="6659" width="22.140625" style="31" customWidth="1"/>
    <col min="6660" max="6660" width="11" style="31" customWidth="1"/>
    <col min="6661" max="6661" width="12.5703125" style="31" customWidth="1"/>
    <col min="6662" max="6662" width="11" style="31" customWidth="1"/>
    <col min="6663" max="6663" width="12.5703125" style="31" customWidth="1"/>
    <col min="6664" max="6671" width="11" style="31" customWidth="1"/>
    <col min="6672" max="6672" width="14.7109375" style="31" customWidth="1"/>
    <col min="6673" max="6673" width="11" style="31" customWidth="1"/>
    <col min="6674" max="6674" width="14.140625" style="31" customWidth="1"/>
    <col min="6675" max="6678" width="11.42578125" style="31"/>
    <col min="6679" max="6689" width="10" style="31" customWidth="1"/>
    <col min="6690" max="6695" width="11.5703125" style="31" customWidth="1"/>
    <col min="6696" max="6698" width="15.5703125" style="31" customWidth="1"/>
    <col min="6699" max="6737" width="0" style="31" hidden="1" customWidth="1"/>
    <col min="6738" max="6745" width="14.85546875" style="31" customWidth="1"/>
    <col min="6746" max="6747" width="10.85546875" style="31" customWidth="1"/>
    <col min="6748" max="6759" width="11.42578125" style="31"/>
    <col min="6760" max="6762" width="11.85546875" style="31" customWidth="1"/>
    <col min="6763" max="6912" width="11.42578125" style="31"/>
    <col min="6913" max="6913" width="41" style="31" customWidth="1"/>
    <col min="6914" max="6914" width="14" style="31" customWidth="1"/>
    <col min="6915" max="6915" width="22.140625" style="31" customWidth="1"/>
    <col min="6916" max="6916" width="11" style="31" customWidth="1"/>
    <col min="6917" max="6917" width="12.5703125" style="31" customWidth="1"/>
    <col min="6918" max="6918" width="11" style="31" customWidth="1"/>
    <col min="6919" max="6919" width="12.5703125" style="31" customWidth="1"/>
    <col min="6920" max="6927" width="11" style="31" customWidth="1"/>
    <col min="6928" max="6928" width="14.7109375" style="31" customWidth="1"/>
    <col min="6929" max="6929" width="11" style="31" customWidth="1"/>
    <col min="6930" max="6930" width="14.140625" style="31" customWidth="1"/>
    <col min="6931" max="6934" width="11.42578125" style="31"/>
    <col min="6935" max="6945" width="10" style="31" customWidth="1"/>
    <col min="6946" max="6951" width="11.5703125" style="31" customWidth="1"/>
    <col min="6952" max="6954" width="15.5703125" style="31" customWidth="1"/>
    <col min="6955" max="6993" width="0" style="31" hidden="1" customWidth="1"/>
    <col min="6994" max="7001" width="14.85546875" style="31" customWidth="1"/>
    <col min="7002" max="7003" width="10.85546875" style="31" customWidth="1"/>
    <col min="7004" max="7015" width="11.42578125" style="31"/>
    <col min="7016" max="7018" width="11.85546875" style="31" customWidth="1"/>
    <col min="7019" max="7168" width="11.42578125" style="31"/>
    <col min="7169" max="7169" width="41" style="31" customWidth="1"/>
    <col min="7170" max="7170" width="14" style="31" customWidth="1"/>
    <col min="7171" max="7171" width="22.140625" style="31" customWidth="1"/>
    <col min="7172" max="7172" width="11" style="31" customWidth="1"/>
    <col min="7173" max="7173" width="12.5703125" style="31" customWidth="1"/>
    <col min="7174" max="7174" width="11" style="31" customWidth="1"/>
    <col min="7175" max="7175" width="12.5703125" style="31" customWidth="1"/>
    <col min="7176" max="7183" width="11" style="31" customWidth="1"/>
    <col min="7184" max="7184" width="14.7109375" style="31" customWidth="1"/>
    <col min="7185" max="7185" width="11" style="31" customWidth="1"/>
    <col min="7186" max="7186" width="14.140625" style="31" customWidth="1"/>
    <col min="7187" max="7190" width="11.42578125" style="31"/>
    <col min="7191" max="7201" width="10" style="31" customWidth="1"/>
    <col min="7202" max="7207" width="11.5703125" style="31" customWidth="1"/>
    <col min="7208" max="7210" width="15.5703125" style="31" customWidth="1"/>
    <col min="7211" max="7249" width="0" style="31" hidden="1" customWidth="1"/>
    <col min="7250" max="7257" width="14.85546875" style="31" customWidth="1"/>
    <col min="7258" max="7259" width="10.85546875" style="31" customWidth="1"/>
    <col min="7260" max="7271" width="11.42578125" style="31"/>
    <col min="7272" max="7274" width="11.85546875" style="31" customWidth="1"/>
    <col min="7275" max="7424" width="11.42578125" style="31"/>
    <col min="7425" max="7425" width="41" style="31" customWidth="1"/>
    <col min="7426" max="7426" width="14" style="31" customWidth="1"/>
    <col min="7427" max="7427" width="22.140625" style="31" customWidth="1"/>
    <col min="7428" max="7428" width="11" style="31" customWidth="1"/>
    <col min="7429" max="7429" width="12.5703125" style="31" customWidth="1"/>
    <col min="7430" max="7430" width="11" style="31" customWidth="1"/>
    <col min="7431" max="7431" width="12.5703125" style="31" customWidth="1"/>
    <col min="7432" max="7439" width="11" style="31" customWidth="1"/>
    <col min="7440" max="7440" width="14.7109375" style="31" customWidth="1"/>
    <col min="7441" max="7441" width="11" style="31" customWidth="1"/>
    <col min="7442" max="7442" width="14.140625" style="31" customWidth="1"/>
    <col min="7443" max="7446" width="11.42578125" style="31"/>
    <col min="7447" max="7457" width="10" style="31" customWidth="1"/>
    <col min="7458" max="7463" width="11.5703125" style="31" customWidth="1"/>
    <col min="7464" max="7466" width="15.5703125" style="31" customWidth="1"/>
    <col min="7467" max="7505" width="0" style="31" hidden="1" customWidth="1"/>
    <col min="7506" max="7513" width="14.85546875" style="31" customWidth="1"/>
    <col min="7514" max="7515" width="10.85546875" style="31" customWidth="1"/>
    <col min="7516" max="7527" width="11.42578125" style="31"/>
    <col min="7528" max="7530" width="11.85546875" style="31" customWidth="1"/>
    <col min="7531" max="7680" width="11.42578125" style="31"/>
    <col min="7681" max="7681" width="41" style="31" customWidth="1"/>
    <col min="7682" max="7682" width="14" style="31" customWidth="1"/>
    <col min="7683" max="7683" width="22.140625" style="31" customWidth="1"/>
    <col min="7684" max="7684" width="11" style="31" customWidth="1"/>
    <col min="7685" max="7685" width="12.5703125" style="31" customWidth="1"/>
    <col min="7686" max="7686" width="11" style="31" customWidth="1"/>
    <col min="7687" max="7687" width="12.5703125" style="31" customWidth="1"/>
    <col min="7688" max="7695" width="11" style="31" customWidth="1"/>
    <col min="7696" max="7696" width="14.7109375" style="31" customWidth="1"/>
    <col min="7697" max="7697" width="11" style="31" customWidth="1"/>
    <col min="7698" max="7698" width="14.140625" style="31" customWidth="1"/>
    <col min="7699" max="7702" width="11.42578125" style="31"/>
    <col min="7703" max="7713" width="10" style="31" customWidth="1"/>
    <col min="7714" max="7719" width="11.5703125" style="31" customWidth="1"/>
    <col min="7720" max="7722" width="15.5703125" style="31" customWidth="1"/>
    <col min="7723" max="7761" width="0" style="31" hidden="1" customWidth="1"/>
    <col min="7762" max="7769" width="14.85546875" style="31" customWidth="1"/>
    <col min="7770" max="7771" width="10.85546875" style="31" customWidth="1"/>
    <col min="7772" max="7783" width="11.42578125" style="31"/>
    <col min="7784" max="7786" width="11.85546875" style="31" customWidth="1"/>
    <col min="7787" max="7936" width="11.42578125" style="31"/>
    <col min="7937" max="7937" width="41" style="31" customWidth="1"/>
    <col min="7938" max="7938" width="14" style="31" customWidth="1"/>
    <col min="7939" max="7939" width="22.140625" style="31" customWidth="1"/>
    <col min="7940" max="7940" width="11" style="31" customWidth="1"/>
    <col min="7941" max="7941" width="12.5703125" style="31" customWidth="1"/>
    <col min="7942" max="7942" width="11" style="31" customWidth="1"/>
    <col min="7943" max="7943" width="12.5703125" style="31" customWidth="1"/>
    <col min="7944" max="7951" width="11" style="31" customWidth="1"/>
    <col min="7952" max="7952" width="14.7109375" style="31" customWidth="1"/>
    <col min="7953" max="7953" width="11" style="31" customWidth="1"/>
    <col min="7954" max="7954" width="14.140625" style="31" customWidth="1"/>
    <col min="7955" max="7958" width="11.42578125" style="31"/>
    <col min="7959" max="7969" width="10" style="31" customWidth="1"/>
    <col min="7970" max="7975" width="11.5703125" style="31" customWidth="1"/>
    <col min="7976" max="7978" width="15.5703125" style="31" customWidth="1"/>
    <col min="7979" max="8017" width="0" style="31" hidden="1" customWidth="1"/>
    <col min="8018" max="8025" width="14.85546875" style="31" customWidth="1"/>
    <col min="8026" max="8027" width="10.85546875" style="31" customWidth="1"/>
    <col min="8028" max="8039" width="11.42578125" style="31"/>
    <col min="8040" max="8042" width="11.85546875" style="31" customWidth="1"/>
    <col min="8043" max="8192" width="11.42578125" style="31"/>
    <col min="8193" max="8193" width="41" style="31" customWidth="1"/>
    <col min="8194" max="8194" width="14" style="31" customWidth="1"/>
    <col min="8195" max="8195" width="22.140625" style="31" customWidth="1"/>
    <col min="8196" max="8196" width="11" style="31" customWidth="1"/>
    <col min="8197" max="8197" width="12.5703125" style="31" customWidth="1"/>
    <col min="8198" max="8198" width="11" style="31" customWidth="1"/>
    <col min="8199" max="8199" width="12.5703125" style="31" customWidth="1"/>
    <col min="8200" max="8207" width="11" style="31" customWidth="1"/>
    <col min="8208" max="8208" width="14.7109375" style="31" customWidth="1"/>
    <col min="8209" max="8209" width="11" style="31" customWidth="1"/>
    <col min="8210" max="8210" width="14.140625" style="31" customWidth="1"/>
    <col min="8211" max="8214" width="11.42578125" style="31"/>
    <col min="8215" max="8225" width="10" style="31" customWidth="1"/>
    <col min="8226" max="8231" width="11.5703125" style="31" customWidth="1"/>
    <col min="8232" max="8234" width="15.5703125" style="31" customWidth="1"/>
    <col min="8235" max="8273" width="0" style="31" hidden="1" customWidth="1"/>
    <col min="8274" max="8281" width="14.85546875" style="31" customWidth="1"/>
    <col min="8282" max="8283" width="10.85546875" style="31" customWidth="1"/>
    <col min="8284" max="8295" width="11.42578125" style="31"/>
    <col min="8296" max="8298" width="11.85546875" style="31" customWidth="1"/>
    <col min="8299" max="8448" width="11.42578125" style="31"/>
    <col min="8449" max="8449" width="41" style="31" customWidth="1"/>
    <col min="8450" max="8450" width="14" style="31" customWidth="1"/>
    <col min="8451" max="8451" width="22.140625" style="31" customWidth="1"/>
    <col min="8452" max="8452" width="11" style="31" customWidth="1"/>
    <col min="8453" max="8453" width="12.5703125" style="31" customWidth="1"/>
    <col min="8454" max="8454" width="11" style="31" customWidth="1"/>
    <col min="8455" max="8455" width="12.5703125" style="31" customWidth="1"/>
    <col min="8456" max="8463" width="11" style="31" customWidth="1"/>
    <col min="8464" max="8464" width="14.7109375" style="31" customWidth="1"/>
    <col min="8465" max="8465" width="11" style="31" customWidth="1"/>
    <col min="8466" max="8466" width="14.140625" style="31" customWidth="1"/>
    <col min="8467" max="8470" width="11.42578125" style="31"/>
    <col min="8471" max="8481" width="10" style="31" customWidth="1"/>
    <col min="8482" max="8487" width="11.5703125" style="31" customWidth="1"/>
    <col min="8488" max="8490" width="15.5703125" style="31" customWidth="1"/>
    <col min="8491" max="8529" width="0" style="31" hidden="1" customWidth="1"/>
    <col min="8530" max="8537" width="14.85546875" style="31" customWidth="1"/>
    <col min="8538" max="8539" width="10.85546875" style="31" customWidth="1"/>
    <col min="8540" max="8551" width="11.42578125" style="31"/>
    <col min="8552" max="8554" width="11.85546875" style="31" customWidth="1"/>
    <col min="8555" max="8704" width="11.42578125" style="31"/>
    <col min="8705" max="8705" width="41" style="31" customWidth="1"/>
    <col min="8706" max="8706" width="14" style="31" customWidth="1"/>
    <col min="8707" max="8707" width="22.140625" style="31" customWidth="1"/>
    <col min="8708" max="8708" width="11" style="31" customWidth="1"/>
    <col min="8709" max="8709" width="12.5703125" style="31" customWidth="1"/>
    <col min="8710" max="8710" width="11" style="31" customWidth="1"/>
    <col min="8711" max="8711" width="12.5703125" style="31" customWidth="1"/>
    <col min="8712" max="8719" width="11" style="31" customWidth="1"/>
    <col min="8720" max="8720" width="14.7109375" style="31" customWidth="1"/>
    <col min="8721" max="8721" width="11" style="31" customWidth="1"/>
    <col min="8722" max="8722" width="14.140625" style="31" customWidth="1"/>
    <col min="8723" max="8726" width="11.42578125" style="31"/>
    <col min="8727" max="8737" width="10" style="31" customWidth="1"/>
    <col min="8738" max="8743" width="11.5703125" style="31" customWidth="1"/>
    <col min="8744" max="8746" width="15.5703125" style="31" customWidth="1"/>
    <col min="8747" max="8785" width="0" style="31" hidden="1" customWidth="1"/>
    <col min="8786" max="8793" width="14.85546875" style="31" customWidth="1"/>
    <col min="8794" max="8795" width="10.85546875" style="31" customWidth="1"/>
    <col min="8796" max="8807" width="11.42578125" style="31"/>
    <col min="8808" max="8810" width="11.85546875" style="31" customWidth="1"/>
    <col min="8811" max="8960" width="11.42578125" style="31"/>
    <col min="8961" max="8961" width="41" style="31" customWidth="1"/>
    <col min="8962" max="8962" width="14" style="31" customWidth="1"/>
    <col min="8963" max="8963" width="22.140625" style="31" customWidth="1"/>
    <col min="8964" max="8964" width="11" style="31" customWidth="1"/>
    <col min="8965" max="8965" width="12.5703125" style="31" customWidth="1"/>
    <col min="8966" max="8966" width="11" style="31" customWidth="1"/>
    <col min="8967" max="8967" width="12.5703125" style="31" customWidth="1"/>
    <col min="8968" max="8975" width="11" style="31" customWidth="1"/>
    <col min="8976" max="8976" width="14.7109375" style="31" customWidth="1"/>
    <col min="8977" max="8977" width="11" style="31" customWidth="1"/>
    <col min="8978" max="8978" width="14.140625" style="31" customWidth="1"/>
    <col min="8979" max="8982" width="11.42578125" style="31"/>
    <col min="8983" max="8993" width="10" style="31" customWidth="1"/>
    <col min="8994" max="8999" width="11.5703125" style="31" customWidth="1"/>
    <col min="9000" max="9002" width="15.5703125" style="31" customWidth="1"/>
    <col min="9003" max="9041" width="0" style="31" hidden="1" customWidth="1"/>
    <col min="9042" max="9049" width="14.85546875" style="31" customWidth="1"/>
    <col min="9050" max="9051" width="10.85546875" style="31" customWidth="1"/>
    <col min="9052" max="9063" width="11.42578125" style="31"/>
    <col min="9064" max="9066" width="11.85546875" style="31" customWidth="1"/>
    <col min="9067" max="9216" width="11.42578125" style="31"/>
    <col min="9217" max="9217" width="41" style="31" customWidth="1"/>
    <col min="9218" max="9218" width="14" style="31" customWidth="1"/>
    <col min="9219" max="9219" width="22.140625" style="31" customWidth="1"/>
    <col min="9220" max="9220" width="11" style="31" customWidth="1"/>
    <col min="9221" max="9221" width="12.5703125" style="31" customWidth="1"/>
    <col min="9222" max="9222" width="11" style="31" customWidth="1"/>
    <col min="9223" max="9223" width="12.5703125" style="31" customWidth="1"/>
    <col min="9224" max="9231" width="11" style="31" customWidth="1"/>
    <col min="9232" max="9232" width="14.7109375" style="31" customWidth="1"/>
    <col min="9233" max="9233" width="11" style="31" customWidth="1"/>
    <col min="9234" max="9234" width="14.140625" style="31" customWidth="1"/>
    <col min="9235" max="9238" width="11.42578125" style="31"/>
    <col min="9239" max="9249" width="10" style="31" customWidth="1"/>
    <col min="9250" max="9255" width="11.5703125" style="31" customWidth="1"/>
    <col min="9256" max="9258" width="15.5703125" style="31" customWidth="1"/>
    <col min="9259" max="9297" width="0" style="31" hidden="1" customWidth="1"/>
    <col min="9298" max="9305" width="14.85546875" style="31" customWidth="1"/>
    <col min="9306" max="9307" width="10.85546875" style="31" customWidth="1"/>
    <col min="9308" max="9319" width="11.42578125" style="31"/>
    <col min="9320" max="9322" width="11.85546875" style="31" customWidth="1"/>
    <col min="9323" max="9472" width="11.42578125" style="31"/>
    <col min="9473" max="9473" width="41" style="31" customWidth="1"/>
    <col min="9474" max="9474" width="14" style="31" customWidth="1"/>
    <col min="9475" max="9475" width="22.140625" style="31" customWidth="1"/>
    <col min="9476" max="9476" width="11" style="31" customWidth="1"/>
    <col min="9477" max="9477" width="12.5703125" style="31" customWidth="1"/>
    <col min="9478" max="9478" width="11" style="31" customWidth="1"/>
    <col min="9479" max="9479" width="12.5703125" style="31" customWidth="1"/>
    <col min="9480" max="9487" width="11" style="31" customWidth="1"/>
    <col min="9488" max="9488" width="14.7109375" style="31" customWidth="1"/>
    <col min="9489" max="9489" width="11" style="31" customWidth="1"/>
    <col min="9490" max="9490" width="14.140625" style="31" customWidth="1"/>
    <col min="9491" max="9494" width="11.42578125" style="31"/>
    <col min="9495" max="9505" width="10" style="31" customWidth="1"/>
    <col min="9506" max="9511" width="11.5703125" style="31" customWidth="1"/>
    <col min="9512" max="9514" width="15.5703125" style="31" customWidth="1"/>
    <col min="9515" max="9553" width="0" style="31" hidden="1" customWidth="1"/>
    <col min="9554" max="9561" width="14.85546875" style="31" customWidth="1"/>
    <col min="9562" max="9563" width="10.85546875" style="31" customWidth="1"/>
    <col min="9564" max="9575" width="11.42578125" style="31"/>
    <col min="9576" max="9578" width="11.85546875" style="31" customWidth="1"/>
    <col min="9579" max="9728" width="11.42578125" style="31"/>
    <col min="9729" max="9729" width="41" style="31" customWidth="1"/>
    <col min="9730" max="9730" width="14" style="31" customWidth="1"/>
    <col min="9731" max="9731" width="22.140625" style="31" customWidth="1"/>
    <col min="9732" max="9732" width="11" style="31" customWidth="1"/>
    <col min="9733" max="9733" width="12.5703125" style="31" customWidth="1"/>
    <col min="9734" max="9734" width="11" style="31" customWidth="1"/>
    <col min="9735" max="9735" width="12.5703125" style="31" customWidth="1"/>
    <col min="9736" max="9743" width="11" style="31" customWidth="1"/>
    <col min="9744" max="9744" width="14.7109375" style="31" customWidth="1"/>
    <col min="9745" max="9745" width="11" style="31" customWidth="1"/>
    <col min="9746" max="9746" width="14.140625" style="31" customWidth="1"/>
    <col min="9747" max="9750" width="11.42578125" style="31"/>
    <col min="9751" max="9761" width="10" style="31" customWidth="1"/>
    <col min="9762" max="9767" width="11.5703125" style="31" customWidth="1"/>
    <col min="9768" max="9770" width="15.5703125" style="31" customWidth="1"/>
    <col min="9771" max="9809" width="0" style="31" hidden="1" customWidth="1"/>
    <col min="9810" max="9817" width="14.85546875" style="31" customWidth="1"/>
    <col min="9818" max="9819" width="10.85546875" style="31" customWidth="1"/>
    <col min="9820" max="9831" width="11.42578125" style="31"/>
    <col min="9832" max="9834" width="11.85546875" style="31" customWidth="1"/>
    <col min="9835" max="9984" width="11.42578125" style="31"/>
    <col min="9985" max="9985" width="41" style="31" customWidth="1"/>
    <col min="9986" max="9986" width="14" style="31" customWidth="1"/>
    <col min="9987" max="9987" width="22.140625" style="31" customWidth="1"/>
    <col min="9988" max="9988" width="11" style="31" customWidth="1"/>
    <col min="9989" max="9989" width="12.5703125" style="31" customWidth="1"/>
    <col min="9990" max="9990" width="11" style="31" customWidth="1"/>
    <col min="9991" max="9991" width="12.5703125" style="31" customWidth="1"/>
    <col min="9992" max="9999" width="11" style="31" customWidth="1"/>
    <col min="10000" max="10000" width="14.7109375" style="31" customWidth="1"/>
    <col min="10001" max="10001" width="11" style="31" customWidth="1"/>
    <col min="10002" max="10002" width="14.140625" style="31" customWidth="1"/>
    <col min="10003" max="10006" width="11.42578125" style="31"/>
    <col min="10007" max="10017" width="10" style="31" customWidth="1"/>
    <col min="10018" max="10023" width="11.5703125" style="31" customWidth="1"/>
    <col min="10024" max="10026" width="15.5703125" style="31" customWidth="1"/>
    <col min="10027" max="10065" width="0" style="31" hidden="1" customWidth="1"/>
    <col min="10066" max="10073" width="14.85546875" style="31" customWidth="1"/>
    <col min="10074" max="10075" width="10.85546875" style="31" customWidth="1"/>
    <col min="10076" max="10087" width="11.42578125" style="31"/>
    <col min="10088" max="10090" width="11.85546875" style="31" customWidth="1"/>
    <col min="10091" max="10240" width="11.42578125" style="31"/>
    <col min="10241" max="10241" width="41" style="31" customWidth="1"/>
    <col min="10242" max="10242" width="14" style="31" customWidth="1"/>
    <col min="10243" max="10243" width="22.140625" style="31" customWidth="1"/>
    <col min="10244" max="10244" width="11" style="31" customWidth="1"/>
    <col min="10245" max="10245" width="12.5703125" style="31" customWidth="1"/>
    <col min="10246" max="10246" width="11" style="31" customWidth="1"/>
    <col min="10247" max="10247" width="12.5703125" style="31" customWidth="1"/>
    <col min="10248" max="10255" width="11" style="31" customWidth="1"/>
    <col min="10256" max="10256" width="14.7109375" style="31" customWidth="1"/>
    <col min="10257" max="10257" width="11" style="31" customWidth="1"/>
    <col min="10258" max="10258" width="14.140625" style="31" customWidth="1"/>
    <col min="10259" max="10262" width="11.42578125" style="31"/>
    <col min="10263" max="10273" width="10" style="31" customWidth="1"/>
    <col min="10274" max="10279" width="11.5703125" style="31" customWidth="1"/>
    <col min="10280" max="10282" width="15.5703125" style="31" customWidth="1"/>
    <col min="10283" max="10321" width="0" style="31" hidden="1" customWidth="1"/>
    <col min="10322" max="10329" width="14.85546875" style="31" customWidth="1"/>
    <col min="10330" max="10331" width="10.85546875" style="31" customWidth="1"/>
    <col min="10332" max="10343" width="11.42578125" style="31"/>
    <col min="10344" max="10346" width="11.85546875" style="31" customWidth="1"/>
    <col min="10347" max="10496" width="11.42578125" style="31"/>
    <col min="10497" max="10497" width="41" style="31" customWidth="1"/>
    <col min="10498" max="10498" width="14" style="31" customWidth="1"/>
    <col min="10499" max="10499" width="22.140625" style="31" customWidth="1"/>
    <col min="10500" max="10500" width="11" style="31" customWidth="1"/>
    <col min="10501" max="10501" width="12.5703125" style="31" customWidth="1"/>
    <col min="10502" max="10502" width="11" style="31" customWidth="1"/>
    <col min="10503" max="10503" width="12.5703125" style="31" customWidth="1"/>
    <col min="10504" max="10511" width="11" style="31" customWidth="1"/>
    <col min="10512" max="10512" width="14.7109375" style="31" customWidth="1"/>
    <col min="10513" max="10513" width="11" style="31" customWidth="1"/>
    <col min="10514" max="10514" width="14.140625" style="31" customWidth="1"/>
    <col min="10515" max="10518" width="11.42578125" style="31"/>
    <col min="10519" max="10529" width="10" style="31" customWidth="1"/>
    <col min="10530" max="10535" width="11.5703125" style="31" customWidth="1"/>
    <col min="10536" max="10538" width="15.5703125" style="31" customWidth="1"/>
    <col min="10539" max="10577" width="0" style="31" hidden="1" customWidth="1"/>
    <col min="10578" max="10585" width="14.85546875" style="31" customWidth="1"/>
    <col min="10586" max="10587" width="10.85546875" style="31" customWidth="1"/>
    <col min="10588" max="10599" width="11.42578125" style="31"/>
    <col min="10600" max="10602" width="11.85546875" style="31" customWidth="1"/>
    <col min="10603" max="10752" width="11.42578125" style="31"/>
    <col min="10753" max="10753" width="41" style="31" customWidth="1"/>
    <col min="10754" max="10754" width="14" style="31" customWidth="1"/>
    <col min="10755" max="10755" width="22.140625" style="31" customWidth="1"/>
    <col min="10756" max="10756" width="11" style="31" customWidth="1"/>
    <col min="10757" max="10757" width="12.5703125" style="31" customWidth="1"/>
    <col min="10758" max="10758" width="11" style="31" customWidth="1"/>
    <col min="10759" max="10759" width="12.5703125" style="31" customWidth="1"/>
    <col min="10760" max="10767" width="11" style="31" customWidth="1"/>
    <col min="10768" max="10768" width="14.7109375" style="31" customWidth="1"/>
    <col min="10769" max="10769" width="11" style="31" customWidth="1"/>
    <col min="10770" max="10770" width="14.140625" style="31" customWidth="1"/>
    <col min="10771" max="10774" width="11.42578125" style="31"/>
    <col min="10775" max="10785" width="10" style="31" customWidth="1"/>
    <col min="10786" max="10791" width="11.5703125" style="31" customWidth="1"/>
    <col min="10792" max="10794" width="15.5703125" style="31" customWidth="1"/>
    <col min="10795" max="10833" width="0" style="31" hidden="1" customWidth="1"/>
    <col min="10834" max="10841" width="14.85546875" style="31" customWidth="1"/>
    <col min="10842" max="10843" width="10.85546875" style="31" customWidth="1"/>
    <col min="10844" max="10855" width="11.42578125" style="31"/>
    <col min="10856" max="10858" width="11.85546875" style="31" customWidth="1"/>
    <col min="10859" max="11008" width="11.42578125" style="31"/>
    <col min="11009" max="11009" width="41" style="31" customWidth="1"/>
    <col min="11010" max="11010" width="14" style="31" customWidth="1"/>
    <col min="11011" max="11011" width="22.140625" style="31" customWidth="1"/>
    <col min="11012" max="11012" width="11" style="31" customWidth="1"/>
    <col min="11013" max="11013" width="12.5703125" style="31" customWidth="1"/>
    <col min="11014" max="11014" width="11" style="31" customWidth="1"/>
    <col min="11015" max="11015" width="12.5703125" style="31" customWidth="1"/>
    <col min="11016" max="11023" width="11" style="31" customWidth="1"/>
    <col min="11024" max="11024" width="14.7109375" style="31" customWidth="1"/>
    <col min="11025" max="11025" width="11" style="31" customWidth="1"/>
    <col min="11026" max="11026" width="14.140625" style="31" customWidth="1"/>
    <col min="11027" max="11030" width="11.42578125" style="31"/>
    <col min="11031" max="11041" width="10" style="31" customWidth="1"/>
    <col min="11042" max="11047" width="11.5703125" style="31" customWidth="1"/>
    <col min="11048" max="11050" width="15.5703125" style="31" customWidth="1"/>
    <col min="11051" max="11089" width="0" style="31" hidden="1" customWidth="1"/>
    <col min="11090" max="11097" width="14.85546875" style="31" customWidth="1"/>
    <col min="11098" max="11099" width="10.85546875" style="31" customWidth="1"/>
    <col min="11100" max="11111" width="11.42578125" style="31"/>
    <col min="11112" max="11114" width="11.85546875" style="31" customWidth="1"/>
    <col min="11115" max="11264" width="11.42578125" style="31"/>
    <col min="11265" max="11265" width="41" style="31" customWidth="1"/>
    <col min="11266" max="11266" width="14" style="31" customWidth="1"/>
    <col min="11267" max="11267" width="22.140625" style="31" customWidth="1"/>
    <col min="11268" max="11268" width="11" style="31" customWidth="1"/>
    <col min="11269" max="11269" width="12.5703125" style="31" customWidth="1"/>
    <col min="11270" max="11270" width="11" style="31" customWidth="1"/>
    <col min="11271" max="11271" width="12.5703125" style="31" customWidth="1"/>
    <col min="11272" max="11279" width="11" style="31" customWidth="1"/>
    <col min="11280" max="11280" width="14.7109375" style="31" customWidth="1"/>
    <col min="11281" max="11281" width="11" style="31" customWidth="1"/>
    <col min="11282" max="11282" width="14.140625" style="31" customWidth="1"/>
    <col min="11283" max="11286" width="11.42578125" style="31"/>
    <col min="11287" max="11297" width="10" style="31" customWidth="1"/>
    <col min="11298" max="11303" width="11.5703125" style="31" customWidth="1"/>
    <col min="11304" max="11306" width="15.5703125" style="31" customWidth="1"/>
    <col min="11307" max="11345" width="0" style="31" hidden="1" customWidth="1"/>
    <col min="11346" max="11353" width="14.85546875" style="31" customWidth="1"/>
    <col min="11354" max="11355" width="10.85546875" style="31" customWidth="1"/>
    <col min="11356" max="11367" width="11.42578125" style="31"/>
    <col min="11368" max="11370" width="11.85546875" style="31" customWidth="1"/>
    <col min="11371" max="11520" width="11.42578125" style="31"/>
    <col min="11521" max="11521" width="41" style="31" customWidth="1"/>
    <col min="11522" max="11522" width="14" style="31" customWidth="1"/>
    <col min="11523" max="11523" width="22.140625" style="31" customWidth="1"/>
    <col min="11524" max="11524" width="11" style="31" customWidth="1"/>
    <col min="11525" max="11525" width="12.5703125" style="31" customWidth="1"/>
    <col min="11526" max="11526" width="11" style="31" customWidth="1"/>
    <col min="11527" max="11527" width="12.5703125" style="31" customWidth="1"/>
    <col min="11528" max="11535" width="11" style="31" customWidth="1"/>
    <col min="11536" max="11536" width="14.7109375" style="31" customWidth="1"/>
    <col min="11537" max="11537" width="11" style="31" customWidth="1"/>
    <col min="11538" max="11538" width="14.140625" style="31" customWidth="1"/>
    <col min="11539" max="11542" width="11.42578125" style="31"/>
    <col min="11543" max="11553" width="10" style="31" customWidth="1"/>
    <col min="11554" max="11559" width="11.5703125" style="31" customWidth="1"/>
    <col min="11560" max="11562" width="15.5703125" style="31" customWidth="1"/>
    <col min="11563" max="11601" width="0" style="31" hidden="1" customWidth="1"/>
    <col min="11602" max="11609" width="14.85546875" style="31" customWidth="1"/>
    <col min="11610" max="11611" width="10.85546875" style="31" customWidth="1"/>
    <col min="11612" max="11623" width="11.42578125" style="31"/>
    <col min="11624" max="11626" width="11.85546875" style="31" customWidth="1"/>
    <col min="11627" max="11776" width="11.42578125" style="31"/>
    <col min="11777" max="11777" width="41" style="31" customWidth="1"/>
    <col min="11778" max="11778" width="14" style="31" customWidth="1"/>
    <col min="11779" max="11779" width="22.140625" style="31" customWidth="1"/>
    <col min="11780" max="11780" width="11" style="31" customWidth="1"/>
    <col min="11781" max="11781" width="12.5703125" style="31" customWidth="1"/>
    <col min="11782" max="11782" width="11" style="31" customWidth="1"/>
    <col min="11783" max="11783" width="12.5703125" style="31" customWidth="1"/>
    <col min="11784" max="11791" width="11" style="31" customWidth="1"/>
    <col min="11792" max="11792" width="14.7109375" style="31" customWidth="1"/>
    <col min="11793" max="11793" width="11" style="31" customWidth="1"/>
    <col min="11794" max="11794" width="14.140625" style="31" customWidth="1"/>
    <col min="11795" max="11798" width="11.42578125" style="31"/>
    <col min="11799" max="11809" width="10" style="31" customWidth="1"/>
    <col min="11810" max="11815" width="11.5703125" style="31" customWidth="1"/>
    <col min="11816" max="11818" width="15.5703125" style="31" customWidth="1"/>
    <col min="11819" max="11857" width="0" style="31" hidden="1" customWidth="1"/>
    <col min="11858" max="11865" width="14.85546875" style="31" customWidth="1"/>
    <col min="11866" max="11867" width="10.85546875" style="31" customWidth="1"/>
    <col min="11868" max="11879" width="11.42578125" style="31"/>
    <col min="11880" max="11882" width="11.85546875" style="31" customWidth="1"/>
    <col min="11883" max="12032" width="11.42578125" style="31"/>
    <col min="12033" max="12033" width="41" style="31" customWidth="1"/>
    <col min="12034" max="12034" width="14" style="31" customWidth="1"/>
    <col min="12035" max="12035" width="22.140625" style="31" customWidth="1"/>
    <col min="12036" max="12036" width="11" style="31" customWidth="1"/>
    <col min="12037" max="12037" width="12.5703125" style="31" customWidth="1"/>
    <col min="12038" max="12038" width="11" style="31" customWidth="1"/>
    <col min="12039" max="12039" width="12.5703125" style="31" customWidth="1"/>
    <col min="12040" max="12047" width="11" style="31" customWidth="1"/>
    <col min="12048" max="12048" width="14.7109375" style="31" customWidth="1"/>
    <col min="12049" max="12049" width="11" style="31" customWidth="1"/>
    <col min="12050" max="12050" width="14.140625" style="31" customWidth="1"/>
    <col min="12051" max="12054" width="11.42578125" style="31"/>
    <col min="12055" max="12065" width="10" style="31" customWidth="1"/>
    <col min="12066" max="12071" width="11.5703125" style="31" customWidth="1"/>
    <col min="12072" max="12074" width="15.5703125" style="31" customWidth="1"/>
    <col min="12075" max="12113" width="0" style="31" hidden="1" customWidth="1"/>
    <col min="12114" max="12121" width="14.85546875" style="31" customWidth="1"/>
    <col min="12122" max="12123" width="10.85546875" style="31" customWidth="1"/>
    <col min="12124" max="12135" width="11.42578125" style="31"/>
    <col min="12136" max="12138" width="11.85546875" style="31" customWidth="1"/>
    <col min="12139" max="12288" width="11.42578125" style="31"/>
    <col min="12289" max="12289" width="41" style="31" customWidth="1"/>
    <col min="12290" max="12290" width="14" style="31" customWidth="1"/>
    <col min="12291" max="12291" width="22.140625" style="31" customWidth="1"/>
    <col min="12292" max="12292" width="11" style="31" customWidth="1"/>
    <col min="12293" max="12293" width="12.5703125" style="31" customWidth="1"/>
    <col min="12294" max="12294" width="11" style="31" customWidth="1"/>
    <col min="12295" max="12295" width="12.5703125" style="31" customWidth="1"/>
    <col min="12296" max="12303" width="11" style="31" customWidth="1"/>
    <col min="12304" max="12304" width="14.7109375" style="31" customWidth="1"/>
    <col min="12305" max="12305" width="11" style="31" customWidth="1"/>
    <col min="12306" max="12306" width="14.140625" style="31" customWidth="1"/>
    <col min="12307" max="12310" width="11.42578125" style="31"/>
    <col min="12311" max="12321" width="10" style="31" customWidth="1"/>
    <col min="12322" max="12327" width="11.5703125" style="31" customWidth="1"/>
    <col min="12328" max="12330" width="15.5703125" style="31" customWidth="1"/>
    <col min="12331" max="12369" width="0" style="31" hidden="1" customWidth="1"/>
    <col min="12370" max="12377" width="14.85546875" style="31" customWidth="1"/>
    <col min="12378" max="12379" width="10.85546875" style="31" customWidth="1"/>
    <col min="12380" max="12391" width="11.42578125" style="31"/>
    <col min="12392" max="12394" width="11.85546875" style="31" customWidth="1"/>
    <col min="12395" max="12544" width="11.42578125" style="31"/>
    <col min="12545" max="12545" width="41" style="31" customWidth="1"/>
    <col min="12546" max="12546" width="14" style="31" customWidth="1"/>
    <col min="12547" max="12547" width="22.140625" style="31" customWidth="1"/>
    <col min="12548" max="12548" width="11" style="31" customWidth="1"/>
    <col min="12549" max="12549" width="12.5703125" style="31" customWidth="1"/>
    <col min="12550" max="12550" width="11" style="31" customWidth="1"/>
    <col min="12551" max="12551" width="12.5703125" style="31" customWidth="1"/>
    <col min="12552" max="12559" width="11" style="31" customWidth="1"/>
    <col min="12560" max="12560" width="14.7109375" style="31" customWidth="1"/>
    <col min="12561" max="12561" width="11" style="31" customWidth="1"/>
    <col min="12562" max="12562" width="14.140625" style="31" customWidth="1"/>
    <col min="12563" max="12566" width="11.42578125" style="31"/>
    <col min="12567" max="12577" width="10" style="31" customWidth="1"/>
    <col min="12578" max="12583" width="11.5703125" style="31" customWidth="1"/>
    <col min="12584" max="12586" width="15.5703125" style="31" customWidth="1"/>
    <col min="12587" max="12625" width="0" style="31" hidden="1" customWidth="1"/>
    <col min="12626" max="12633" width="14.85546875" style="31" customWidth="1"/>
    <col min="12634" max="12635" width="10.85546875" style="31" customWidth="1"/>
    <col min="12636" max="12647" width="11.42578125" style="31"/>
    <col min="12648" max="12650" width="11.85546875" style="31" customWidth="1"/>
    <col min="12651" max="12800" width="11.42578125" style="31"/>
    <col min="12801" max="12801" width="41" style="31" customWidth="1"/>
    <col min="12802" max="12802" width="14" style="31" customWidth="1"/>
    <col min="12803" max="12803" width="22.140625" style="31" customWidth="1"/>
    <col min="12804" max="12804" width="11" style="31" customWidth="1"/>
    <col min="12805" max="12805" width="12.5703125" style="31" customWidth="1"/>
    <col min="12806" max="12806" width="11" style="31" customWidth="1"/>
    <col min="12807" max="12807" width="12.5703125" style="31" customWidth="1"/>
    <col min="12808" max="12815" width="11" style="31" customWidth="1"/>
    <col min="12816" max="12816" width="14.7109375" style="31" customWidth="1"/>
    <col min="12817" max="12817" width="11" style="31" customWidth="1"/>
    <col min="12818" max="12818" width="14.140625" style="31" customWidth="1"/>
    <col min="12819" max="12822" width="11.42578125" style="31"/>
    <col min="12823" max="12833" width="10" style="31" customWidth="1"/>
    <col min="12834" max="12839" width="11.5703125" style="31" customWidth="1"/>
    <col min="12840" max="12842" width="15.5703125" style="31" customWidth="1"/>
    <col min="12843" max="12881" width="0" style="31" hidden="1" customWidth="1"/>
    <col min="12882" max="12889" width="14.85546875" style="31" customWidth="1"/>
    <col min="12890" max="12891" width="10.85546875" style="31" customWidth="1"/>
    <col min="12892" max="12903" width="11.42578125" style="31"/>
    <col min="12904" max="12906" width="11.85546875" style="31" customWidth="1"/>
    <col min="12907" max="13056" width="11.42578125" style="31"/>
    <col min="13057" max="13057" width="41" style="31" customWidth="1"/>
    <col min="13058" max="13058" width="14" style="31" customWidth="1"/>
    <col min="13059" max="13059" width="22.140625" style="31" customWidth="1"/>
    <col min="13060" max="13060" width="11" style="31" customWidth="1"/>
    <col min="13061" max="13061" width="12.5703125" style="31" customWidth="1"/>
    <col min="13062" max="13062" width="11" style="31" customWidth="1"/>
    <col min="13063" max="13063" width="12.5703125" style="31" customWidth="1"/>
    <col min="13064" max="13071" width="11" style="31" customWidth="1"/>
    <col min="13072" max="13072" width="14.7109375" style="31" customWidth="1"/>
    <col min="13073" max="13073" width="11" style="31" customWidth="1"/>
    <col min="13074" max="13074" width="14.140625" style="31" customWidth="1"/>
    <col min="13075" max="13078" width="11.42578125" style="31"/>
    <col min="13079" max="13089" width="10" style="31" customWidth="1"/>
    <col min="13090" max="13095" width="11.5703125" style="31" customWidth="1"/>
    <col min="13096" max="13098" width="15.5703125" style="31" customWidth="1"/>
    <col min="13099" max="13137" width="0" style="31" hidden="1" customWidth="1"/>
    <col min="13138" max="13145" width="14.85546875" style="31" customWidth="1"/>
    <col min="13146" max="13147" width="10.85546875" style="31" customWidth="1"/>
    <col min="13148" max="13159" width="11.42578125" style="31"/>
    <col min="13160" max="13162" width="11.85546875" style="31" customWidth="1"/>
    <col min="13163" max="13312" width="11.42578125" style="31"/>
    <col min="13313" max="13313" width="41" style="31" customWidth="1"/>
    <col min="13314" max="13314" width="14" style="31" customWidth="1"/>
    <col min="13315" max="13315" width="22.140625" style="31" customWidth="1"/>
    <col min="13316" max="13316" width="11" style="31" customWidth="1"/>
    <col min="13317" max="13317" width="12.5703125" style="31" customWidth="1"/>
    <col min="13318" max="13318" width="11" style="31" customWidth="1"/>
    <col min="13319" max="13319" width="12.5703125" style="31" customWidth="1"/>
    <col min="13320" max="13327" width="11" style="31" customWidth="1"/>
    <col min="13328" max="13328" width="14.7109375" style="31" customWidth="1"/>
    <col min="13329" max="13329" width="11" style="31" customWidth="1"/>
    <col min="13330" max="13330" width="14.140625" style="31" customWidth="1"/>
    <col min="13331" max="13334" width="11.42578125" style="31"/>
    <col min="13335" max="13345" width="10" style="31" customWidth="1"/>
    <col min="13346" max="13351" width="11.5703125" style="31" customWidth="1"/>
    <col min="13352" max="13354" width="15.5703125" style="31" customWidth="1"/>
    <col min="13355" max="13393" width="0" style="31" hidden="1" customWidth="1"/>
    <col min="13394" max="13401" width="14.85546875" style="31" customWidth="1"/>
    <col min="13402" max="13403" width="10.85546875" style="31" customWidth="1"/>
    <col min="13404" max="13415" width="11.42578125" style="31"/>
    <col min="13416" max="13418" width="11.85546875" style="31" customWidth="1"/>
    <col min="13419" max="13568" width="11.42578125" style="31"/>
    <col min="13569" max="13569" width="41" style="31" customWidth="1"/>
    <col min="13570" max="13570" width="14" style="31" customWidth="1"/>
    <col min="13571" max="13571" width="22.140625" style="31" customWidth="1"/>
    <col min="13572" max="13572" width="11" style="31" customWidth="1"/>
    <col min="13573" max="13573" width="12.5703125" style="31" customWidth="1"/>
    <col min="13574" max="13574" width="11" style="31" customWidth="1"/>
    <col min="13575" max="13575" width="12.5703125" style="31" customWidth="1"/>
    <col min="13576" max="13583" width="11" style="31" customWidth="1"/>
    <col min="13584" max="13584" width="14.7109375" style="31" customWidth="1"/>
    <col min="13585" max="13585" width="11" style="31" customWidth="1"/>
    <col min="13586" max="13586" width="14.140625" style="31" customWidth="1"/>
    <col min="13587" max="13590" width="11.42578125" style="31"/>
    <col min="13591" max="13601" width="10" style="31" customWidth="1"/>
    <col min="13602" max="13607" width="11.5703125" style="31" customWidth="1"/>
    <col min="13608" max="13610" width="15.5703125" style="31" customWidth="1"/>
    <col min="13611" max="13649" width="0" style="31" hidden="1" customWidth="1"/>
    <col min="13650" max="13657" width="14.85546875" style="31" customWidth="1"/>
    <col min="13658" max="13659" width="10.85546875" style="31" customWidth="1"/>
    <col min="13660" max="13671" width="11.42578125" style="31"/>
    <col min="13672" max="13674" width="11.85546875" style="31" customWidth="1"/>
    <col min="13675" max="13824" width="11.42578125" style="31"/>
    <col min="13825" max="13825" width="41" style="31" customWidth="1"/>
    <col min="13826" max="13826" width="14" style="31" customWidth="1"/>
    <col min="13827" max="13827" width="22.140625" style="31" customWidth="1"/>
    <col min="13828" max="13828" width="11" style="31" customWidth="1"/>
    <col min="13829" max="13829" width="12.5703125" style="31" customWidth="1"/>
    <col min="13830" max="13830" width="11" style="31" customWidth="1"/>
    <col min="13831" max="13831" width="12.5703125" style="31" customWidth="1"/>
    <col min="13832" max="13839" width="11" style="31" customWidth="1"/>
    <col min="13840" max="13840" width="14.7109375" style="31" customWidth="1"/>
    <col min="13841" max="13841" width="11" style="31" customWidth="1"/>
    <col min="13842" max="13842" width="14.140625" style="31" customWidth="1"/>
    <col min="13843" max="13846" width="11.42578125" style="31"/>
    <col min="13847" max="13857" width="10" style="31" customWidth="1"/>
    <col min="13858" max="13863" width="11.5703125" style="31" customWidth="1"/>
    <col min="13864" max="13866" width="15.5703125" style="31" customWidth="1"/>
    <col min="13867" max="13905" width="0" style="31" hidden="1" customWidth="1"/>
    <col min="13906" max="13913" width="14.85546875" style="31" customWidth="1"/>
    <col min="13914" max="13915" width="10.85546875" style="31" customWidth="1"/>
    <col min="13916" max="13927" width="11.42578125" style="31"/>
    <col min="13928" max="13930" width="11.85546875" style="31" customWidth="1"/>
    <col min="13931" max="14080" width="11.42578125" style="31"/>
    <col min="14081" max="14081" width="41" style="31" customWidth="1"/>
    <col min="14082" max="14082" width="14" style="31" customWidth="1"/>
    <col min="14083" max="14083" width="22.140625" style="31" customWidth="1"/>
    <col min="14084" max="14084" width="11" style="31" customWidth="1"/>
    <col min="14085" max="14085" width="12.5703125" style="31" customWidth="1"/>
    <col min="14086" max="14086" width="11" style="31" customWidth="1"/>
    <col min="14087" max="14087" width="12.5703125" style="31" customWidth="1"/>
    <col min="14088" max="14095" width="11" style="31" customWidth="1"/>
    <col min="14096" max="14096" width="14.7109375" style="31" customWidth="1"/>
    <col min="14097" max="14097" width="11" style="31" customWidth="1"/>
    <col min="14098" max="14098" width="14.140625" style="31" customWidth="1"/>
    <col min="14099" max="14102" width="11.42578125" style="31"/>
    <col min="14103" max="14113" width="10" style="31" customWidth="1"/>
    <col min="14114" max="14119" width="11.5703125" style="31" customWidth="1"/>
    <col min="14120" max="14122" width="15.5703125" style="31" customWidth="1"/>
    <col min="14123" max="14161" width="0" style="31" hidden="1" customWidth="1"/>
    <col min="14162" max="14169" width="14.85546875" style="31" customWidth="1"/>
    <col min="14170" max="14171" width="10.85546875" style="31" customWidth="1"/>
    <col min="14172" max="14183" width="11.42578125" style="31"/>
    <col min="14184" max="14186" width="11.85546875" style="31" customWidth="1"/>
    <col min="14187" max="14336" width="11.42578125" style="31"/>
    <col min="14337" max="14337" width="41" style="31" customWidth="1"/>
    <col min="14338" max="14338" width="14" style="31" customWidth="1"/>
    <col min="14339" max="14339" width="22.140625" style="31" customWidth="1"/>
    <col min="14340" max="14340" width="11" style="31" customWidth="1"/>
    <col min="14341" max="14341" width="12.5703125" style="31" customWidth="1"/>
    <col min="14342" max="14342" width="11" style="31" customWidth="1"/>
    <col min="14343" max="14343" width="12.5703125" style="31" customWidth="1"/>
    <col min="14344" max="14351" width="11" style="31" customWidth="1"/>
    <col min="14352" max="14352" width="14.7109375" style="31" customWidth="1"/>
    <col min="14353" max="14353" width="11" style="31" customWidth="1"/>
    <col min="14354" max="14354" width="14.140625" style="31" customWidth="1"/>
    <col min="14355" max="14358" width="11.42578125" style="31"/>
    <col min="14359" max="14369" width="10" style="31" customWidth="1"/>
    <col min="14370" max="14375" width="11.5703125" style="31" customWidth="1"/>
    <col min="14376" max="14378" width="15.5703125" style="31" customWidth="1"/>
    <col min="14379" max="14417" width="0" style="31" hidden="1" customWidth="1"/>
    <col min="14418" max="14425" width="14.85546875" style="31" customWidth="1"/>
    <col min="14426" max="14427" width="10.85546875" style="31" customWidth="1"/>
    <col min="14428" max="14439" width="11.42578125" style="31"/>
    <col min="14440" max="14442" width="11.85546875" style="31" customWidth="1"/>
    <col min="14443" max="14592" width="11.42578125" style="31"/>
    <col min="14593" max="14593" width="41" style="31" customWidth="1"/>
    <col min="14594" max="14594" width="14" style="31" customWidth="1"/>
    <col min="14595" max="14595" width="22.140625" style="31" customWidth="1"/>
    <col min="14596" max="14596" width="11" style="31" customWidth="1"/>
    <col min="14597" max="14597" width="12.5703125" style="31" customWidth="1"/>
    <col min="14598" max="14598" width="11" style="31" customWidth="1"/>
    <col min="14599" max="14599" width="12.5703125" style="31" customWidth="1"/>
    <col min="14600" max="14607" width="11" style="31" customWidth="1"/>
    <col min="14608" max="14608" width="14.7109375" style="31" customWidth="1"/>
    <col min="14609" max="14609" width="11" style="31" customWidth="1"/>
    <col min="14610" max="14610" width="14.140625" style="31" customWidth="1"/>
    <col min="14611" max="14614" width="11.42578125" style="31"/>
    <col min="14615" max="14625" width="10" style="31" customWidth="1"/>
    <col min="14626" max="14631" width="11.5703125" style="31" customWidth="1"/>
    <col min="14632" max="14634" width="15.5703125" style="31" customWidth="1"/>
    <col min="14635" max="14673" width="0" style="31" hidden="1" customWidth="1"/>
    <col min="14674" max="14681" width="14.85546875" style="31" customWidth="1"/>
    <col min="14682" max="14683" width="10.85546875" style="31" customWidth="1"/>
    <col min="14684" max="14695" width="11.42578125" style="31"/>
    <col min="14696" max="14698" width="11.85546875" style="31" customWidth="1"/>
    <col min="14699" max="14848" width="11.42578125" style="31"/>
    <col min="14849" max="14849" width="41" style="31" customWidth="1"/>
    <col min="14850" max="14850" width="14" style="31" customWidth="1"/>
    <col min="14851" max="14851" width="22.140625" style="31" customWidth="1"/>
    <col min="14852" max="14852" width="11" style="31" customWidth="1"/>
    <col min="14853" max="14853" width="12.5703125" style="31" customWidth="1"/>
    <col min="14854" max="14854" width="11" style="31" customWidth="1"/>
    <col min="14855" max="14855" width="12.5703125" style="31" customWidth="1"/>
    <col min="14856" max="14863" width="11" style="31" customWidth="1"/>
    <col min="14864" max="14864" width="14.7109375" style="31" customWidth="1"/>
    <col min="14865" max="14865" width="11" style="31" customWidth="1"/>
    <col min="14866" max="14866" width="14.140625" style="31" customWidth="1"/>
    <col min="14867" max="14870" width="11.42578125" style="31"/>
    <col min="14871" max="14881" width="10" style="31" customWidth="1"/>
    <col min="14882" max="14887" width="11.5703125" style="31" customWidth="1"/>
    <col min="14888" max="14890" width="15.5703125" style="31" customWidth="1"/>
    <col min="14891" max="14929" width="0" style="31" hidden="1" customWidth="1"/>
    <col min="14930" max="14937" width="14.85546875" style="31" customWidth="1"/>
    <col min="14938" max="14939" width="10.85546875" style="31" customWidth="1"/>
    <col min="14940" max="14951" width="11.42578125" style="31"/>
    <col min="14952" max="14954" width="11.85546875" style="31" customWidth="1"/>
    <col min="14955" max="15104" width="11.42578125" style="31"/>
    <col min="15105" max="15105" width="41" style="31" customWidth="1"/>
    <col min="15106" max="15106" width="14" style="31" customWidth="1"/>
    <col min="15107" max="15107" width="22.140625" style="31" customWidth="1"/>
    <col min="15108" max="15108" width="11" style="31" customWidth="1"/>
    <col min="15109" max="15109" width="12.5703125" style="31" customWidth="1"/>
    <col min="15110" max="15110" width="11" style="31" customWidth="1"/>
    <col min="15111" max="15111" width="12.5703125" style="31" customWidth="1"/>
    <col min="15112" max="15119" width="11" style="31" customWidth="1"/>
    <col min="15120" max="15120" width="14.7109375" style="31" customWidth="1"/>
    <col min="15121" max="15121" width="11" style="31" customWidth="1"/>
    <col min="15122" max="15122" width="14.140625" style="31" customWidth="1"/>
    <col min="15123" max="15126" width="11.42578125" style="31"/>
    <col min="15127" max="15137" width="10" style="31" customWidth="1"/>
    <col min="15138" max="15143" width="11.5703125" style="31" customWidth="1"/>
    <col min="15144" max="15146" width="15.5703125" style="31" customWidth="1"/>
    <col min="15147" max="15185" width="0" style="31" hidden="1" customWidth="1"/>
    <col min="15186" max="15193" width="14.85546875" style="31" customWidth="1"/>
    <col min="15194" max="15195" width="10.85546875" style="31" customWidth="1"/>
    <col min="15196" max="15207" width="11.42578125" style="31"/>
    <col min="15208" max="15210" width="11.85546875" style="31" customWidth="1"/>
    <col min="15211" max="15360" width="11.42578125" style="31"/>
    <col min="15361" max="15361" width="41" style="31" customWidth="1"/>
    <col min="15362" max="15362" width="14" style="31" customWidth="1"/>
    <col min="15363" max="15363" width="22.140625" style="31" customWidth="1"/>
    <col min="15364" max="15364" width="11" style="31" customWidth="1"/>
    <col min="15365" max="15365" width="12.5703125" style="31" customWidth="1"/>
    <col min="15366" max="15366" width="11" style="31" customWidth="1"/>
    <col min="15367" max="15367" width="12.5703125" style="31" customWidth="1"/>
    <col min="15368" max="15375" width="11" style="31" customWidth="1"/>
    <col min="15376" max="15376" width="14.7109375" style="31" customWidth="1"/>
    <col min="15377" max="15377" width="11" style="31" customWidth="1"/>
    <col min="15378" max="15378" width="14.140625" style="31" customWidth="1"/>
    <col min="15379" max="15382" width="11.42578125" style="31"/>
    <col min="15383" max="15393" width="10" style="31" customWidth="1"/>
    <col min="15394" max="15399" width="11.5703125" style="31" customWidth="1"/>
    <col min="15400" max="15402" width="15.5703125" style="31" customWidth="1"/>
    <col min="15403" max="15441" width="0" style="31" hidden="1" customWidth="1"/>
    <col min="15442" max="15449" width="14.85546875" style="31" customWidth="1"/>
    <col min="15450" max="15451" width="10.85546875" style="31" customWidth="1"/>
    <col min="15452" max="15463" width="11.42578125" style="31"/>
    <col min="15464" max="15466" width="11.85546875" style="31" customWidth="1"/>
    <col min="15467" max="15616" width="11.42578125" style="31"/>
    <col min="15617" max="15617" width="41" style="31" customWidth="1"/>
    <col min="15618" max="15618" width="14" style="31" customWidth="1"/>
    <col min="15619" max="15619" width="22.140625" style="31" customWidth="1"/>
    <col min="15620" max="15620" width="11" style="31" customWidth="1"/>
    <col min="15621" max="15621" width="12.5703125" style="31" customWidth="1"/>
    <col min="15622" max="15622" width="11" style="31" customWidth="1"/>
    <col min="15623" max="15623" width="12.5703125" style="31" customWidth="1"/>
    <col min="15624" max="15631" width="11" style="31" customWidth="1"/>
    <col min="15632" max="15632" width="14.7109375" style="31" customWidth="1"/>
    <col min="15633" max="15633" width="11" style="31" customWidth="1"/>
    <col min="15634" max="15634" width="14.140625" style="31" customWidth="1"/>
    <col min="15635" max="15638" width="11.42578125" style="31"/>
    <col min="15639" max="15649" width="10" style="31" customWidth="1"/>
    <col min="15650" max="15655" width="11.5703125" style="31" customWidth="1"/>
    <col min="15656" max="15658" width="15.5703125" style="31" customWidth="1"/>
    <col min="15659" max="15697" width="0" style="31" hidden="1" customWidth="1"/>
    <col min="15698" max="15705" width="14.85546875" style="31" customWidth="1"/>
    <col min="15706" max="15707" width="10.85546875" style="31" customWidth="1"/>
    <col min="15708" max="15719" width="11.42578125" style="31"/>
    <col min="15720" max="15722" width="11.85546875" style="31" customWidth="1"/>
    <col min="15723" max="15872" width="11.42578125" style="31"/>
    <col min="15873" max="15873" width="41" style="31" customWidth="1"/>
    <col min="15874" max="15874" width="14" style="31" customWidth="1"/>
    <col min="15875" max="15875" width="22.140625" style="31" customWidth="1"/>
    <col min="15876" max="15876" width="11" style="31" customWidth="1"/>
    <col min="15877" max="15877" width="12.5703125" style="31" customWidth="1"/>
    <col min="15878" max="15878" width="11" style="31" customWidth="1"/>
    <col min="15879" max="15879" width="12.5703125" style="31" customWidth="1"/>
    <col min="15880" max="15887" width="11" style="31" customWidth="1"/>
    <col min="15888" max="15888" width="14.7109375" style="31" customWidth="1"/>
    <col min="15889" max="15889" width="11" style="31" customWidth="1"/>
    <col min="15890" max="15890" width="14.140625" style="31" customWidth="1"/>
    <col min="15891" max="15894" width="11.42578125" style="31"/>
    <col min="15895" max="15905" width="10" style="31" customWidth="1"/>
    <col min="15906" max="15911" width="11.5703125" style="31" customWidth="1"/>
    <col min="15912" max="15914" width="15.5703125" style="31" customWidth="1"/>
    <col min="15915" max="15953" width="0" style="31" hidden="1" customWidth="1"/>
    <col min="15954" max="15961" width="14.85546875" style="31" customWidth="1"/>
    <col min="15962" max="15963" width="10.85546875" style="31" customWidth="1"/>
    <col min="15964" max="15975" width="11.42578125" style="31"/>
    <col min="15976" max="15978" width="11.85546875" style="31" customWidth="1"/>
    <col min="15979" max="16128" width="11.42578125" style="31"/>
    <col min="16129" max="16129" width="41" style="31" customWidth="1"/>
    <col min="16130" max="16130" width="14" style="31" customWidth="1"/>
    <col min="16131" max="16131" width="22.140625" style="31" customWidth="1"/>
    <col min="16132" max="16132" width="11" style="31" customWidth="1"/>
    <col min="16133" max="16133" width="12.5703125" style="31" customWidth="1"/>
    <col min="16134" max="16134" width="11" style="31" customWidth="1"/>
    <col min="16135" max="16135" width="12.5703125" style="31" customWidth="1"/>
    <col min="16136" max="16143" width="11" style="31" customWidth="1"/>
    <col min="16144" max="16144" width="14.7109375" style="31" customWidth="1"/>
    <col min="16145" max="16145" width="11" style="31" customWidth="1"/>
    <col min="16146" max="16146" width="14.140625" style="31" customWidth="1"/>
    <col min="16147" max="16150" width="11.42578125" style="31"/>
    <col min="16151" max="16161" width="10" style="31" customWidth="1"/>
    <col min="16162" max="16167" width="11.5703125" style="31" customWidth="1"/>
    <col min="16168" max="16170" width="15.5703125" style="31" customWidth="1"/>
    <col min="16171" max="16209" width="0" style="31" hidden="1" customWidth="1"/>
    <col min="16210" max="16217" width="14.85546875" style="31" customWidth="1"/>
    <col min="16218" max="16219" width="10.85546875" style="31" customWidth="1"/>
    <col min="16220" max="16231" width="11.42578125" style="31"/>
    <col min="16232" max="16234" width="11.85546875" style="31" customWidth="1"/>
    <col min="16235" max="16384" width="11.42578125" style="31"/>
  </cols>
  <sheetData>
    <row r="1" spans="1:58" ht="12.75" customHeight="1" x14ac:dyDescent="0.15">
      <c r="A1" s="23" t="s">
        <v>0</v>
      </c>
      <c r="BA1" s="5"/>
      <c r="BB1" s="5"/>
      <c r="BC1" s="5"/>
      <c r="BD1" s="5"/>
      <c r="BE1" s="5"/>
      <c r="BF1" s="5"/>
    </row>
    <row r="2" spans="1:58" ht="12.75" customHeight="1" x14ac:dyDescent="0.15">
      <c r="A2" s="23" t="str">
        <f>CONCATENATE("COMUNA: ",[9]NOMBRE!B2," - ","( ",[9]NOMBRE!C2,[9]NOMBRE!D2,[9]NOMBRE!E2,[9]NOMBRE!F2,[9]NOMBRE!G2," )")</f>
        <v>COMUNA: LINARES - ( 07401 )</v>
      </c>
      <c r="BA2" s="5"/>
      <c r="BB2" s="5"/>
      <c r="BC2" s="5"/>
      <c r="BD2" s="5"/>
      <c r="BE2" s="5"/>
      <c r="BF2" s="5"/>
    </row>
    <row r="3" spans="1:58" ht="12.75" customHeight="1" x14ac:dyDescent="0.15">
      <c r="A3" s="23" t="str">
        <f>CONCATENATE("ESTABLECIMIENTO/ESTRATEGIA: ",[9]NOMBRE!B3," - ","( ",[9]NOMBRE!C3,[9]NOMBRE!D3,[9]NOMBRE!E3,[9]NOMBRE!F3,[9]NOMBRE!G3,[9]NOMBRE!H3," )")</f>
        <v>ESTABLECIMIENTO/ESTRATEGIA: HOSPITAL DE LINARES  - ( 116108 )</v>
      </c>
      <c r="BA3" s="5"/>
      <c r="BB3" s="5"/>
      <c r="BC3" s="5"/>
      <c r="BD3" s="5"/>
      <c r="BE3" s="5"/>
      <c r="BF3" s="5"/>
    </row>
    <row r="4" spans="1:58" ht="12.75" customHeight="1" x14ac:dyDescent="0.15">
      <c r="A4" s="23" t="str">
        <f>CONCATENATE("MES: ",[9]NOMBRE!B6," - ","( ",[9]NOMBRE!C6,[9]NOMBRE!D6," )")</f>
        <v>MES: AGOSTO - ( 08 )</v>
      </c>
      <c r="BA4" s="5"/>
      <c r="BB4" s="5"/>
      <c r="BC4" s="5"/>
      <c r="BD4" s="5"/>
      <c r="BE4" s="5"/>
      <c r="BF4" s="5"/>
    </row>
    <row r="5" spans="1:58" ht="12.75" customHeight="1" x14ac:dyDescent="0.15">
      <c r="A5" s="4" t="str">
        <f>CONCATENATE("AÑO: ",[9]NOMBRE!B7)</f>
        <v>AÑO: 2014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BA5" s="5"/>
      <c r="BB5" s="5"/>
      <c r="BC5" s="5"/>
      <c r="BD5" s="5"/>
      <c r="BE5" s="5"/>
      <c r="BF5" s="5"/>
    </row>
    <row r="6" spans="1:58" ht="39.75" customHeight="1" x14ac:dyDescent="0.15">
      <c r="A6" s="436" t="s">
        <v>155</v>
      </c>
      <c r="B6" s="436"/>
      <c r="C6" s="436"/>
      <c r="D6" s="436"/>
      <c r="E6" s="436"/>
      <c r="F6" s="436"/>
      <c r="G6" s="436"/>
      <c r="H6" s="436"/>
      <c r="I6" s="436"/>
      <c r="J6" s="436"/>
      <c r="K6" s="436"/>
      <c r="L6" s="436"/>
      <c r="M6" s="436"/>
      <c r="N6" s="436"/>
      <c r="O6" s="436"/>
      <c r="P6" s="436"/>
      <c r="Q6" s="32"/>
      <c r="BA6" s="2"/>
      <c r="BB6" s="2"/>
      <c r="BC6" s="2"/>
      <c r="BD6" s="2"/>
      <c r="BE6" s="2"/>
      <c r="BF6" s="2"/>
    </row>
    <row r="7" spans="1:58" ht="30" customHeight="1" x14ac:dyDescent="0.2">
      <c r="A7" s="13" t="s">
        <v>5</v>
      </c>
      <c r="B7" s="33"/>
      <c r="C7" s="33"/>
      <c r="D7" s="34"/>
      <c r="E7" s="34"/>
      <c r="F7" s="34"/>
      <c r="G7" s="35"/>
      <c r="H7" s="34"/>
      <c r="I7" s="34"/>
      <c r="J7" s="34"/>
      <c r="K7" s="34"/>
      <c r="L7" s="34"/>
      <c r="M7" s="34"/>
      <c r="N7" s="34"/>
      <c r="O7" s="34"/>
      <c r="P7" s="36"/>
      <c r="BA7" s="2"/>
      <c r="BB7" s="2"/>
      <c r="BC7" s="2"/>
      <c r="BD7" s="2"/>
      <c r="BE7" s="2"/>
      <c r="BF7" s="2"/>
    </row>
    <row r="8" spans="1:58" ht="23.25" customHeight="1" x14ac:dyDescent="0.15">
      <c r="A8" s="295" t="s">
        <v>6</v>
      </c>
      <c r="B8" s="296"/>
      <c r="C8" s="297"/>
      <c r="D8" s="301" t="s">
        <v>4</v>
      </c>
      <c r="E8" s="303" t="s">
        <v>7</v>
      </c>
      <c r="F8" s="304"/>
      <c r="G8" s="304"/>
      <c r="H8" s="304"/>
      <c r="I8" s="304"/>
      <c r="J8" s="304"/>
      <c r="K8" s="304"/>
      <c r="L8" s="304"/>
      <c r="M8" s="304"/>
      <c r="N8" s="304"/>
      <c r="O8" s="305"/>
      <c r="P8" s="303" t="s">
        <v>8</v>
      </c>
      <c r="Q8" s="305"/>
      <c r="R8" s="435" t="s">
        <v>9</v>
      </c>
      <c r="BA8" s="3"/>
      <c r="BB8" s="3"/>
      <c r="BC8" s="3"/>
      <c r="BD8" s="3"/>
      <c r="BE8" s="3"/>
      <c r="BF8" s="3"/>
    </row>
    <row r="9" spans="1:58" ht="22.5" x14ac:dyDescent="0.15">
      <c r="A9" s="298"/>
      <c r="B9" s="299"/>
      <c r="C9" s="300"/>
      <c r="D9" s="329"/>
      <c r="E9" s="276" t="s">
        <v>10</v>
      </c>
      <c r="F9" s="38" t="s">
        <v>11</v>
      </c>
      <c r="G9" s="38" t="s">
        <v>12</v>
      </c>
      <c r="H9" s="38" t="s">
        <v>13</v>
      </c>
      <c r="I9" s="38" t="s">
        <v>14</v>
      </c>
      <c r="J9" s="38" t="s">
        <v>15</v>
      </c>
      <c r="K9" s="38" t="s">
        <v>16</v>
      </c>
      <c r="L9" s="38" t="s">
        <v>17</v>
      </c>
      <c r="M9" s="38" t="s">
        <v>18</v>
      </c>
      <c r="N9" s="38" t="s">
        <v>19</v>
      </c>
      <c r="O9" s="39" t="s">
        <v>20</v>
      </c>
      <c r="P9" s="40" t="s">
        <v>1</v>
      </c>
      <c r="Q9" s="277" t="s">
        <v>2</v>
      </c>
      <c r="R9" s="435"/>
      <c r="BA9" s="3"/>
      <c r="BB9" s="3"/>
      <c r="BC9" s="3"/>
      <c r="BD9" s="3"/>
      <c r="BE9" s="3"/>
      <c r="BF9" s="3"/>
    </row>
    <row r="10" spans="1:58" ht="20.25" customHeight="1" x14ac:dyDescent="0.2">
      <c r="A10" s="13" t="s">
        <v>21</v>
      </c>
      <c r="B10" s="42"/>
      <c r="C10" s="42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BA10" s="2"/>
      <c r="BB10" s="2"/>
      <c r="BC10" s="2"/>
      <c r="BD10" s="2"/>
      <c r="BE10" s="2"/>
      <c r="BF10" s="2"/>
    </row>
    <row r="11" spans="1:58" ht="15.75" customHeight="1" x14ac:dyDescent="0.2">
      <c r="A11" s="437" t="s">
        <v>22</v>
      </c>
      <c r="B11" s="415" t="s">
        <v>23</v>
      </c>
      <c r="C11" s="417"/>
      <c r="D11" s="44">
        <f>SUM(E11:O11)</f>
        <v>0</v>
      </c>
      <c r="E11" s="45"/>
      <c r="F11" s="46"/>
      <c r="G11" s="46"/>
      <c r="H11" s="47"/>
      <c r="I11" s="47"/>
      <c r="J11" s="47"/>
      <c r="K11" s="47"/>
      <c r="L11" s="47"/>
      <c r="M11" s="47"/>
      <c r="N11" s="48"/>
      <c r="O11" s="49"/>
      <c r="P11" s="46"/>
      <c r="Q11" s="49"/>
      <c r="R11" s="50"/>
      <c r="S11" s="51" t="str">
        <f>+BA11&amp;BB11</f>
        <v/>
      </c>
      <c r="BA11" s="17" t="str">
        <f>IF($D11&lt;&gt;($P11+$Q11)," El número consultas según sexo NO puede ser diferente al Total.","")</f>
        <v/>
      </c>
      <c r="BB11" s="17" t="str">
        <f>IF($M11&lt;$R11," Las consultas de 60 años NO puede ser mayor que el de 20-64 años.","")</f>
        <v/>
      </c>
      <c r="BC11" s="3"/>
      <c r="BD11" s="25">
        <f>IF($D11&lt;&gt;($P11+$Q11),1,0)</f>
        <v>0</v>
      </c>
      <c r="BE11" s="25">
        <f>IF($M11&lt;$R11,1,0)</f>
        <v>0</v>
      </c>
      <c r="BF11" s="3"/>
    </row>
    <row r="12" spans="1:58" ht="15.75" customHeight="1" x14ac:dyDescent="0.2">
      <c r="A12" s="438"/>
      <c r="B12" s="366" t="s">
        <v>27</v>
      </c>
      <c r="C12" s="368"/>
      <c r="D12" s="52">
        <f>SUM(E12:O12)</f>
        <v>0</v>
      </c>
      <c r="E12" s="53"/>
      <c r="F12" s="54"/>
      <c r="G12" s="54"/>
      <c r="H12" s="55"/>
      <c r="I12" s="55"/>
      <c r="J12" s="55"/>
      <c r="K12" s="55"/>
      <c r="L12" s="55"/>
      <c r="M12" s="55"/>
      <c r="N12" s="56"/>
      <c r="O12" s="57"/>
      <c r="P12" s="54"/>
      <c r="Q12" s="57"/>
      <c r="R12" s="58"/>
      <c r="S12" s="51" t="str">
        <f>+BA12&amp;BB12</f>
        <v/>
      </c>
      <c r="BA12" s="17" t="str">
        <f>IF($D12&lt;&gt;($P12+$Q12)," El número consultas según sexo NO puede ser diferente al Total.","")</f>
        <v/>
      </c>
      <c r="BB12" s="17" t="str">
        <f>IF($M12&lt;$R12," Las consultas de 60 años NO puede ser mayor que el de 20-64 años.","")</f>
        <v/>
      </c>
      <c r="BC12" s="3"/>
      <c r="BD12" s="25">
        <f>IF($D12&lt;&gt;($P12+$Q12),1,0)</f>
        <v>0</v>
      </c>
      <c r="BE12" s="25">
        <f>IF($M12&lt;$R12,1,0)</f>
        <v>0</v>
      </c>
      <c r="BF12" s="3"/>
    </row>
    <row r="13" spans="1:58" ht="21" customHeight="1" x14ac:dyDescent="0.2">
      <c r="A13" s="14" t="s">
        <v>28</v>
      </c>
      <c r="B13" s="59"/>
      <c r="C13" s="59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BA13" s="2"/>
      <c r="BB13" s="2"/>
      <c r="BC13" s="2"/>
      <c r="BD13" s="2"/>
      <c r="BE13" s="2"/>
      <c r="BF13" s="2"/>
    </row>
    <row r="14" spans="1:58" ht="32.25" customHeight="1" x14ac:dyDescent="0.15">
      <c r="A14" s="363" t="s">
        <v>6</v>
      </c>
      <c r="B14" s="439"/>
      <c r="C14" s="439"/>
      <c r="D14" s="61" t="s">
        <v>4</v>
      </c>
      <c r="E14" s="276" t="s">
        <v>10</v>
      </c>
      <c r="F14" s="38" t="s">
        <v>12</v>
      </c>
      <c r="G14" s="38" t="s">
        <v>14</v>
      </c>
      <c r="H14" s="38" t="s">
        <v>15</v>
      </c>
      <c r="I14" s="38" t="s">
        <v>16</v>
      </c>
      <c r="J14" s="38" t="s">
        <v>17</v>
      </c>
      <c r="K14" s="38" t="s">
        <v>18</v>
      </c>
      <c r="L14" s="38" t="s">
        <v>19</v>
      </c>
      <c r="M14" s="39" t="s">
        <v>20</v>
      </c>
      <c r="N14" s="40" t="s">
        <v>1</v>
      </c>
      <c r="O14" s="277" t="s">
        <v>2</v>
      </c>
      <c r="BA14" s="2"/>
      <c r="BB14" s="2"/>
      <c r="BC14" s="3"/>
      <c r="BD14" s="2"/>
      <c r="BE14" s="2"/>
      <c r="BF14" s="3"/>
    </row>
    <row r="15" spans="1:58" ht="18.75" customHeight="1" x14ac:dyDescent="0.2">
      <c r="A15" s="440" t="s">
        <v>156</v>
      </c>
      <c r="B15" s="441"/>
      <c r="C15" s="442"/>
      <c r="D15" s="52">
        <f>SUM(E15:M15)</f>
        <v>39</v>
      </c>
      <c r="E15" s="62">
        <v>1</v>
      </c>
      <c r="F15" s="63">
        <v>4</v>
      </c>
      <c r="G15" s="63">
        <v>4</v>
      </c>
      <c r="H15" s="63">
        <v>1</v>
      </c>
      <c r="I15" s="63">
        <v>22</v>
      </c>
      <c r="J15" s="63">
        <v>1</v>
      </c>
      <c r="K15" s="63">
        <v>6</v>
      </c>
      <c r="L15" s="63"/>
      <c r="M15" s="64"/>
      <c r="N15" s="62">
        <v>22</v>
      </c>
      <c r="O15" s="64">
        <v>17</v>
      </c>
      <c r="P15" s="51" t="str">
        <f>+BA15</f>
        <v/>
      </c>
      <c r="BA15" s="17" t="str">
        <f>IF($D15&lt;&gt;($N15+$O15)," El número consultas según sexo NO puede ser diferente al Total.","")</f>
        <v/>
      </c>
      <c r="BB15" s="3"/>
      <c r="BC15" s="3"/>
      <c r="BD15" s="25">
        <f>IF($D15&lt;&gt;($N15+$O15),1,0)</f>
        <v>0</v>
      </c>
      <c r="BE15" s="2"/>
      <c r="BF15" s="3"/>
    </row>
    <row r="16" spans="1:58" ht="14.25" customHeight="1" x14ac:dyDescent="0.2">
      <c r="A16" s="440" t="s">
        <v>29</v>
      </c>
      <c r="B16" s="441"/>
      <c r="C16" s="442"/>
      <c r="D16" s="52">
        <f>SUM(E16:M16)</f>
        <v>19</v>
      </c>
      <c r="E16" s="53"/>
      <c r="F16" s="55">
        <v>1</v>
      </c>
      <c r="G16" s="55"/>
      <c r="H16" s="55">
        <v>1</v>
      </c>
      <c r="I16" s="55">
        <v>3</v>
      </c>
      <c r="J16" s="55">
        <v>1</v>
      </c>
      <c r="K16" s="55">
        <v>7</v>
      </c>
      <c r="L16" s="55">
        <v>6</v>
      </c>
      <c r="M16" s="57"/>
      <c r="N16" s="54">
        <v>5</v>
      </c>
      <c r="O16" s="57">
        <v>14</v>
      </c>
      <c r="P16" s="51" t="str">
        <f>+BA16</f>
        <v/>
      </c>
      <c r="BA16" s="17" t="str">
        <f>IF($D16&lt;&gt;($N16+$O16)," El número consultas según sexo NO puede ser diferente al Total.","")</f>
        <v/>
      </c>
      <c r="BB16" s="3"/>
      <c r="BC16" s="3"/>
      <c r="BD16" s="25">
        <f>IF($D16&lt;&gt;($N16+$O16),1,0)</f>
        <v>0</v>
      </c>
      <c r="BE16" s="2"/>
      <c r="BF16" s="3"/>
    </row>
    <row r="17" spans="1:58" ht="36.75" customHeight="1" x14ac:dyDescent="0.2">
      <c r="A17" s="14" t="s">
        <v>30</v>
      </c>
      <c r="B17" s="65"/>
      <c r="C17" s="65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BA17" s="2"/>
      <c r="BB17" s="2"/>
      <c r="BC17" s="2"/>
      <c r="BD17" s="2"/>
      <c r="BE17" s="2"/>
      <c r="BF17" s="2"/>
    </row>
    <row r="18" spans="1:58" x14ac:dyDescent="0.15">
      <c r="A18" s="295" t="s">
        <v>31</v>
      </c>
      <c r="B18" s="296"/>
      <c r="C18" s="297"/>
      <c r="D18" s="443" t="s">
        <v>32</v>
      </c>
      <c r="E18" s="303" t="s">
        <v>7</v>
      </c>
      <c r="F18" s="304"/>
      <c r="G18" s="304"/>
      <c r="H18" s="304"/>
      <c r="I18" s="304"/>
      <c r="J18" s="304"/>
      <c r="K18" s="304"/>
      <c r="L18" s="304"/>
      <c r="M18" s="304"/>
      <c r="N18" s="304"/>
      <c r="O18" s="305"/>
      <c r="P18" s="301" t="s">
        <v>33</v>
      </c>
      <c r="Q18" s="306" t="s">
        <v>9</v>
      </c>
      <c r="R18" s="306" t="s">
        <v>34</v>
      </c>
      <c r="BA18" s="2"/>
      <c r="BB18" s="2"/>
      <c r="BC18" s="2"/>
      <c r="BD18" s="3"/>
      <c r="BE18" s="3"/>
      <c r="BF18" s="3"/>
    </row>
    <row r="19" spans="1:58" ht="22.5" x14ac:dyDescent="0.15">
      <c r="A19" s="298"/>
      <c r="B19" s="299"/>
      <c r="C19" s="300"/>
      <c r="D19" s="444"/>
      <c r="E19" s="276" t="s">
        <v>10</v>
      </c>
      <c r="F19" s="38" t="s">
        <v>11</v>
      </c>
      <c r="G19" s="38" t="s">
        <v>12</v>
      </c>
      <c r="H19" s="38" t="s">
        <v>13</v>
      </c>
      <c r="I19" s="38" t="s">
        <v>14</v>
      </c>
      <c r="J19" s="38" t="s">
        <v>15</v>
      </c>
      <c r="K19" s="38" t="s">
        <v>16</v>
      </c>
      <c r="L19" s="38" t="s">
        <v>17</v>
      </c>
      <c r="M19" s="38" t="s">
        <v>18</v>
      </c>
      <c r="N19" s="38" t="s">
        <v>19</v>
      </c>
      <c r="O19" s="39" t="s">
        <v>20</v>
      </c>
      <c r="P19" s="329"/>
      <c r="Q19" s="307"/>
      <c r="R19" s="307"/>
      <c r="BE19" s="3"/>
      <c r="BF19" s="3"/>
    </row>
    <row r="20" spans="1:58" ht="13.5" customHeight="1" x14ac:dyDescent="0.15">
      <c r="A20" s="67" t="s">
        <v>35</v>
      </c>
      <c r="B20" s="68"/>
      <c r="C20" s="68"/>
      <c r="D20" s="69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69"/>
      <c r="Q20" s="70"/>
      <c r="R20" s="70"/>
      <c r="BE20" s="3"/>
      <c r="BF20" s="3"/>
    </row>
    <row r="21" spans="1:58" ht="18.75" customHeight="1" x14ac:dyDescent="0.15">
      <c r="A21" s="445" t="s">
        <v>36</v>
      </c>
      <c r="B21" s="446"/>
      <c r="C21" s="447"/>
      <c r="D21" s="44">
        <f>SUM(E21:O21)</f>
        <v>0</v>
      </c>
      <c r="E21" s="71"/>
      <c r="F21" s="71"/>
      <c r="G21" s="71"/>
      <c r="H21" s="63"/>
      <c r="I21" s="63"/>
      <c r="J21" s="63"/>
      <c r="K21" s="63"/>
      <c r="L21" s="63"/>
      <c r="M21" s="63"/>
      <c r="N21" s="63"/>
      <c r="O21" s="72"/>
      <c r="P21" s="73"/>
      <c r="Q21" s="72"/>
      <c r="R21" s="74"/>
      <c r="S21" s="75" t="str">
        <f>+BA21</f>
        <v/>
      </c>
      <c r="BA21" s="17" t="str">
        <f>IF($M21&lt;$Q21," Las actividades de 60 años NO puede ser mayor que el de 20-64 años.","")</f>
        <v/>
      </c>
      <c r="BB21" s="3"/>
      <c r="BC21" s="3"/>
      <c r="BD21" s="26">
        <f>IF($M21&lt;$Q21,1,0)</f>
        <v>0</v>
      </c>
      <c r="BE21" s="2"/>
      <c r="BF21" s="3"/>
    </row>
    <row r="22" spans="1:58" ht="16.5" customHeight="1" x14ac:dyDescent="0.15">
      <c r="A22" s="445" t="s">
        <v>37</v>
      </c>
      <c r="B22" s="446"/>
      <c r="C22" s="447"/>
      <c r="D22" s="76">
        <f>SUM(J22:O22)</f>
        <v>0</v>
      </c>
      <c r="E22" s="77"/>
      <c r="F22" s="78"/>
      <c r="G22" s="78"/>
      <c r="H22" s="79"/>
      <c r="I22" s="79"/>
      <c r="J22" s="80"/>
      <c r="K22" s="80"/>
      <c r="L22" s="80"/>
      <c r="M22" s="80"/>
      <c r="N22" s="80"/>
      <c r="O22" s="81"/>
      <c r="P22" s="82"/>
      <c r="Q22" s="81"/>
      <c r="R22" s="83"/>
      <c r="S22" s="75" t="str">
        <f>+BA22</f>
        <v/>
      </c>
      <c r="BA22" s="17" t="str">
        <f>IF($M22&lt;$Q22," Las actividades de 60 años NO puede ser mayor que el de 20-64 años.","")</f>
        <v/>
      </c>
      <c r="BB22" s="3"/>
      <c r="BC22" s="3"/>
      <c r="BD22" s="26">
        <f>IF($M22&lt;$Q22,1,0)</f>
        <v>0</v>
      </c>
      <c r="BE22" s="2"/>
      <c r="BF22" s="3"/>
    </row>
    <row r="23" spans="1:58" ht="18" customHeight="1" x14ac:dyDescent="0.15">
      <c r="A23" s="448" t="s">
        <v>38</v>
      </c>
      <c r="B23" s="449"/>
      <c r="C23" s="450"/>
      <c r="D23" s="84">
        <f>SUM(E23:O23)</f>
        <v>0</v>
      </c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5"/>
      <c r="Q23" s="86"/>
      <c r="R23" s="87"/>
      <c r="S23" s="75" t="str">
        <f>+BA23</f>
        <v/>
      </c>
      <c r="BA23" s="17" t="str">
        <f>IF($M23&lt;$Q23," Las actividades de 60 años NO puede ser mayor que el de 20-64 años.","")</f>
        <v/>
      </c>
      <c r="BB23" s="3"/>
      <c r="BC23" s="3"/>
      <c r="BD23" s="26">
        <f>IF($M23&lt;$Q23,1,0)</f>
        <v>0</v>
      </c>
      <c r="BE23" s="2"/>
      <c r="BF23" s="3"/>
    </row>
    <row r="24" spans="1:58" ht="13.5" customHeight="1" x14ac:dyDescent="0.15">
      <c r="A24" s="303" t="s">
        <v>39</v>
      </c>
      <c r="B24" s="304"/>
      <c r="C24" s="304"/>
      <c r="D24" s="88">
        <f>SUM(E24:O24)</f>
        <v>0</v>
      </c>
      <c r="E24" s="89">
        <f>SUM(E21,E23)</f>
        <v>0</v>
      </c>
      <c r="F24" s="89">
        <f>SUM(F21,F23)</f>
        <v>0</v>
      </c>
      <c r="G24" s="89">
        <f>SUM(G21,G23)</f>
        <v>0</v>
      </c>
      <c r="H24" s="90">
        <f>SUM(H21,H23)</f>
        <v>0</v>
      </c>
      <c r="I24" s="90">
        <f>SUM(I21,I23)</f>
        <v>0</v>
      </c>
      <c r="J24" s="90">
        <f t="shared" ref="J24:O24" si="0">SUM(J21:J23)</f>
        <v>0</v>
      </c>
      <c r="K24" s="90">
        <f t="shared" si="0"/>
        <v>0</v>
      </c>
      <c r="L24" s="90">
        <f t="shared" si="0"/>
        <v>0</v>
      </c>
      <c r="M24" s="90">
        <f t="shared" si="0"/>
        <v>0</v>
      </c>
      <c r="N24" s="91">
        <f t="shared" si="0"/>
        <v>0</v>
      </c>
      <c r="O24" s="91">
        <f t="shared" si="0"/>
        <v>0</v>
      </c>
      <c r="P24" s="92"/>
      <c r="Q24" s="93">
        <f>SUM(Q21:Q23)</f>
        <v>0</v>
      </c>
      <c r="R24" s="88">
        <f>SUM(R21:R23)</f>
        <v>0</v>
      </c>
      <c r="S24" s="75" t="str">
        <f>+BA24</f>
        <v/>
      </c>
      <c r="BA24" s="17" t="str">
        <f>IF($M24&lt;$Q24," Las actividades de 60 años NO puede ser mayor que el de 20-64 años.","")</f>
        <v/>
      </c>
      <c r="BB24" s="3"/>
      <c r="BC24" s="3"/>
      <c r="BD24" s="26">
        <f>IF($M24&lt;$Q24,1,0)</f>
        <v>0</v>
      </c>
      <c r="BE24" s="2"/>
      <c r="BF24" s="3"/>
    </row>
    <row r="25" spans="1:58" ht="23.25" customHeight="1" x14ac:dyDescent="0.15">
      <c r="A25" s="67" t="s">
        <v>40</v>
      </c>
      <c r="B25" s="94"/>
      <c r="C25" s="94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60"/>
      <c r="BA25" s="2"/>
      <c r="BB25" s="2"/>
      <c r="BC25" s="2"/>
      <c r="BD25" s="2"/>
      <c r="BE25" s="2"/>
      <c r="BF25" s="3"/>
    </row>
    <row r="26" spans="1:58" ht="16.5" customHeight="1" x14ac:dyDescent="0.15">
      <c r="A26" s="308" t="s">
        <v>157</v>
      </c>
      <c r="B26" s="309"/>
      <c r="C26" s="310"/>
      <c r="D26" s="44">
        <f>SUM(E26:O26)</f>
        <v>0</v>
      </c>
      <c r="E26" s="62"/>
      <c r="F26" s="71"/>
      <c r="G26" s="71"/>
      <c r="H26" s="71"/>
      <c r="I26" s="71"/>
      <c r="J26" s="71"/>
      <c r="K26" s="63"/>
      <c r="L26" s="71"/>
      <c r="M26" s="63"/>
      <c r="N26" s="72"/>
      <c r="O26" s="64"/>
      <c r="P26" s="74"/>
      <c r="Q26" s="74"/>
      <c r="R26" s="74"/>
      <c r="S26" s="75" t="str">
        <f>+BA26&amp;BB26&amp;BC26</f>
        <v/>
      </c>
      <c r="BA26" s="11" t="str">
        <f>IF($D26=0,"",IF($P26="",IF($D26="",""," No olvide escribir la columna Beneficiarios."),""))</f>
        <v/>
      </c>
      <c r="BB26" s="11" t="str">
        <f>IF($D26&lt;$P26," El número de Beneficiarios NO puede ser mayor que el Total.","")</f>
        <v/>
      </c>
      <c r="BC26" s="17" t="str">
        <f>IF($M26&lt;$Q26," Las actividades de 60 años NO puede ser mayor que el de 20-64 años.","")</f>
        <v/>
      </c>
      <c r="BD26" s="26">
        <f>IF($M26&lt;$Q26,1,0)</f>
        <v>0</v>
      </c>
      <c r="BE26" s="26">
        <f>IF($D26&lt;$P26,1,0)</f>
        <v>0</v>
      </c>
      <c r="BF26" s="26" t="str">
        <f>IF($D26=0,"",IF($P26="",IF($D26="","",1),0))</f>
        <v/>
      </c>
    </row>
    <row r="27" spans="1:58" ht="14.25" customHeight="1" x14ac:dyDescent="0.15">
      <c r="A27" s="387" t="s">
        <v>158</v>
      </c>
      <c r="B27" s="388"/>
      <c r="C27" s="389"/>
      <c r="D27" s="76">
        <f t="shared" ref="D27:D37" si="1">SUM(E27:O27)</f>
        <v>4</v>
      </c>
      <c r="E27" s="96"/>
      <c r="F27" s="97">
        <v>2</v>
      </c>
      <c r="G27" s="97"/>
      <c r="H27" s="97"/>
      <c r="I27" s="97"/>
      <c r="J27" s="97"/>
      <c r="K27" s="80">
        <v>2</v>
      </c>
      <c r="L27" s="80"/>
      <c r="M27" s="80"/>
      <c r="N27" s="80"/>
      <c r="O27" s="98"/>
      <c r="P27" s="83">
        <v>4</v>
      </c>
      <c r="Q27" s="82"/>
      <c r="R27" s="83"/>
      <c r="S27" s="75" t="str">
        <f t="shared" ref="S27:S37" si="2">+BA27&amp;BB27&amp;BC27</f>
        <v/>
      </c>
      <c r="BA27" s="11" t="str">
        <f t="shared" ref="BA27:BA37" si="3">IF($D27=0,"",IF($P27="",IF($D27="",""," No olvide escribir la columna Beneficiarios."),""))</f>
        <v/>
      </c>
      <c r="BB27" s="11" t="str">
        <f t="shared" ref="BB27:BB37" si="4">IF($D27&lt;$P27," El número de Beneficiarios NO puede ser mayor que el Total.","")</f>
        <v/>
      </c>
      <c r="BC27" s="8"/>
      <c r="BD27" s="8"/>
      <c r="BE27" s="26">
        <f t="shared" ref="BE27:BE37" si="5">IF($D27&lt;$P27,1,0)</f>
        <v>0</v>
      </c>
      <c r="BF27" s="26">
        <f t="shared" ref="BF27:BF37" si="6">IF($D27=0,"",IF($P27="",IF($D27="","",1),0))</f>
        <v>0</v>
      </c>
    </row>
    <row r="28" spans="1:58" ht="18" customHeight="1" x14ac:dyDescent="0.15">
      <c r="A28" s="311" t="s">
        <v>41</v>
      </c>
      <c r="B28" s="312"/>
      <c r="C28" s="313"/>
      <c r="D28" s="76">
        <f t="shared" si="1"/>
        <v>0</v>
      </c>
      <c r="E28" s="96"/>
      <c r="F28" s="97"/>
      <c r="G28" s="97"/>
      <c r="H28" s="97"/>
      <c r="I28" s="97"/>
      <c r="J28" s="97"/>
      <c r="K28" s="80"/>
      <c r="L28" s="97"/>
      <c r="M28" s="80"/>
      <c r="N28" s="81"/>
      <c r="O28" s="98"/>
      <c r="P28" s="83"/>
      <c r="Q28" s="83"/>
      <c r="R28" s="83"/>
      <c r="S28" s="75" t="str">
        <f t="shared" si="2"/>
        <v/>
      </c>
      <c r="BA28" s="11" t="str">
        <f t="shared" si="3"/>
        <v/>
      </c>
      <c r="BB28" s="11" t="str">
        <f t="shared" si="4"/>
        <v/>
      </c>
      <c r="BC28" s="17" t="str">
        <f>IF($M28&lt;$Q28," Las actividades de 60 años NO puede ser mayor que el de 20-64 años.","")</f>
        <v/>
      </c>
      <c r="BD28" s="26">
        <f>IF($M28&lt;$Q28,1,0)</f>
        <v>0</v>
      </c>
      <c r="BE28" s="26">
        <f t="shared" si="5"/>
        <v>0</v>
      </c>
      <c r="BF28" s="26" t="str">
        <f t="shared" si="6"/>
        <v/>
      </c>
    </row>
    <row r="29" spans="1:58" ht="14.25" customHeight="1" x14ac:dyDescent="0.15">
      <c r="A29" s="311" t="s">
        <v>42</v>
      </c>
      <c r="B29" s="312"/>
      <c r="C29" s="313"/>
      <c r="D29" s="76">
        <f>SUM(E29:H29)</f>
        <v>0</v>
      </c>
      <c r="E29" s="96"/>
      <c r="F29" s="97"/>
      <c r="G29" s="97"/>
      <c r="H29" s="97"/>
      <c r="I29" s="79"/>
      <c r="J29" s="79"/>
      <c r="K29" s="79"/>
      <c r="L29" s="79"/>
      <c r="M29" s="79"/>
      <c r="N29" s="79"/>
      <c r="O29" s="99"/>
      <c r="P29" s="83"/>
      <c r="Q29" s="82"/>
      <c r="R29" s="83"/>
      <c r="S29" s="75" t="str">
        <f t="shared" si="2"/>
        <v/>
      </c>
      <c r="BA29" s="11" t="str">
        <f t="shared" si="3"/>
        <v/>
      </c>
      <c r="BB29" s="11" t="str">
        <f t="shared" si="4"/>
        <v/>
      </c>
      <c r="BC29" s="8"/>
      <c r="BD29" s="8"/>
      <c r="BE29" s="26">
        <f t="shared" si="5"/>
        <v>0</v>
      </c>
      <c r="BF29" s="26" t="str">
        <f t="shared" si="6"/>
        <v/>
      </c>
    </row>
    <row r="30" spans="1:58" ht="15.75" customHeight="1" x14ac:dyDescent="0.15">
      <c r="A30" s="387" t="s">
        <v>159</v>
      </c>
      <c r="B30" s="388"/>
      <c r="C30" s="389"/>
      <c r="D30" s="76">
        <f t="shared" si="1"/>
        <v>3</v>
      </c>
      <c r="E30" s="96"/>
      <c r="F30" s="97"/>
      <c r="G30" s="97"/>
      <c r="H30" s="97"/>
      <c r="I30" s="97"/>
      <c r="J30" s="97"/>
      <c r="K30" s="80"/>
      <c r="L30" s="97"/>
      <c r="M30" s="80">
        <v>3</v>
      </c>
      <c r="N30" s="81"/>
      <c r="O30" s="98"/>
      <c r="P30" s="83">
        <v>3</v>
      </c>
      <c r="Q30" s="83"/>
      <c r="R30" s="83"/>
      <c r="S30" s="75" t="str">
        <f t="shared" si="2"/>
        <v/>
      </c>
      <c r="BA30" s="11" t="str">
        <f t="shared" si="3"/>
        <v/>
      </c>
      <c r="BB30" s="11" t="str">
        <f t="shared" si="4"/>
        <v/>
      </c>
      <c r="BC30" s="17" t="str">
        <f>IF($M30&lt;$Q30," Las actividades de 60 años NO puede ser mayor que el de 20-64 años.","")</f>
        <v/>
      </c>
      <c r="BD30" s="26">
        <f>IF($M30&lt;$Q30,1,0)</f>
        <v>0</v>
      </c>
      <c r="BE30" s="26">
        <f t="shared" si="5"/>
        <v>0</v>
      </c>
      <c r="BF30" s="26">
        <f t="shared" si="6"/>
        <v>0</v>
      </c>
    </row>
    <row r="31" spans="1:58" ht="15.75" customHeight="1" x14ac:dyDescent="0.15">
      <c r="A31" s="387" t="s">
        <v>160</v>
      </c>
      <c r="B31" s="388"/>
      <c r="C31" s="389"/>
      <c r="D31" s="76">
        <f t="shared" si="1"/>
        <v>0</v>
      </c>
      <c r="E31" s="96"/>
      <c r="F31" s="97"/>
      <c r="G31" s="97"/>
      <c r="H31" s="97"/>
      <c r="I31" s="97"/>
      <c r="J31" s="97"/>
      <c r="K31" s="80"/>
      <c r="L31" s="97"/>
      <c r="M31" s="80"/>
      <c r="N31" s="81"/>
      <c r="O31" s="98"/>
      <c r="P31" s="83"/>
      <c r="Q31" s="83"/>
      <c r="R31" s="83"/>
      <c r="S31" s="75" t="str">
        <f t="shared" si="2"/>
        <v/>
      </c>
      <c r="BA31" s="11" t="str">
        <f t="shared" si="3"/>
        <v/>
      </c>
      <c r="BB31" s="11" t="str">
        <f t="shared" si="4"/>
        <v/>
      </c>
      <c r="BC31" s="17" t="str">
        <f>IF($M31&lt;$Q31," Las actividades de 60 años NO puede ser mayor que el de 20-64 años.","")</f>
        <v/>
      </c>
      <c r="BD31" s="26">
        <f>IF($M31&lt;$Q31,1,0)</f>
        <v>0</v>
      </c>
      <c r="BE31" s="26">
        <f t="shared" si="5"/>
        <v>0</v>
      </c>
      <c r="BF31" s="26" t="str">
        <f t="shared" si="6"/>
        <v/>
      </c>
    </row>
    <row r="32" spans="1:58" ht="15.75" customHeight="1" x14ac:dyDescent="0.15">
      <c r="A32" s="421" t="s">
        <v>43</v>
      </c>
      <c r="B32" s="422"/>
      <c r="C32" s="423"/>
      <c r="D32" s="76">
        <f>SUM(E32:K32)</f>
        <v>0</v>
      </c>
      <c r="E32" s="96"/>
      <c r="F32" s="97"/>
      <c r="G32" s="97"/>
      <c r="H32" s="97"/>
      <c r="I32" s="97"/>
      <c r="J32" s="97"/>
      <c r="K32" s="80"/>
      <c r="L32" s="78"/>
      <c r="M32" s="79"/>
      <c r="N32" s="79"/>
      <c r="O32" s="99"/>
      <c r="P32" s="83"/>
      <c r="Q32" s="82"/>
      <c r="R32" s="83"/>
      <c r="S32" s="75" t="str">
        <f t="shared" si="2"/>
        <v/>
      </c>
      <c r="BA32" s="11" t="str">
        <f t="shared" si="3"/>
        <v/>
      </c>
      <c r="BB32" s="11" t="str">
        <f t="shared" si="4"/>
        <v/>
      </c>
      <c r="BC32" s="8"/>
      <c r="BD32" s="8"/>
      <c r="BE32" s="26">
        <f t="shared" si="5"/>
        <v>0</v>
      </c>
      <c r="BF32" s="26" t="str">
        <f t="shared" si="6"/>
        <v/>
      </c>
    </row>
    <row r="33" spans="1:58" ht="15" customHeight="1" x14ac:dyDescent="0.15">
      <c r="A33" s="344" t="s">
        <v>161</v>
      </c>
      <c r="B33" s="429" t="s">
        <v>162</v>
      </c>
      <c r="C33" s="430"/>
      <c r="D33" s="76">
        <f>SUM(E33:K33)</f>
        <v>0</v>
      </c>
      <c r="E33" s="97"/>
      <c r="F33" s="97"/>
      <c r="G33" s="97"/>
      <c r="H33" s="97"/>
      <c r="I33" s="97"/>
      <c r="J33" s="97"/>
      <c r="K33" s="80"/>
      <c r="L33" s="78"/>
      <c r="M33" s="79"/>
      <c r="N33" s="79"/>
      <c r="O33" s="99"/>
      <c r="P33" s="83"/>
      <c r="Q33" s="82"/>
      <c r="R33" s="83"/>
      <c r="S33" s="75" t="str">
        <f t="shared" si="2"/>
        <v/>
      </c>
      <c r="BA33" s="11" t="str">
        <f t="shared" si="3"/>
        <v/>
      </c>
      <c r="BB33" s="11" t="str">
        <f t="shared" si="4"/>
        <v/>
      </c>
      <c r="BC33" s="8"/>
      <c r="BD33" s="8"/>
      <c r="BE33" s="26">
        <f t="shared" si="5"/>
        <v>0</v>
      </c>
      <c r="BF33" s="26" t="str">
        <f t="shared" si="6"/>
        <v/>
      </c>
    </row>
    <row r="34" spans="1:58" ht="15.75" customHeight="1" x14ac:dyDescent="0.15">
      <c r="A34" s="345"/>
      <c r="B34" s="431" t="s">
        <v>163</v>
      </c>
      <c r="C34" s="432"/>
      <c r="D34" s="76">
        <f>SUM(E34:K34)</f>
        <v>0</v>
      </c>
      <c r="E34" s="96"/>
      <c r="F34" s="80"/>
      <c r="G34" s="80"/>
      <c r="H34" s="80"/>
      <c r="I34" s="80"/>
      <c r="J34" s="80"/>
      <c r="K34" s="80"/>
      <c r="L34" s="79"/>
      <c r="M34" s="79"/>
      <c r="N34" s="79"/>
      <c r="O34" s="99"/>
      <c r="P34" s="83"/>
      <c r="Q34" s="82"/>
      <c r="R34" s="83"/>
      <c r="S34" s="75" t="str">
        <f t="shared" si="2"/>
        <v/>
      </c>
      <c r="BA34" s="11" t="str">
        <f t="shared" si="3"/>
        <v/>
      </c>
      <c r="BB34" s="11" t="str">
        <f t="shared" si="4"/>
        <v/>
      </c>
      <c r="BC34" s="8"/>
      <c r="BD34" s="8"/>
      <c r="BE34" s="26">
        <f t="shared" si="5"/>
        <v>0</v>
      </c>
      <c r="BF34" s="26" t="str">
        <f t="shared" si="6"/>
        <v/>
      </c>
    </row>
    <row r="35" spans="1:58" ht="15.75" customHeight="1" x14ac:dyDescent="0.15">
      <c r="A35" s="345"/>
      <c r="B35" s="431" t="s">
        <v>164</v>
      </c>
      <c r="C35" s="432"/>
      <c r="D35" s="76">
        <f>SUM(E35:K35)</f>
        <v>0</v>
      </c>
      <c r="E35" s="96"/>
      <c r="F35" s="80"/>
      <c r="G35" s="80"/>
      <c r="H35" s="80"/>
      <c r="I35" s="80"/>
      <c r="J35" s="80"/>
      <c r="K35" s="80"/>
      <c r="L35" s="79"/>
      <c r="M35" s="79"/>
      <c r="N35" s="79"/>
      <c r="O35" s="99"/>
      <c r="P35" s="83"/>
      <c r="Q35" s="82"/>
      <c r="R35" s="83"/>
      <c r="S35" s="75" t="str">
        <f t="shared" si="2"/>
        <v/>
      </c>
      <c r="BA35" s="11" t="str">
        <f>IF($D35=0,"",IF($P35="",IF($D35="",""," No olvide escribir la columna Beneficiarios."),""))</f>
        <v/>
      </c>
      <c r="BB35" s="11" t="str">
        <f t="shared" si="4"/>
        <v/>
      </c>
      <c r="BC35" s="8"/>
      <c r="BD35" s="8"/>
      <c r="BE35" s="26">
        <f t="shared" si="5"/>
        <v>0</v>
      </c>
      <c r="BF35" s="26" t="str">
        <f t="shared" si="6"/>
        <v/>
      </c>
    </row>
    <row r="36" spans="1:58" ht="17.25" customHeight="1" x14ac:dyDescent="0.15">
      <c r="A36" s="346"/>
      <c r="B36" s="433" t="s">
        <v>165</v>
      </c>
      <c r="C36" s="434"/>
      <c r="D36" s="76">
        <f>SUM(E36:K36)</f>
        <v>0</v>
      </c>
      <c r="E36" s="100"/>
      <c r="F36" s="100"/>
      <c r="G36" s="100"/>
      <c r="H36" s="100"/>
      <c r="I36" s="100"/>
      <c r="J36" s="100"/>
      <c r="K36" s="101"/>
      <c r="L36" s="102"/>
      <c r="M36" s="103"/>
      <c r="N36" s="103"/>
      <c r="O36" s="104"/>
      <c r="P36" s="105"/>
      <c r="Q36" s="106"/>
      <c r="R36" s="105"/>
      <c r="S36" s="75" t="str">
        <f t="shared" si="2"/>
        <v/>
      </c>
      <c r="BA36" s="11" t="str">
        <f t="shared" si="3"/>
        <v/>
      </c>
      <c r="BB36" s="11" t="str">
        <f t="shared" si="4"/>
        <v/>
      </c>
      <c r="BE36" s="26">
        <f t="shared" si="5"/>
        <v>0</v>
      </c>
      <c r="BF36" s="26" t="str">
        <f t="shared" si="6"/>
        <v/>
      </c>
    </row>
    <row r="37" spans="1:58" ht="15.75" customHeight="1" x14ac:dyDescent="0.15">
      <c r="A37" s="384" t="s">
        <v>44</v>
      </c>
      <c r="B37" s="424"/>
      <c r="C37" s="425"/>
      <c r="D37" s="93">
        <f t="shared" si="1"/>
        <v>7</v>
      </c>
      <c r="E37" s="107">
        <f>SUM(E26:E36)</f>
        <v>0</v>
      </c>
      <c r="F37" s="89">
        <f>SUM(F26:F36)</f>
        <v>2</v>
      </c>
      <c r="G37" s="89">
        <f>SUM(G26:G36)</f>
        <v>0</v>
      </c>
      <c r="H37" s="90">
        <f>SUM(H26:H36)</f>
        <v>0</v>
      </c>
      <c r="I37" s="90">
        <f>SUM(I26:I28,I30:I36)</f>
        <v>0</v>
      </c>
      <c r="J37" s="90">
        <f>SUM(J26:J28,J30:J36)</f>
        <v>0</v>
      </c>
      <c r="K37" s="90">
        <f>SUM(K26:K28,K30:K36)</f>
        <v>2</v>
      </c>
      <c r="L37" s="89">
        <f>SUM(L26:L28,L30:L31)</f>
        <v>0</v>
      </c>
      <c r="M37" s="90">
        <f>SUM(M26:M28,M30:M31)</f>
        <v>3</v>
      </c>
      <c r="N37" s="90">
        <f>SUM(N26:N28,N30:N31)</f>
        <v>0</v>
      </c>
      <c r="O37" s="91">
        <f>SUM(O26:O28,O30:O31)</f>
        <v>0</v>
      </c>
      <c r="P37" s="88">
        <f>SUM(P26:P36)</f>
        <v>7</v>
      </c>
      <c r="Q37" s="108">
        <f>SUM(Q26,Q28,Q30:Q31)</f>
        <v>0</v>
      </c>
      <c r="R37" s="88">
        <f>SUM(R26:R36)</f>
        <v>0</v>
      </c>
      <c r="S37" s="75" t="str">
        <f t="shared" si="2"/>
        <v/>
      </c>
      <c r="BA37" s="11" t="str">
        <f t="shared" si="3"/>
        <v/>
      </c>
      <c r="BB37" s="11" t="str">
        <f t="shared" si="4"/>
        <v/>
      </c>
      <c r="BE37" s="26">
        <f t="shared" si="5"/>
        <v>0</v>
      </c>
      <c r="BF37" s="26">
        <f t="shared" si="6"/>
        <v>0</v>
      </c>
    </row>
    <row r="38" spans="1:58" ht="15" customHeight="1" x14ac:dyDescent="0.15">
      <c r="A38" s="109" t="s">
        <v>45</v>
      </c>
      <c r="B38" s="59"/>
      <c r="C38" s="59"/>
      <c r="D38" s="377"/>
      <c r="E38" s="379"/>
      <c r="F38" s="379"/>
      <c r="G38" s="379"/>
      <c r="H38" s="379"/>
      <c r="I38" s="379"/>
      <c r="J38" s="379"/>
      <c r="K38" s="379"/>
      <c r="L38" s="379"/>
      <c r="M38" s="379"/>
      <c r="N38" s="379"/>
      <c r="O38" s="379"/>
      <c r="P38" s="377"/>
      <c r="Q38" s="379"/>
      <c r="R38" s="380"/>
      <c r="BA38" s="2"/>
    </row>
    <row r="39" spans="1:58" ht="16.5" customHeight="1" x14ac:dyDescent="0.15">
      <c r="A39" s="42" t="s">
        <v>46</v>
      </c>
      <c r="B39" s="59"/>
      <c r="C39" s="59"/>
      <c r="D39" s="378"/>
      <c r="E39" s="279"/>
      <c r="F39" s="279"/>
      <c r="G39" s="279"/>
      <c r="H39" s="279"/>
      <c r="I39" s="279"/>
      <c r="J39" s="279"/>
      <c r="K39" s="279"/>
      <c r="L39" s="279"/>
      <c r="M39" s="279"/>
      <c r="N39" s="279"/>
      <c r="O39" s="279"/>
      <c r="P39" s="378"/>
      <c r="Q39" s="379"/>
      <c r="R39" s="380"/>
      <c r="BA39" s="2"/>
      <c r="BB39" s="2"/>
      <c r="BC39" s="2"/>
      <c r="BD39" s="2"/>
      <c r="BE39" s="2"/>
      <c r="BF39" s="2"/>
    </row>
    <row r="40" spans="1:58" ht="18.75" customHeight="1" x14ac:dyDescent="0.15">
      <c r="A40" s="381" t="s">
        <v>166</v>
      </c>
      <c r="B40" s="382"/>
      <c r="C40" s="383"/>
      <c r="D40" s="111">
        <f>SUM(E40:O40)</f>
        <v>0</v>
      </c>
      <c r="E40" s="62"/>
      <c r="F40" s="63"/>
      <c r="G40" s="63"/>
      <c r="H40" s="63"/>
      <c r="I40" s="63"/>
      <c r="J40" s="63"/>
      <c r="K40" s="63"/>
      <c r="L40" s="63"/>
      <c r="M40" s="63"/>
      <c r="N40" s="72"/>
      <c r="O40" s="72"/>
      <c r="P40" s="74"/>
      <c r="Q40" s="112"/>
      <c r="R40" s="112"/>
      <c r="S40" s="75" t="str">
        <f>+BA40&amp;BB40&amp;BC40</f>
        <v/>
      </c>
      <c r="BA40" s="11" t="str">
        <f>IF($D40=0,"",IF($P40="",IF($D40="",""," No olvide escribir la columna Beneficiarios."),""))</f>
        <v/>
      </c>
      <c r="BB40" s="11" t="str">
        <f>IF($D40&lt;$P40," El número de Beneficiarios NO puede ser mayor que el Total.","")</f>
        <v/>
      </c>
      <c r="BC40" s="17" t="str">
        <f>IF($M40&lt;$Q40," Las actividades de 60 años NO puede ser mayor que el de 20-64 años.","")</f>
        <v/>
      </c>
      <c r="BD40" s="26">
        <f>IF($M40&lt;$Q40,1,0)</f>
        <v>0</v>
      </c>
      <c r="BE40" s="26">
        <f t="shared" ref="BE40:BE68" si="7">IF($D40&lt;$P40,1,0)</f>
        <v>0</v>
      </c>
      <c r="BF40" s="26" t="str">
        <f>IF($D40=0,"",IF($P40="",IF($D40="","",1),0))</f>
        <v/>
      </c>
    </row>
    <row r="41" spans="1:58" ht="19.5" customHeight="1" x14ac:dyDescent="0.15">
      <c r="A41" s="426" t="s">
        <v>167</v>
      </c>
      <c r="B41" s="427"/>
      <c r="C41" s="428"/>
      <c r="D41" s="113">
        <f t="shared" ref="D41:D64" si="8">SUM(E41:O41)</f>
        <v>11</v>
      </c>
      <c r="E41" s="114"/>
      <c r="F41" s="115"/>
      <c r="G41" s="115"/>
      <c r="H41" s="115"/>
      <c r="I41" s="115"/>
      <c r="J41" s="115"/>
      <c r="K41" s="115">
        <v>2</v>
      </c>
      <c r="L41" s="115"/>
      <c r="M41" s="115">
        <v>9</v>
      </c>
      <c r="N41" s="116"/>
      <c r="O41" s="116"/>
      <c r="P41" s="117">
        <v>11</v>
      </c>
      <c r="Q41" s="118"/>
      <c r="R41" s="118"/>
      <c r="S41" s="75" t="str">
        <f t="shared" ref="S41:S68" si="9">+BA41&amp;BB41&amp;BC41</f>
        <v/>
      </c>
      <c r="BA41" s="11" t="str">
        <f t="shared" ref="BA41:BA63" si="10">IF($D41=0,"",IF($P41="",IF($D41="",""," No olvide escribir la columna Beneficiarios."),""))</f>
        <v/>
      </c>
      <c r="BB41" s="11" t="str">
        <f t="shared" ref="BB41:BB68" si="11">IF($D41&lt;$P41," El número de Beneficiarios NO puede ser mayor que el Total.","")</f>
        <v/>
      </c>
      <c r="BC41" s="17" t="str">
        <f t="shared" ref="BC41:BC68" si="12">IF($M41&lt;$Q41," Las actividades de 60 años NO puede ser mayor que el de 20-64 años.","")</f>
        <v/>
      </c>
      <c r="BD41" s="26">
        <f t="shared" ref="BD41:BD68" si="13">IF($M41&lt;$Q41,1,0)</f>
        <v>0</v>
      </c>
      <c r="BE41" s="26">
        <f t="shared" si="7"/>
        <v>0</v>
      </c>
      <c r="BF41" s="26">
        <f t="shared" ref="BF41:BF68" si="14">IF($D41=0,"",IF($P41="",IF($D41="","",1),0))</f>
        <v>0</v>
      </c>
    </row>
    <row r="42" spans="1:58" ht="15.75" customHeight="1" x14ac:dyDescent="0.15">
      <c r="A42" s="387" t="s">
        <v>168</v>
      </c>
      <c r="B42" s="388"/>
      <c r="C42" s="389"/>
      <c r="D42" s="113">
        <f t="shared" si="8"/>
        <v>0</v>
      </c>
      <c r="E42" s="114"/>
      <c r="F42" s="115"/>
      <c r="G42" s="115"/>
      <c r="H42" s="115"/>
      <c r="I42" s="115"/>
      <c r="J42" s="115"/>
      <c r="K42" s="115"/>
      <c r="L42" s="115"/>
      <c r="M42" s="115"/>
      <c r="N42" s="116"/>
      <c r="O42" s="116"/>
      <c r="P42" s="117"/>
      <c r="Q42" s="118"/>
      <c r="R42" s="118"/>
      <c r="S42" s="75" t="str">
        <f t="shared" si="9"/>
        <v/>
      </c>
      <c r="BA42" s="11" t="str">
        <f t="shared" si="10"/>
        <v/>
      </c>
      <c r="BB42" s="11" t="str">
        <f t="shared" si="11"/>
        <v/>
      </c>
      <c r="BC42" s="17" t="str">
        <f t="shared" si="12"/>
        <v/>
      </c>
      <c r="BD42" s="26">
        <f t="shared" si="13"/>
        <v>0</v>
      </c>
      <c r="BE42" s="26">
        <f t="shared" si="7"/>
        <v>0</v>
      </c>
      <c r="BF42" s="26" t="str">
        <f t="shared" si="14"/>
        <v/>
      </c>
    </row>
    <row r="43" spans="1:58" ht="15.75" customHeight="1" x14ac:dyDescent="0.15">
      <c r="A43" s="387" t="s">
        <v>47</v>
      </c>
      <c r="B43" s="388"/>
      <c r="C43" s="389"/>
      <c r="D43" s="76">
        <f t="shared" si="8"/>
        <v>0</v>
      </c>
      <c r="E43" s="96"/>
      <c r="F43" s="80"/>
      <c r="G43" s="80"/>
      <c r="H43" s="80"/>
      <c r="I43" s="80"/>
      <c r="J43" s="80"/>
      <c r="K43" s="80"/>
      <c r="L43" s="80"/>
      <c r="M43" s="80"/>
      <c r="N43" s="81"/>
      <c r="O43" s="81"/>
      <c r="P43" s="83"/>
      <c r="Q43" s="119"/>
      <c r="R43" s="119"/>
      <c r="S43" s="75" t="str">
        <f t="shared" si="9"/>
        <v/>
      </c>
      <c r="BA43" s="11" t="str">
        <f t="shared" si="10"/>
        <v/>
      </c>
      <c r="BB43" s="11" t="str">
        <f t="shared" si="11"/>
        <v/>
      </c>
      <c r="BC43" s="17" t="str">
        <f t="shared" si="12"/>
        <v/>
      </c>
      <c r="BD43" s="26">
        <f t="shared" si="13"/>
        <v>0</v>
      </c>
      <c r="BE43" s="26">
        <f t="shared" si="7"/>
        <v>0</v>
      </c>
      <c r="BF43" s="26" t="str">
        <f t="shared" si="14"/>
        <v/>
      </c>
    </row>
    <row r="44" spans="1:58" ht="15.75" customHeight="1" x14ac:dyDescent="0.15">
      <c r="A44" s="387" t="s">
        <v>48</v>
      </c>
      <c r="B44" s="388"/>
      <c r="C44" s="389"/>
      <c r="D44" s="76">
        <f t="shared" si="8"/>
        <v>0</v>
      </c>
      <c r="E44" s="96"/>
      <c r="F44" s="80"/>
      <c r="G44" s="80"/>
      <c r="H44" s="80"/>
      <c r="I44" s="80"/>
      <c r="J44" s="80"/>
      <c r="K44" s="80"/>
      <c r="L44" s="80"/>
      <c r="M44" s="80"/>
      <c r="N44" s="81"/>
      <c r="O44" s="81"/>
      <c r="P44" s="83"/>
      <c r="Q44" s="119"/>
      <c r="R44" s="119"/>
      <c r="S44" s="75" t="str">
        <f t="shared" si="9"/>
        <v/>
      </c>
      <c r="BA44" s="11" t="str">
        <f t="shared" si="10"/>
        <v/>
      </c>
      <c r="BB44" s="11" t="str">
        <f t="shared" si="11"/>
        <v/>
      </c>
      <c r="BC44" s="17" t="str">
        <f t="shared" si="12"/>
        <v/>
      </c>
      <c r="BD44" s="26">
        <f t="shared" si="13"/>
        <v>0</v>
      </c>
      <c r="BE44" s="26">
        <f t="shared" si="7"/>
        <v>0</v>
      </c>
      <c r="BF44" s="26" t="str">
        <f t="shared" si="14"/>
        <v/>
      </c>
    </row>
    <row r="45" spans="1:58" ht="15.75" customHeight="1" x14ac:dyDescent="0.15">
      <c r="A45" s="387" t="s">
        <v>49</v>
      </c>
      <c r="B45" s="388"/>
      <c r="C45" s="389"/>
      <c r="D45" s="76">
        <f t="shared" si="8"/>
        <v>0</v>
      </c>
      <c r="E45" s="96"/>
      <c r="F45" s="80"/>
      <c r="G45" s="80"/>
      <c r="H45" s="80"/>
      <c r="I45" s="80"/>
      <c r="J45" s="80"/>
      <c r="K45" s="80"/>
      <c r="L45" s="80"/>
      <c r="M45" s="80"/>
      <c r="N45" s="81"/>
      <c r="O45" s="81"/>
      <c r="P45" s="83"/>
      <c r="Q45" s="119"/>
      <c r="R45" s="119"/>
      <c r="S45" s="75" t="str">
        <f t="shared" si="9"/>
        <v/>
      </c>
      <c r="BA45" s="11" t="str">
        <f t="shared" si="10"/>
        <v/>
      </c>
      <c r="BB45" s="11" t="str">
        <f t="shared" si="11"/>
        <v/>
      </c>
      <c r="BC45" s="17" t="str">
        <f t="shared" si="12"/>
        <v/>
      </c>
      <c r="BD45" s="26">
        <f t="shared" si="13"/>
        <v>0</v>
      </c>
      <c r="BE45" s="26">
        <f t="shared" si="7"/>
        <v>0</v>
      </c>
      <c r="BF45" s="26" t="str">
        <f t="shared" si="14"/>
        <v/>
      </c>
    </row>
    <row r="46" spans="1:58" ht="15.75" customHeight="1" x14ac:dyDescent="0.15">
      <c r="A46" s="387" t="s">
        <v>50</v>
      </c>
      <c r="B46" s="388"/>
      <c r="C46" s="389"/>
      <c r="D46" s="76">
        <f t="shared" si="8"/>
        <v>0</v>
      </c>
      <c r="E46" s="96"/>
      <c r="F46" s="80"/>
      <c r="G46" s="80"/>
      <c r="H46" s="80"/>
      <c r="I46" s="80"/>
      <c r="J46" s="80"/>
      <c r="K46" s="80"/>
      <c r="L46" s="80"/>
      <c r="M46" s="80"/>
      <c r="N46" s="81"/>
      <c r="O46" s="81"/>
      <c r="P46" s="83"/>
      <c r="Q46" s="119"/>
      <c r="R46" s="119"/>
      <c r="S46" s="75" t="str">
        <f t="shared" si="9"/>
        <v/>
      </c>
      <c r="BA46" s="11" t="str">
        <f t="shared" si="10"/>
        <v/>
      </c>
      <c r="BB46" s="11" t="str">
        <f t="shared" si="11"/>
        <v/>
      </c>
      <c r="BC46" s="17" t="str">
        <f t="shared" si="12"/>
        <v/>
      </c>
      <c r="BD46" s="26">
        <f t="shared" si="13"/>
        <v>0</v>
      </c>
      <c r="BE46" s="26">
        <f t="shared" si="7"/>
        <v>0</v>
      </c>
      <c r="BF46" s="26" t="str">
        <f t="shared" si="14"/>
        <v/>
      </c>
    </row>
    <row r="47" spans="1:58" ht="15" customHeight="1" x14ac:dyDescent="0.15">
      <c r="A47" s="387" t="s">
        <v>169</v>
      </c>
      <c r="B47" s="388"/>
      <c r="C47" s="389"/>
      <c r="D47" s="76">
        <f>SUM(E47:K47)</f>
        <v>0</v>
      </c>
      <c r="E47" s="96"/>
      <c r="F47" s="80"/>
      <c r="G47" s="80"/>
      <c r="H47" s="80"/>
      <c r="I47" s="80"/>
      <c r="J47" s="80"/>
      <c r="K47" s="80"/>
      <c r="L47" s="79"/>
      <c r="M47" s="79"/>
      <c r="N47" s="79"/>
      <c r="O47" s="120"/>
      <c r="P47" s="83"/>
      <c r="Q47" s="121"/>
      <c r="R47" s="119"/>
      <c r="S47" s="75" t="str">
        <f t="shared" si="9"/>
        <v/>
      </c>
      <c r="BA47" s="11" t="str">
        <f t="shared" si="10"/>
        <v/>
      </c>
      <c r="BB47" s="11" t="str">
        <f t="shared" si="11"/>
        <v/>
      </c>
      <c r="BC47" s="8"/>
      <c r="BD47" s="8"/>
      <c r="BE47" s="26">
        <f t="shared" si="7"/>
        <v>0</v>
      </c>
      <c r="BF47" s="26" t="str">
        <f t="shared" si="14"/>
        <v/>
      </c>
    </row>
    <row r="48" spans="1:58" ht="19.5" customHeight="1" x14ac:dyDescent="0.15">
      <c r="A48" s="387" t="s">
        <v>170</v>
      </c>
      <c r="B48" s="388"/>
      <c r="C48" s="389"/>
      <c r="D48" s="76">
        <f>SUM(J48:O48)</f>
        <v>0</v>
      </c>
      <c r="E48" s="79"/>
      <c r="F48" s="79"/>
      <c r="G48" s="79"/>
      <c r="H48" s="79"/>
      <c r="I48" s="79"/>
      <c r="J48" s="80"/>
      <c r="K48" s="80"/>
      <c r="L48" s="80"/>
      <c r="M48" s="80"/>
      <c r="N48" s="81"/>
      <c r="O48" s="81"/>
      <c r="P48" s="83"/>
      <c r="Q48" s="119"/>
      <c r="R48" s="119"/>
      <c r="S48" s="75" t="str">
        <f t="shared" si="9"/>
        <v/>
      </c>
      <c r="BA48" s="11" t="str">
        <f t="shared" si="10"/>
        <v/>
      </c>
      <c r="BB48" s="11" t="str">
        <f t="shared" si="11"/>
        <v/>
      </c>
      <c r="BC48" s="17" t="str">
        <f t="shared" si="12"/>
        <v/>
      </c>
      <c r="BD48" s="26">
        <f t="shared" si="13"/>
        <v>0</v>
      </c>
      <c r="BE48" s="26">
        <f t="shared" si="7"/>
        <v>0</v>
      </c>
      <c r="BF48" s="26" t="str">
        <f t="shared" si="14"/>
        <v/>
      </c>
    </row>
    <row r="49" spans="1:60" ht="15.75" customHeight="1" x14ac:dyDescent="0.15">
      <c r="A49" s="387" t="s">
        <v>51</v>
      </c>
      <c r="B49" s="388"/>
      <c r="C49" s="389"/>
      <c r="D49" s="76">
        <f t="shared" si="8"/>
        <v>0</v>
      </c>
      <c r="E49" s="96"/>
      <c r="F49" s="80"/>
      <c r="G49" s="80"/>
      <c r="H49" s="80"/>
      <c r="I49" s="80"/>
      <c r="J49" s="80"/>
      <c r="K49" s="80"/>
      <c r="L49" s="80"/>
      <c r="M49" s="80"/>
      <c r="N49" s="81"/>
      <c r="O49" s="81"/>
      <c r="P49" s="83"/>
      <c r="Q49" s="119"/>
      <c r="R49" s="119"/>
      <c r="S49" s="75" t="str">
        <f t="shared" si="9"/>
        <v/>
      </c>
      <c r="BA49" s="11" t="str">
        <f t="shared" si="10"/>
        <v/>
      </c>
      <c r="BB49" s="11" t="str">
        <f t="shared" si="11"/>
        <v/>
      </c>
      <c r="BC49" s="17" t="str">
        <f t="shared" si="12"/>
        <v/>
      </c>
      <c r="BD49" s="26">
        <f t="shared" si="13"/>
        <v>0</v>
      </c>
      <c r="BE49" s="26">
        <f t="shared" si="7"/>
        <v>0</v>
      </c>
      <c r="BF49" s="26" t="str">
        <f t="shared" si="14"/>
        <v/>
      </c>
    </row>
    <row r="50" spans="1:60" ht="16.5" customHeight="1" x14ac:dyDescent="0.15">
      <c r="A50" s="387" t="s">
        <v>53</v>
      </c>
      <c r="B50" s="388"/>
      <c r="C50" s="389"/>
      <c r="D50" s="76">
        <f>SUM(I50:O50)</f>
        <v>0</v>
      </c>
      <c r="E50" s="79"/>
      <c r="F50" s="79"/>
      <c r="G50" s="79"/>
      <c r="H50" s="79"/>
      <c r="I50" s="80"/>
      <c r="J50" s="80"/>
      <c r="K50" s="80"/>
      <c r="L50" s="80"/>
      <c r="M50" s="80"/>
      <c r="N50" s="81"/>
      <c r="O50" s="81"/>
      <c r="P50" s="83"/>
      <c r="Q50" s="119"/>
      <c r="R50" s="119"/>
      <c r="S50" s="75" t="str">
        <f t="shared" si="9"/>
        <v/>
      </c>
      <c r="BA50" s="11" t="str">
        <f t="shared" si="10"/>
        <v/>
      </c>
      <c r="BB50" s="11" t="str">
        <f t="shared" si="11"/>
        <v/>
      </c>
      <c r="BC50" s="17" t="str">
        <f t="shared" si="12"/>
        <v/>
      </c>
      <c r="BD50" s="26">
        <f t="shared" si="13"/>
        <v>0</v>
      </c>
      <c r="BE50" s="26">
        <f t="shared" si="7"/>
        <v>0</v>
      </c>
      <c r="BF50" s="26" t="str">
        <f t="shared" si="14"/>
        <v/>
      </c>
    </row>
    <row r="51" spans="1:60" ht="17.25" customHeight="1" x14ac:dyDescent="0.15">
      <c r="A51" s="387" t="s">
        <v>171</v>
      </c>
      <c r="B51" s="388"/>
      <c r="C51" s="389"/>
      <c r="D51" s="76">
        <f t="shared" si="8"/>
        <v>0</v>
      </c>
      <c r="E51" s="80"/>
      <c r="F51" s="80"/>
      <c r="G51" s="80"/>
      <c r="H51" s="80"/>
      <c r="I51" s="80"/>
      <c r="J51" s="80"/>
      <c r="K51" s="80"/>
      <c r="L51" s="80"/>
      <c r="M51" s="80"/>
      <c r="N51" s="81"/>
      <c r="O51" s="81"/>
      <c r="P51" s="83"/>
      <c r="Q51" s="119"/>
      <c r="R51" s="119"/>
      <c r="S51" s="75" t="str">
        <f t="shared" si="9"/>
        <v/>
      </c>
      <c r="BA51" s="11" t="str">
        <f t="shared" si="10"/>
        <v/>
      </c>
      <c r="BB51" s="11" t="str">
        <f t="shared" si="11"/>
        <v/>
      </c>
      <c r="BC51" s="17" t="str">
        <f t="shared" si="12"/>
        <v/>
      </c>
      <c r="BD51" s="26">
        <f t="shared" si="13"/>
        <v>0</v>
      </c>
      <c r="BE51" s="26">
        <f t="shared" si="7"/>
        <v>0</v>
      </c>
      <c r="BF51" s="26" t="str">
        <f t="shared" si="14"/>
        <v/>
      </c>
    </row>
    <row r="52" spans="1:60" ht="15.75" customHeight="1" x14ac:dyDescent="0.15">
      <c r="A52" s="387" t="s">
        <v>54</v>
      </c>
      <c r="B52" s="388"/>
      <c r="C52" s="389"/>
      <c r="D52" s="76">
        <f>SUM(H52:O52)</f>
        <v>0</v>
      </c>
      <c r="E52" s="79"/>
      <c r="F52" s="79"/>
      <c r="G52" s="79"/>
      <c r="H52" s="80"/>
      <c r="I52" s="80"/>
      <c r="J52" s="80"/>
      <c r="K52" s="80"/>
      <c r="L52" s="80"/>
      <c r="M52" s="80"/>
      <c r="N52" s="81"/>
      <c r="O52" s="81"/>
      <c r="P52" s="83"/>
      <c r="Q52" s="119"/>
      <c r="R52" s="119"/>
      <c r="S52" s="75" t="str">
        <f t="shared" si="9"/>
        <v/>
      </c>
      <c r="BA52" s="11" t="str">
        <f t="shared" si="10"/>
        <v/>
      </c>
      <c r="BB52" s="11" t="str">
        <f t="shared" si="11"/>
        <v/>
      </c>
      <c r="BC52" s="17" t="str">
        <f t="shared" si="12"/>
        <v/>
      </c>
      <c r="BD52" s="26">
        <f t="shared" si="13"/>
        <v>0</v>
      </c>
      <c r="BE52" s="26">
        <f t="shared" si="7"/>
        <v>0</v>
      </c>
      <c r="BF52" s="26" t="str">
        <f t="shared" si="14"/>
        <v/>
      </c>
    </row>
    <row r="53" spans="1:60" ht="17.25" customHeight="1" x14ac:dyDescent="0.15">
      <c r="A53" s="387" t="s">
        <v>55</v>
      </c>
      <c r="B53" s="388"/>
      <c r="C53" s="389"/>
      <c r="D53" s="76">
        <f>SUM(E53:O53)</f>
        <v>1</v>
      </c>
      <c r="E53" s="80"/>
      <c r="F53" s="80"/>
      <c r="G53" s="80"/>
      <c r="H53" s="80"/>
      <c r="I53" s="80"/>
      <c r="J53" s="80"/>
      <c r="K53" s="80"/>
      <c r="L53" s="80"/>
      <c r="M53" s="80">
        <v>1</v>
      </c>
      <c r="N53" s="81"/>
      <c r="O53" s="81"/>
      <c r="P53" s="83">
        <v>1</v>
      </c>
      <c r="Q53" s="119"/>
      <c r="R53" s="119"/>
      <c r="S53" s="75" t="str">
        <f>+BA53&amp;BB53&amp;BC53</f>
        <v/>
      </c>
      <c r="BA53" s="11" t="str">
        <f t="shared" si="10"/>
        <v/>
      </c>
      <c r="BB53" s="11" t="str">
        <f t="shared" si="11"/>
        <v/>
      </c>
      <c r="BC53" s="17" t="str">
        <f t="shared" si="12"/>
        <v/>
      </c>
      <c r="BD53" s="26">
        <f t="shared" si="13"/>
        <v>0</v>
      </c>
      <c r="BE53" s="26">
        <f t="shared" si="7"/>
        <v>0</v>
      </c>
      <c r="BF53" s="26">
        <f t="shared" si="14"/>
        <v>0</v>
      </c>
    </row>
    <row r="54" spans="1:60" ht="15" customHeight="1" x14ac:dyDescent="0.15">
      <c r="A54" s="387" t="s">
        <v>172</v>
      </c>
      <c r="B54" s="388"/>
      <c r="C54" s="389"/>
      <c r="D54" s="76">
        <f t="shared" si="8"/>
        <v>0</v>
      </c>
      <c r="E54" s="96"/>
      <c r="F54" s="80"/>
      <c r="G54" s="80"/>
      <c r="H54" s="80"/>
      <c r="I54" s="80"/>
      <c r="J54" s="80"/>
      <c r="K54" s="80"/>
      <c r="L54" s="80"/>
      <c r="M54" s="80"/>
      <c r="N54" s="81"/>
      <c r="O54" s="81"/>
      <c r="P54" s="83"/>
      <c r="Q54" s="119"/>
      <c r="R54" s="119"/>
      <c r="S54" s="75" t="str">
        <f t="shared" si="9"/>
        <v/>
      </c>
      <c r="BA54" s="11" t="str">
        <f t="shared" si="10"/>
        <v/>
      </c>
      <c r="BB54" s="11" t="str">
        <f t="shared" si="11"/>
        <v/>
      </c>
      <c r="BC54" s="17" t="str">
        <f t="shared" si="12"/>
        <v/>
      </c>
      <c r="BD54" s="26">
        <f t="shared" si="13"/>
        <v>0</v>
      </c>
      <c r="BE54" s="26">
        <f t="shared" si="7"/>
        <v>0</v>
      </c>
      <c r="BF54" s="26" t="str">
        <f t="shared" si="14"/>
        <v/>
      </c>
    </row>
    <row r="55" spans="1:60" ht="15.75" customHeight="1" x14ac:dyDescent="0.15">
      <c r="A55" s="387" t="s">
        <v>173</v>
      </c>
      <c r="B55" s="388"/>
      <c r="C55" s="389"/>
      <c r="D55" s="76">
        <f t="shared" si="8"/>
        <v>0</v>
      </c>
      <c r="E55" s="96"/>
      <c r="F55" s="80"/>
      <c r="G55" s="80"/>
      <c r="H55" s="80"/>
      <c r="I55" s="80"/>
      <c r="J55" s="80"/>
      <c r="K55" s="80"/>
      <c r="L55" s="80"/>
      <c r="M55" s="80"/>
      <c r="N55" s="81"/>
      <c r="O55" s="81"/>
      <c r="P55" s="83"/>
      <c r="Q55" s="119"/>
      <c r="R55" s="119"/>
      <c r="S55" s="75" t="str">
        <f t="shared" si="9"/>
        <v/>
      </c>
      <c r="BA55" s="11" t="str">
        <f t="shared" si="10"/>
        <v/>
      </c>
      <c r="BB55" s="11" t="str">
        <f t="shared" si="11"/>
        <v/>
      </c>
      <c r="BC55" s="17" t="str">
        <f t="shared" si="12"/>
        <v/>
      </c>
      <c r="BD55" s="26">
        <f t="shared" si="13"/>
        <v>0</v>
      </c>
      <c r="BE55" s="26">
        <f t="shared" si="7"/>
        <v>0</v>
      </c>
      <c r="BF55" s="26" t="str">
        <f t="shared" si="14"/>
        <v/>
      </c>
    </row>
    <row r="56" spans="1:60" ht="17.25" customHeight="1" x14ac:dyDescent="0.15">
      <c r="A56" s="387" t="s">
        <v>56</v>
      </c>
      <c r="B56" s="388"/>
      <c r="C56" s="389"/>
      <c r="D56" s="76">
        <f t="shared" si="8"/>
        <v>32</v>
      </c>
      <c r="E56" s="80">
        <v>1</v>
      </c>
      <c r="F56" s="80">
        <v>2</v>
      </c>
      <c r="G56" s="80">
        <v>4</v>
      </c>
      <c r="H56" s="80">
        <v>1</v>
      </c>
      <c r="I56" s="80">
        <v>4</v>
      </c>
      <c r="J56" s="80">
        <v>1</v>
      </c>
      <c r="K56" s="80">
        <v>18</v>
      </c>
      <c r="L56" s="80"/>
      <c r="M56" s="80">
        <v>1</v>
      </c>
      <c r="N56" s="81"/>
      <c r="O56" s="81"/>
      <c r="P56" s="83">
        <v>32</v>
      </c>
      <c r="Q56" s="119"/>
      <c r="R56" s="119"/>
      <c r="S56" s="75" t="str">
        <f t="shared" si="9"/>
        <v/>
      </c>
      <c r="BA56" s="11" t="str">
        <f t="shared" si="10"/>
        <v/>
      </c>
      <c r="BB56" s="11" t="str">
        <f t="shared" si="11"/>
        <v/>
      </c>
      <c r="BC56" s="17" t="str">
        <f t="shared" si="12"/>
        <v/>
      </c>
      <c r="BD56" s="26">
        <f t="shared" si="13"/>
        <v>0</v>
      </c>
      <c r="BE56" s="26">
        <f t="shared" si="7"/>
        <v>0</v>
      </c>
      <c r="BF56" s="26">
        <f t="shared" si="14"/>
        <v>0</v>
      </c>
    </row>
    <row r="57" spans="1:60" s="123" customFormat="1" ht="15" x14ac:dyDescent="0.25">
      <c r="A57" s="387" t="s">
        <v>174</v>
      </c>
      <c r="B57" s="388"/>
      <c r="C57" s="389"/>
      <c r="D57" s="76">
        <f t="shared" si="8"/>
        <v>0</v>
      </c>
      <c r="E57" s="19"/>
      <c r="F57" s="20"/>
      <c r="G57" s="20"/>
      <c r="H57" s="20"/>
      <c r="I57" s="20"/>
      <c r="J57" s="20"/>
      <c r="K57" s="20"/>
      <c r="L57" s="20"/>
      <c r="M57" s="20"/>
      <c r="N57" s="21"/>
      <c r="O57" s="21"/>
      <c r="P57" s="18"/>
      <c r="Q57" s="22"/>
      <c r="R57" s="22"/>
      <c r="S57" s="75" t="str">
        <f t="shared" si="9"/>
        <v/>
      </c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1" t="str">
        <f t="shared" si="10"/>
        <v/>
      </c>
      <c r="BB57" s="11" t="str">
        <f t="shared" si="11"/>
        <v/>
      </c>
      <c r="BC57" s="17" t="str">
        <f t="shared" si="12"/>
        <v/>
      </c>
      <c r="BD57" s="26">
        <f t="shared" si="13"/>
        <v>0</v>
      </c>
      <c r="BE57" s="26">
        <f t="shared" si="7"/>
        <v>0</v>
      </c>
      <c r="BF57" s="26" t="str">
        <f t="shared" si="14"/>
        <v/>
      </c>
      <c r="BG57" s="122"/>
      <c r="BH57" s="122"/>
    </row>
    <row r="58" spans="1:60" ht="15.75" customHeight="1" x14ac:dyDescent="0.15">
      <c r="A58" s="311" t="s">
        <v>175</v>
      </c>
      <c r="B58" s="312"/>
      <c r="C58" s="313"/>
      <c r="D58" s="76">
        <f t="shared" si="8"/>
        <v>0</v>
      </c>
      <c r="E58" s="97"/>
      <c r="F58" s="80"/>
      <c r="G58" s="80"/>
      <c r="H58" s="80"/>
      <c r="I58" s="80"/>
      <c r="J58" s="80"/>
      <c r="K58" s="80"/>
      <c r="L58" s="80"/>
      <c r="M58" s="97"/>
      <c r="N58" s="97"/>
      <c r="O58" s="124"/>
      <c r="P58" s="83"/>
      <c r="Q58" s="119"/>
      <c r="R58" s="119"/>
      <c r="S58" s="75" t="str">
        <f t="shared" si="9"/>
        <v/>
      </c>
      <c r="BA58" s="11" t="str">
        <f t="shared" si="10"/>
        <v/>
      </c>
      <c r="BB58" s="11" t="str">
        <f t="shared" si="11"/>
        <v/>
      </c>
      <c r="BC58" s="17" t="str">
        <f t="shared" si="12"/>
        <v/>
      </c>
      <c r="BD58" s="26">
        <f t="shared" si="13"/>
        <v>0</v>
      </c>
      <c r="BE58" s="26">
        <f t="shared" si="7"/>
        <v>0</v>
      </c>
      <c r="BF58" s="26" t="str">
        <f t="shared" si="14"/>
        <v/>
      </c>
    </row>
    <row r="59" spans="1:60" ht="15.75" customHeight="1" x14ac:dyDescent="0.15">
      <c r="A59" s="311" t="s">
        <v>176</v>
      </c>
      <c r="B59" s="312"/>
      <c r="C59" s="313"/>
      <c r="D59" s="76">
        <f t="shared" si="8"/>
        <v>0</v>
      </c>
      <c r="E59" s="97"/>
      <c r="F59" s="80"/>
      <c r="G59" s="80"/>
      <c r="H59" s="80"/>
      <c r="I59" s="80"/>
      <c r="J59" s="80"/>
      <c r="K59" s="80"/>
      <c r="L59" s="80"/>
      <c r="M59" s="97"/>
      <c r="N59" s="97"/>
      <c r="O59" s="124"/>
      <c r="P59" s="83"/>
      <c r="Q59" s="119"/>
      <c r="R59" s="119"/>
      <c r="S59" s="75" t="str">
        <f t="shared" si="9"/>
        <v/>
      </c>
      <c r="BA59" s="11" t="str">
        <f t="shared" si="10"/>
        <v/>
      </c>
      <c r="BB59" s="11" t="str">
        <f t="shared" si="11"/>
        <v/>
      </c>
      <c r="BC59" s="17" t="str">
        <f t="shared" si="12"/>
        <v/>
      </c>
      <c r="BD59" s="26">
        <f t="shared" si="13"/>
        <v>0</v>
      </c>
      <c r="BE59" s="26">
        <f t="shared" si="7"/>
        <v>0</v>
      </c>
      <c r="BF59" s="26" t="str">
        <f t="shared" si="14"/>
        <v/>
      </c>
    </row>
    <row r="60" spans="1:60" ht="15.75" customHeight="1" x14ac:dyDescent="0.15">
      <c r="A60" s="311" t="s">
        <v>177</v>
      </c>
      <c r="B60" s="312"/>
      <c r="C60" s="313"/>
      <c r="D60" s="76">
        <f t="shared" si="8"/>
        <v>0</v>
      </c>
      <c r="E60" s="97"/>
      <c r="F60" s="80"/>
      <c r="G60" s="80"/>
      <c r="H60" s="80"/>
      <c r="I60" s="80"/>
      <c r="J60" s="80"/>
      <c r="K60" s="80"/>
      <c r="L60" s="80"/>
      <c r="M60" s="97"/>
      <c r="N60" s="97"/>
      <c r="O60" s="124"/>
      <c r="P60" s="83"/>
      <c r="Q60" s="119"/>
      <c r="R60" s="119"/>
      <c r="S60" s="75" t="str">
        <f t="shared" si="9"/>
        <v/>
      </c>
      <c r="BA60" s="11" t="str">
        <f t="shared" si="10"/>
        <v/>
      </c>
      <c r="BB60" s="11" t="str">
        <f t="shared" si="11"/>
        <v/>
      </c>
      <c r="BC60" s="17" t="str">
        <f t="shared" si="12"/>
        <v/>
      </c>
      <c r="BD60" s="26">
        <f t="shared" si="13"/>
        <v>0</v>
      </c>
      <c r="BE60" s="26">
        <f t="shared" si="7"/>
        <v>0</v>
      </c>
      <c r="BF60" s="26" t="str">
        <f t="shared" si="14"/>
        <v/>
      </c>
    </row>
    <row r="61" spans="1:60" ht="15.75" customHeight="1" x14ac:dyDescent="0.15">
      <c r="A61" s="311" t="s">
        <v>52</v>
      </c>
      <c r="B61" s="312"/>
      <c r="C61" s="313"/>
      <c r="D61" s="76">
        <f t="shared" si="8"/>
        <v>2</v>
      </c>
      <c r="E61" s="97"/>
      <c r="F61" s="80"/>
      <c r="G61" s="80"/>
      <c r="H61" s="80"/>
      <c r="I61" s="80"/>
      <c r="J61" s="80"/>
      <c r="K61" s="80"/>
      <c r="L61" s="80">
        <v>1</v>
      </c>
      <c r="M61" s="97">
        <v>1</v>
      </c>
      <c r="N61" s="97"/>
      <c r="O61" s="124"/>
      <c r="P61" s="83">
        <v>2</v>
      </c>
      <c r="Q61" s="119"/>
      <c r="R61" s="119"/>
      <c r="S61" s="75" t="str">
        <f t="shared" si="9"/>
        <v/>
      </c>
      <c r="BA61" s="11" t="str">
        <f t="shared" si="10"/>
        <v/>
      </c>
      <c r="BB61" s="11" t="str">
        <f t="shared" si="11"/>
        <v/>
      </c>
      <c r="BC61" s="17" t="str">
        <f t="shared" si="12"/>
        <v/>
      </c>
      <c r="BD61" s="26">
        <f t="shared" si="13"/>
        <v>0</v>
      </c>
      <c r="BE61" s="26">
        <f t="shared" si="7"/>
        <v>0</v>
      </c>
      <c r="BF61" s="26">
        <f t="shared" si="14"/>
        <v>0</v>
      </c>
    </row>
    <row r="62" spans="1:60" ht="15.75" customHeight="1" x14ac:dyDescent="0.15">
      <c r="A62" s="387" t="s">
        <v>57</v>
      </c>
      <c r="B62" s="388"/>
      <c r="C62" s="389"/>
      <c r="D62" s="76">
        <f>SUM(M62,O62)</f>
        <v>0</v>
      </c>
      <c r="E62" s="79"/>
      <c r="F62" s="79"/>
      <c r="G62" s="79"/>
      <c r="H62" s="79"/>
      <c r="I62" s="79"/>
      <c r="J62" s="79"/>
      <c r="K62" s="79"/>
      <c r="L62" s="79"/>
      <c r="M62" s="97"/>
      <c r="N62" s="79"/>
      <c r="O62" s="124"/>
      <c r="P62" s="83"/>
      <c r="Q62" s="119"/>
      <c r="R62" s="119"/>
      <c r="S62" s="75" t="str">
        <f t="shared" si="9"/>
        <v/>
      </c>
      <c r="BA62" s="11" t="str">
        <f t="shared" si="10"/>
        <v/>
      </c>
      <c r="BB62" s="11" t="str">
        <f t="shared" si="11"/>
        <v/>
      </c>
      <c r="BC62" s="17" t="str">
        <f t="shared" si="12"/>
        <v/>
      </c>
      <c r="BD62" s="26">
        <f t="shared" si="13"/>
        <v>0</v>
      </c>
      <c r="BE62" s="26">
        <f t="shared" si="7"/>
        <v>0</v>
      </c>
      <c r="BF62" s="26" t="str">
        <f t="shared" si="14"/>
        <v/>
      </c>
    </row>
    <row r="63" spans="1:60" ht="15.75" customHeight="1" x14ac:dyDescent="0.15">
      <c r="A63" s="418" t="s">
        <v>58</v>
      </c>
      <c r="B63" s="419"/>
      <c r="C63" s="420"/>
      <c r="D63" s="84">
        <f>SUM(M63,O63)</f>
        <v>0</v>
      </c>
      <c r="E63" s="79"/>
      <c r="F63" s="79"/>
      <c r="G63" s="79"/>
      <c r="H63" s="79"/>
      <c r="I63" s="79"/>
      <c r="J63" s="79"/>
      <c r="K63" s="79"/>
      <c r="L63" s="79"/>
      <c r="M63" s="97"/>
      <c r="N63" s="79"/>
      <c r="O63" s="124"/>
      <c r="P63" s="83"/>
      <c r="Q63" s="119"/>
      <c r="R63" s="119"/>
      <c r="S63" s="75" t="str">
        <f t="shared" si="9"/>
        <v/>
      </c>
      <c r="BA63" s="11" t="str">
        <f t="shared" si="10"/>
        <v/>
      </c>
      <c r="BB63" s="11" t="str">
        <f t="shared" si="11"/>
        <v/>
      </c>
      <c r="BC63" s="17" t="str">
        <f t="shared" si="12"/>
        <v/>
      </c>
      <c r="BD63" s="26">
        <f t="shared" si="13"/>
        <v>0</v>
      </c>
      <c r="BE63" s="26">
        <f t="shared" si="7"/>
        <v>0</v>
      </c>
      <c r="BF63" s="26" t="str">
        <f t="shared" si="14"/>
        <v/>
      </c>
    </row>
    <row r="64" spans="1:60" ht="15.75" customHeight="1" x14ac:dyDescent="0.15">
      <c r="A64" s="384" t="s">
        <v>59</v>
      </c>
      <c r="B64" s="385"/>
      <c r="C64" s="386"/>
      <c r="D64" s="88">
        <f t="shared" si="8"/>
        <v>46</v>
      </c>
      <c r="E64" s="107">
        <f>SUM(E40:E47,E49,E51,E53:E61)</f>
        <v>1</v>
      </c>
      <c r="F64" s="107">
        <f>SUM(F40:F47,F49,F51,F53:F61)</f>
        <v>2</v>
      </c>
      <c r="G64" s="107">
        <f>SUM(G40:G47,G49,G51,G53:G61)</f>
        <v>4</v>
      </c>
      <c r="H64" s="90">
        <f>SUM(H40:H47,H49,H51:H61)</f>
        <v>1</v>
      </c>
      <c r="I64" s="90">
        <f>SUM(I40:I47,I49:I61)</f>
        <v>4</v>
      </c>
      <c r="J64" s="90">
        <f>SUM(J40:J61)</f>
        <v>1</v>
      </c>
      <c r="K64" s="90">
        <f>SUM(K40:K61)</f>
        <v>20</v>
      </c>
      <c r="L64" s="90">
        <f>SUM(L40:L46,L48:L61)</f>
        <v>1</v>
      </c>
      <c r="M64" s="90">
        <f>SUM(M40:M46,M48:M63)</f>
        <v>12</v>
      </c>
      <c r="N64" s="90">
        <f>SUM(N40:N46,N48:N61)</f>
        <v>0</v>
      </c>
      <c r="O64" s="91">
        <f>SUM(O40:O46,O48:O63)</f>
        <v>0</v>
      </c>
      <c r="P64" s="88">
        <f>SUM(P40:P63)</f>
        <v>46</v>
      </c>
      <c r="Q64" s="108">
        <f>SUM(Q40:Q46,Q48:Q63)</f>
        <v>0</v>
      </c>
      <c r="R64" s="88">
        <f>SUM(R40:R63)</f>
        <v>0</v>
      </c>
      <c r="S64" s="75" t="str">
        <f t="shared" si="9"/>
        <v/>
      </c>
      <c r="BA64" s="11" t="str">
        <f>IF($D64=0,"",IF($P64="",IF($D64="",""," No olvide escribir la columna Beneficiarios."),""))</f>
        <v/>
      </c>
      <c r="BB64" s="11" t="str">
        <f t="shared" si="11"/>
        <v/>
      </c>
      <c r="BC64" s="17" t="str">
        <f t="shared" si="12"/>
        <v/>
      </c>
      <c r="BD64" s="26">
        <f t="shared" si="13"/>
        <v>0</v>
      </c>
      <c r="BE64" s="26">
        <f t="shared" si="7"/>
        <v>0</v>
      </c>
      <c r="BF64" s="26">
        <f t="shared" si="14"/>
        <v>0</v>
      </c>
    </row>
    <row r="65" spans="1:58" ht="24.75" customHeight="1" x14ac:dyDescent="0.15">
      <c r="A65" s="109" t="s">
        <v>60</v>
      </c>
      <c r="B65" s="59"/>
      <c r="C65" s="59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125"/>
      <c r="O65" s="126"/>
      <c r="P65" s="126"/>
      <c r="Q65" s="127"/>
      <c r="R65" s="128"/>
    </row>
    <row r="66" spans="1:58" ht="20.25" customHeight="1" x14ac:dyDescent="0.15">
      <c r="A66" s="387" t="s">
        <v>178</v>
      </c>
      <c r="B66" s="388"/>
      <c r="C66" s="389"/>
      <c r="D66" s="129">
        <f>SUM(E66:O66)</f>
        <v>0</v>
      </c>
      <c r="E66" s="45"/>
      <c r="F66" s="46"/>
      <c r="G66" s="46"/>
      <c r="H66" s="47"/>
      <c r="I66" s="47"/>
      <c r="J66" s="47"/>
      <c r="K66" s="47"/>
      <c r="L66" s="47"/>
      <c r="M66" s="47"/>
      <c r="N66" s="48"/>
      <c r="O66" s="48"/>
      <c r="P66" s="50"/>
      <c r="Q66" s="130"/>
      <c r="R66" s="130"/>
      <c r="S66" s="75" t="str">
        <f>+BA66&amp;BB66&amp;BC66</f>
        <v/>
      </c>
      <c r="BA66" s="11" t="str">
        <f>IF($D66=0,"",IF($P66="",IF($D66="",""," No olvide escribir la columna Beneficiarios."),""))</f>
        <v/>
      </c>
      <c r="BB66" s="11" t="str">
        <f t="shared" si="11"/>
        <v/>
      </c>
      <c r="BC66" s="17" t="str">
        <f t="shared" si="12"/>
        <v/>
      </c>
      <c r="BD66" s="26">
        <f t="shared" si="13"/>
        <v>0</v>
      </c>
      <c r="BE66" s="26">
        <f t="shared" si="7"/>
        <v>0</v>
      </c>
      <c r="BF66" s="26" t="str">
        <f t="shared" si="14"/>
        <v/>
      </c>
    </row>
    <row r="67" spans="1:58" ht="18.75" customHeight="1" x14ac:dyDescent="0.15">
      <c r="A67" s="303" t="s">
        <v>61</v>
      </c>
      <c r="B67" s="304"/>
      <c r="C67" s="305"/>
      <c r="D67" s="88">
        <f>SUM(E67:O67)</f>
        <v>0</v>
      </c>
      <c r="E67" s="107">
        <f>+E66</f>
        <v>0</v>
      </c>
      <c r="F67" s="89">
        <f t="shared" ref="F67:R67" si="15">+F66</f>
        <v>0</v>
      </c>
      <c r="G67" s="89">
        <f t="shared" si="15"/>
        <v>0</v>
      </c>
      <c r="H67" s="90">
        <f t="shared" si="15"/>
        <v>0</v>
      </c>
      <c r="I67" s="90">
        <f t="shared" si="15"/>
        <v>0</v>
      </c>
      <c r="J67" s="90">
        <f t="shared" si="15"/>
        <v>0</v>
      </c>
      <c r="K67" s="90">
        <f t="shared" si="15"/>
        <v>0</v>
      </c>
      <c r="L67" s="90">
        <f t="shared" si="15"/>
        <v>0</v>
      </c>
      <c r="M67" s="90">
        <f t="shared" si="15"/>
        <v>0</v>
      </c>
      <c r="N67" s="91">
        <f t="shared" si="15"/>
        <v>0</v>
      </c>
      <c r="O67" s="91">
        <f t="shared" si="15"/>
        <v>0</v>
      </c>
      <c r="P67" s="88">
        <f t="shared" si="15"/>
        <v>0</v>
      </c>
      <c r="Q67" s="108">
        <f t="shared" si="15"/>
        <v>0</v>
      </c>
      <c r="R67" s="108">
        <f t="shared" si="15"/>
        <v>0</v>
      </c>
      <c r="S67" s="75" t="str">
        <f t="shared" si="9"/>
        <v/>
      </c>
      <c r="BA67" s="11" t="str">
        <f>IF($D67=0,"",IF($P67="",IF($D67="",""," No olvide escribir la columna Beneficiarios."),""))</f>
        <v/>
      </c>
      <c r="BB67" s="11" t="str">
        <f t="shared" si="11"/>
        <v/>
      </c>
      <c r="BC67" s="17" t="str">
        <f t="shared" si="12"/>
        <v/>
      </c>
      <c r="BD67" s="26">
        <f t="shared" si="13"/>
        <v>0</v>
      </c>
      <c r="BE67" s="26">
        <f t="shared" si="7"/>
        <v>0</v>
      </c>
      <c r="BF67" s="26" t="str">
        <f t="shared" si="14"/>
        <v/>
      </c>
    </row>
    <row r="68" spans="1:58" ht="19.5" customHeight="1" x14ac:dyDescent="0.15">
      <c r="A68" s="390" t="s">
        <v>62</v>
      </c>
      <c r="B68" s="391"/>
      <c r="C68" s="392"/>
      <c r="D68" s="131">
        <f>SUM(E68:O68)</f>
        <v>46</v>
      </c>
      <c r="E68" s="132">
        <f>+E64+E67</f>
        <v>1</v>
      </c>
      <c r="F68" s="133">
        <f t="shared" ref="F68:R68" si="16">+F64+F67</f>
        <v>2</v>
      </c>
      <c r="G68" s="133">
        <f t="shared" si="16"/>
        <v>4</v>
      </c>
      <c r="H68" s="134">
        <f t="shared" si="16"/>
        <v>1</v>
      </c>
      <c r="I68" s="134">
        <f t="shared" si="16"/>
        <v>4</v>
      </c>
      <c r="J68" s="134">
        <f t="shared" si="16"/>
        <v>1</v>
      </c>
      <c r="K68" s="134">
        <f t="shared" si="16"/>
        <v>20</v>
      </c>
      <c r="L68" s="134">
        <f t="shared" si="16"/>
        <v>1</v>
      </c>
      <c r="M68" s="134">
        <f t="shared" si="16"/>
        <v>12</v>
      </c>
      <c r="N68" s="135">
        <f t="shared" si="16"/>
        <v>0</v>
      </c>
      <c r="O68" s="135">
        <f t="shared" si="16"/>
        <v>0</v>
      </c>
      <c r="P68" s="131">
        <f t="shared" si="16"/>
        <v>46</v>
      </c>
      <c r="Q68" s="136">
        <f t="shared" si="16"/>
        <v>0</v>
      </c>
      <c r="R68" s="136">
        <f t="shared" si="16"/>
        <v>0</v>
      </c>
      <c r="S68" s="75" t="str">
        <f t="shared" si="9"/>
        <v/>
      </c>
      <c r="BA68" s="11" t="str">
        <f>IF($D68=0,"",IF($P68="",IF($D68="",""," No olvide escribir la columna Beneficiarios."),""))</f>
        <v/>
      </c>
      <c r="BB68" s="11" t="str">
        <f t="shared" si="11"/>
        <v/>
      </c>
      <c r="BC68" s="17" t="str">
        <f t="shared" si="12"/>
        <v/>
      </c>
      <c r="BD68" s="26">
        <f t="shared" si="13"/>
        <v>0</v>
      </c>
      <c r="BE68" s="26">
        <f t="shared" si="7"/>
        <v>0</v>
      </c>
      <c r="BF68" s="26">
        <f t="shared" si="14"/>
        <v>0</v>
      </c>
    </row>
    <row r="69" spans="1:58" ht="19.5" customHeight="1" x14ac:dyDescent="0.2">
      <c r="A69" s="15" t="s">
        <v>63</v>
      </c>
      <c r="B69" s="137"/>
      <c r="C69" s="137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6"/>
      <c r="Q69" s="16"/>
      <c r="R69" s="16"/>
    </row>
    <row r="70" spans="1:58" ht="29.25" customHeight="1" x14ac:dyDescent="0.15">
      <c r="A70" s="295" t="s">
        <v>64</v>
      </c>
      <c r="B70" s="296"/>
      <c r="C70" s="297"/>
      <c r="D70" s="301" t="s">
        <v>65</v>
      </c>
      <c r="E70" s="303" t="s">
        <v>7</v>
      </c>
      <c r="F70" s="304"/>
      <c r="G70" s="304"/>
      <c r="H70" s="304"/>
      <c r="I70" s="304"/>
      <c r="J70" s="304"/>
      <c r="K70" s="304"/>
      <c r="L70" s="304"/>
      <c r="M70" s="304"/>
      <c r="N70" s="304"/>
      <c r="O70" s="305"/>
      <c r="P70" s="303" t="s">
        <v>66</v>
      </c>
      <c r="Q70" s="305"/>
      <c r="R70" s="306" t="s">
        <v>9</v>
      </c>
    </row>
    <row r="71" spans="1:58" ht="24" customHeight="1" x14ac:dyDescent="0.15">
      <c r="A71" s="298"/>
      <c r="B71" s="299"/>
      <c r="C71" s="300"/>
      <c r="D71" s="302"/>
      <c r="E71" s="276" t="s">
        <v>10</v>
      </c>
      <c r="F71" s="38" t="s">
        <v>11</v>
      </c>
      <c r="G71" s="38" t="s">
        <v>12</v>
      </c>
      <c r="H71" s="38" t="s">
        <v>13</v>
      </c>
      <c r="I71" s="38" t="s">
        <v>14</v>
      </c>
      <c r="J71" s="38" t="s">
        <v>67</v>
      </c>
      <c r="K71" s="38" t="s">
        <v>16</v>
      </c>
      <c r="L71" s="38" t="s">
        <v>68</v>
      </c>
      <c r="M71" s="38" t="s">
        <v>18</v>
      </c>
      <c r="N71" s="38" t="s">
        <v>19</v>
      </c>
      <c r="O71" s="39" t="s">
        <v>20</v>
      </c>
      <c r="P71" s="40" t="s">
        <v>1</v>
      </c>
      <c r="Q71" s="277" t="s">
        <v>2</v>
      </c>
      <c r="R71" s="307"/>
      <c r="BA71" s="8"/>
      <c r="BB71" s="8"/>
      <c r="BC71" s="3"/>
      <c r="BD71" s="29"/>
      <c r="BE71" s="29"/>
      <c r="BF71" s="2"/>
    </row>
    <row r="72" spans="1:58" ht="14.25" customHeight="1" x14ac:dyDescent="0.15">
      <c r="A72" s="308" t="s">
        <v>69</v>
      </c>
      <c r="B72" s="309"/>
      <c r="C72" s="310"/>
      <c r="D72" s="138">
        <f>+SUM(E72:O72)</f>
        <v>0</v>
      </c>
      <c r="E72" s="62"/>
      <c r="F72" s="71"/>
      <c r="G72" s="71"/>
      <c r="H72" s="63"/>
      <c r="I72" s="63"/>
      <c r="J72" s="63"/>
      <c r="K72" s="63"/>
      <c r="L72" s="63"/>
      <c r="M72" s="63"/>
      <c r="N72" s="72"/>
      <c r="O72" s="64"/>
      <c r="P72" s="71"/>
      <c r="Q72" s="64"/>
      <c r="R72" s="64"/>
      <c r="S72" s="75" t="str">
        <f t="shared" ref="S72:S80" si="17">+BA72&amp;BB72&amp;BC72</f>
        <v/>
      </c>
      <c r="BA72" s="17" t="str">
        <f>IF($D72&lt;&gt;($P72+$Q72)," El número ingresos según sexo NO puede ser diferente al Total.","")</f>
        <v/>
      </c>
      <c r="BB72" s="17" t="str">
        <f>IF($M72&lt;$R72," Los Ingresos de 60 años NO puede ser mayor que los Ingresos de 20-64 años.","")</f>
        <v/>
      </c>
      <c r="BC72" s="3"/>
      <c r="BD72" s="25">
        <f>IF($D72&lt;&gt;($P72+$Q72),1,0)</f>
        <v>0</v>
      </c>
      <c r="BE72" s="25">
        <f>IF($M72&lt;$R72,1,0)</f>
        <v>0</v>
      </c>
      <c r="BF72" s="3"/>
    </row>
    <row r="73" spans="1:58" ht="14.25" customHeight="1" x14ac:dyDescent="0.15">
      <c r="A73" s="311" t="s">
        <v>70</v>
      </c>
      <c r="B73" s="312"/>
      <c r="C73" s="313"/>
      <c r="D73" s="139">
        <f t="shared" ref="D73:D78" si="18">+SUM(E73:O73)</f>
        <v>0</v>
      </c>
      <c r="E73" s="96"/>
      <c r="F73" s="97"/>
      <c r="G73" s="97"/>
      <c r="H73" s="80"/>
      <c r="I73" s="80"/>
      <c r="J73" s="80"/>
      <c r="K73" s="80"/>
      <c r="L73" s="80"/>
      <c r="M73" s="80"/>
      <c r="N73" s="81"/>
      <c r="O73" s="98"/>
      <c r="P73" s="97"/>
      <c r="Q73" s="98"/>
      <c r="R73" s="98"/>
      <c r="S73" s="75" t="str">
        <f t="shared" si="17"/>
        <v/>
      </c>
      <c r="BA73" s="17" t="str">
        <f t="shared" ref="BA73:BA88" si="19">IF($D73&lt;&gt;($P73+$Q73)," El número ingresos según sexo NO puede ser diferente al Total.","")</f>
        <v/>
      </c>
      <c r="BB73" s="17" t="str">
        <f t="shared" ref="BB73:BB78" si="20">IF($M73&lt;$R73," Los Ingresos de 60 años NO puede ser mayor que los Ingresos de 20-64 años.","")</f>
        <v/>
      </c>
      <c r="BC73" s="3"/>
      <c r="BD73" s="25">
        <f t="shared" ref="BD73:BD88" si="21">IF($D73&lt;&gt;($P73+$Q73),1,0)</f>
        <v>0</v>
      </c>
      <c r="BE73" s="25">
        <f t="shared" ref="BE73:BE88" si="22">IF($M73&lt;$R73,1,0)</f>
        <v>0</v>
      </c>
      <c r="BF73" s="3"/>
    </row>
    <row r="74" spans="1:58" ht="14.25" customHeight="1" x14ac:dyDescent="0.15">
      <c r="A74" s="366" t="s">
        <v>71</v>
      </c>
      <c r="B74" s="367"/>
      <c r="C74" s="368"/>
      <c r="D74" s="140">
        <f t="shared" si="18"/>
        <v>0</v>
      </c>
      <c r="E74" s="53"/>
      <c r="F74" s="54"/>
      <c r="G74" s="54"/>
      <c r="H74" s="55"/>
      <c r="I74" s="55"/>
      <c r="J74" s="55"/>
      <c r="K74" s="55"/>
      <c r="L74" s="55"/>
      <c r="M74" s="55"/>
      <c r="N74" s="56"/>
      <c r="O74" s="57"/>
      <c r="P74" s="54"/>
      <c r="Q74" s="57"/>
      <c r="R74" s="57"/>
      <c r="S74" s="75" t="str">
        <f t="shared" si="17"/>
        <v/>
      </c>
      <c r="BA74" s="17" t="str">
        <f t="shared" si="19"/>
        <v/>
      </c>
      <c r="BB74" s="17" t="str">
        <f t="shared" si="20"/>
        <v/>
      </c>
      <c r="BC74" s="3"/>
      <c r="BD74" s="25">
        <f t="shared" si="21"/>
        <v>0</v>
      </c>
      <c r="BE74" s="25">
        <f t="shared" si="22"/>
        <v>0</v>
      </c>
      <c r="BF74" s="3"/>
    </row>
    <row r="75" spans="1:58" ht="14.25" customHeight="1" x14ac:dyDescent="0.15">
      <c r="A75" s="409" t="s">
        <v>72</v>
      </c>
      <c r="B75" s="410"/>
      <c r="C75" s="411"/>
      <c r="D75" s="138">
        <f t="shared" si="18"/>
        <v>0</v>
      </c>
      <c r="E75" s="62"/>
      <c r="F75" s="71"/>
      <c r="G75" s="71"/>
      <c r="H75" s="63"/>
      <c r="I75" s="63"/>
      <c r="J75" s="63"/>
      <c r="K75" s="63"/>
      <c r="L75" s="63"/>
      <c r="M75" s="63"/>
      <c r="N75" s="72"/>
      <c r="O75" s="64"/>
      <c r="P75" s="71"/>
      <c r="Q75" s="64"/>
      <c r="R75" s="64"/>
      <c r="S75" s="75" t="str">
        <f t="shared" si="17"/>
        <v/>
      </c>
      <c r="BA75" s="17" t="str">
        <f t="shared" si="19"/>
        <v/>
      </c>
      <c r="BB75" s="17" t="str">
        <f>IF($M75&lt;$R75," Las Altas de 60 años NO puede ser mayor que las Altas de 20-64 años.","")</f>
        <v/>
      </c>
      <c r="BC75" s="3"/>
      <c r="BD75" s="25">
        <f t="shared" si="21"/>
        <v>0</v>
      </c>
      <c r="BE75" s="25">
        <f t="shared" si="22"/>
        <v>0</v>
      </c>
      <c r="BF75" s="3"/>
    </row>
    <row r="76" spans="1:58" ht="14.25" customHeight="1" x14ac:dyDescent="0.15">
      <c r="A76" s="412" t="s">
        <v>73</v>
      </c>
      <c r="B76" s="413"/>
      <c r="C76" s="414"/>
      <c r="D76" s="139">
        <f t="shared" si="18"/>
        <v>0</v>
      </c>
      <c r="E76" s="96"/>
      <c r="F76" s="97"/>
      <c r="G76" s="97"/>
      <c r="H76" s="80"/>
      <c r="I76" s="80"/>
      <c r="J76" s="80"/>
      <c r="K76" s="80"/>
      <c r="L76" s="80"/>
      <c r="M76" s="80"/>
      <c r="N76" s="81"/>
      <c r="O76" s="98"/>
      <c r="P76" s="97"/>
      <c r="Q76" s="98"/>
      <c r="R76" s="98"/>
      <c r="S76" s="75" t="str">
        <f t="shared" si="17"/>
        <v/>
      </c>
      <c r="BA76" s="17" t="str">
        <f t="shared" si="19"/>
        <v/>
      </c>
      <c r="BB76" s="17" t="str">
        <f>IF($M76&lt;$R76," Las Altas de 60 años NO puede ser mayor que las Altas de 20-64 años.","")</f>
        <v/>
      </c>
      <c r="BC76" s="3"/>
      <c r="BD76" s="25">
        <f t="shared" si="21"/>
        <v>0</v>
      </c>
      <c r="BE76" s="25">
        <f t="shared" si="22"/>
        <v>0</v>
      </c>
      <c r="BF76" s="3"/>
    </row>
    <row r="77" spans="1:58" ht="14.25" customHeight="1" x14ac:dyDescent="0.15">
      <c r="A77" s="366" t="s">
        <v>74</v>
      </c>
      <c r="B77" s="367"/>
      <c r="C77" s="368"/>
      <c r="D77" s="141">
        <f t="shared" si="18"/>
        <v>0</v>
      </c>
      <c r="E77" s="142"/>
      <c r="F77" s="143"/>
      <c r="G77" s="143"/>
      <c r="H77" s="144"/>
      <c r="I77" s="144"/>
      <c r="J77" s="144"/>
      <c r="K77" s="144"/>
      <c r="L77" s="144"/>
      <c r="M77" s="144"/>
      <c r="N77" s="55"/>
      <c r="O77" s="98"/>
      <c r="P77" s="97"/>
      <c r="Q77" s="145"/>
      <c r="R77" s="85"/>
      <c r="S77" s="75" t="str">
        <f t="shared" si="17"/>
        <v/>
      </c>
      <c r="BA77" s="17" t="str">
        <f t="shared" si="19"/>
        <v/>
      </c>
      <c r="BB77" s="8"/>
      <c r="BC77" s="3"/>
      <c r="BD77" s="25">
        <f t="shared" si="21"/>
        <v>0</v>
      </c>
      <c r="BE77" s="29"/>
      <c r="BF77" s="3"/>
    </row>
    <row r="78" spans="1:58" ht="16.5" customHeight="1" x14ac:dyDescent="0.15">
      <c r="A78" s="363" t="s">
        <v>75</v>
      </c>
      <c r="B78" s="364"/>
      <c r="C78" s="365"/>
      <c r="D78" s="108">
        <f t="shared" si="18"/>
        <v>0</v>
      </c>
      <c r="E78" s="107">
        <f>+SUM(E75:E77)</f>
        <v>0</v>
      </c>
      <c r="F78" s="89">
        <f>+SUM(F75:F77)</f>
        <v>0</v>
      </c>
      <c r="G78" s="89">
        <f>+SUM(G75:G77)</f>
        <v>0</v>
      </c>
      <c r="H78" s="90">
        <f>+SUM(H75:H77)</f>
        <v>0</v>
      </c>
      <c r="I78" s="90">
        <f>+SUM(I75:I77)</f>
        <v>0</v>
      </c>
      <c r="J78" s="90">
        <f t="shared" ref="J78:O78" si="23">+SUM(J75:J77)+H151+H161+H170</f>
        <v>0</v>
      </c>
      <c r="K78" s="90">
        <f t="shared" si="23"/>
        <v>0</v>
      </c>
      <c r="L78" s="90">
        <f t="shared" si="23"/>
        <v>0</v>
      </c>
      <c r="M78" s="90">
        <f t="shared" si="23"/>
        <v>0</v>
      </c>
      <c r="N78" s="90">
        <f t="shared" si="23"/>
        <v>0</v>
      </c>
      <c r="O78" s="146">
        <f t="shared" si="23"/>
        <v>0</v>
      </c>
      <c r="P78" s="93">
        <f>+SUM(P75:P77)+N151+N161+N170</f>
        <v>0</v>
      </c>
      <c r="Q78" s="146">
        <f>+SUM(Q75:Q77)+O151+O161+O170</f>
        <v>0</v>
      </c>
      <c r="R78" s="88">
        <f>+SUM(R75:R76)+P151+P161+P170</f>
        <v>0</v>
      </c>
      <c r="S78" s="75" t="str">
        <f t="shared" si="17"/>
        <v/>
      </c>
      <c r="BA78" s="17" t="str">
        <f t="shared" si="19"/>
        <v/>
      </c>
      <c r="BB78" s="17" t="str">
        <f t="shared" si="20"/>
        <v/>
      </c>
      <c r="BC78" s="3"/>
      <c r="BD78" s="25">
        <f t="shared" si="21"/>
        <v>0</v>
      </c>
      <c r="BE78" s="25">
        <f t="shared" si="22"/>
        <v>0</v>
      </c>
      <c r="BF78" s="3"/>
    </row>
    <row r="79" spans="1:58" ht="13.5" customHeight="1" x14ac:dyDescent="0.15">
      <c r="A79" s="415" t="s">
        <v>76</v>
      </c>
      <c r="B79" s="416"/>
      <c r="C79" s="417"/>
      <c r="D79" s="147">
        <f>SUM(E79:O79)</f>
        <v>0</v>
      </c>
      <c r="E79" s="45"/>
      <c r="F79" s="46"/>
      <c r="G79" s="46"/>
      <c r="H79" s="47"/>
      <c r="I79" s="47"/>
      <c r="J79" s="47"/>
      <c r="K79" s="47"/>
      <c r="L79" s="47"/>
      <c r="M79" s="47"/>
      <c r="N79" s="48"/>
      <c r="O79" s="64"/>
      <c r="P79" s="71"/>
      <c r="Q79" s="64"/>
      <c r="R79" s="64"/>
      <c r="S79" s="75" t="str">
        <f t="shared" si="17"/>
        <v/>
      </c>
      <c r="BA79" s="17" t="str">
        <f t="shared" si="19"/>
        <v/>
      </c>
      <c r="BB79" s="17" t="str">
        <f>IF($M79&lt;$R79," Los Egresos de 60 años NO puede ser mayor que los Egresos de 20-64 años.","")</f>
        <v/>
      </c>
      <c r="BC79" s="3"/>
      <c r="BD79" s="25">
        <f t="shared" si="21"/>
        <v>0</v>
      </c>
      <c r="BE79" s="25">
        <f t="shared" si="22"/>
        <v>0</v>
      </c>
      <c r="BF79" s="3"/>
    </row>
    <row r="80" spans="1:58" ht="14.25" customHeight="1" x14ac:dyDescent="0.15">
      <c r="A80" s="366" t="s">
        <v>179</v>
      </c>
      <c r="B80" s="367"/>
      <c r="C80" s="368"/>
      <c r="D80" s="140">
        <f>SUM(E80:O80)</f>
        <v>0</v>
      </c>
      <c r="E80" s="53"/>
      <c r="F80" s="54"/>
      <c r="G80" s="54"/>
      <c r="H80" s="55"/>
      <c r="I80" s="55"/>
      <c r="J80" s="55"/>
      <c r="K80" s="55"/>
      <c r="L80" s="55"/>
      <c r="M80" s="55"/>
      <c r="N80" s="56"/>
      <c r="O80" s="56"/>
      <c r="P80" s="53"/>
      <c r="Q80" s="148"/>
      <c r="R80" s="148"/>
      <c r="S80" s="75" t="str">
        <f t="shared" si="17"/>
        <v/>
      </c>
      <c r="BA80" s="17" t="str">
        <f t="shared" si="19"/>
        <v/>
      </c>
      <c r="BB80" s="17" t="str">
        <f>IF($M80&lt;$R80," Los rechazos de 60 años NO puede ser mayor que los rechazos de 20-64 años.","")</f>
        <v/>
      </c>
      <c r="BC80" s="3"/>
      <c r="BD80" s="25">
        <f t="shared" si="21"/>
        <v>0</v>
      </c>
      <c r="BE80" s="25">
        <f t="shared" si="22"/>
        <v>0</v>
      </c>
      <c r="BF80" s="3"/>
    </row>
    <row r="81" spans="1:58" ht="15.75" customHeight="1" x14ac:dyDescent="0.15">
      <c r="A81" s="149"/>
      <c r="B81" s="150"/>
      <c r="C81" s="150"/>
      <c r="D81" s="151"/>
      <c r="E81" s="151"/>
      <c r="F81" s="151"/>
      <c r="G81" s="151"/>
      <c r="H81" s="151"/>
      <c r="I81" s="151"/>
      <c r="J81" s="151"/>
      <c r="K81" s="151"/>
      <c r="L81" s="152"/>
      <c r="M81" s="151"/>
      <c r="N81" s="151"/>
      <c r="O81" s="151"/>
      <c r="P81" s="151"/>
      <c r="Q81" s="151"/>
      <c r="R81" s="151"/>
      <c r="BA81" s="8"/>
      <c r="BB81" s="8"/>
      <c r="BC81" s="3"/>
      <c r="BD81" s="29"/>
      <c r="BE81" s="29"/>
      <c r="BF81" s="3"/>
    </row>
    <row r="82" spans="1:58" ht="14.25" customHeight="1" x14ac:dyDescent="0.15">
      <c r="A82" s="369" t="s">
        <v>180</v>
      </c>
      <c r="B82" s="338"/>
      <c r="C82" s="153" t="s">
        <v>77</v>
      </c>
      <c r="D82" s="138">
        <f>SUM(E82:O82)</f>
        <v>0</v>
      </c>
      <c r="E82" s="62"/>
      <c r="F82" s="71"/>
      <c r="G82" s="71"/>
      <c r="H82" s="63"/>
      <c r="I82" s="63"/>
      <c r="J82" s="63"/>
      <c r="K82" s="63"/>
      <c r="L82" s="63"/>
      <c r="M82" s="63"/>
      <c r="N82" s="72"/>
      <c r="O82" s="72"/>
      <c r="P82" s="62"/>
      <c r="Q82" s="112"/>
      <c r="R82" s="112"/>
      <c r="S82" s="75" t="str">
        <f t="shared" ref="S82:S88" si="24">+BA82&amp;BB82&amp;BC82</f>
        <v/>
      </c>
      <c r="BA82" s="17" t="str">
        <f t="shared" si="19"/>
        <v/>
      </c>
      <c r="BB82" s="17" t="str">
        <f>IF($M82&lt;$R82," Los Indices de 60 años NO puede ser mayor que los Indices de 20-64 años.","")</f>
        <v/>
      </c>
      <c r="BC82" s="3"/>
      <c r="BD82" s="25">
        <f t="shared" si="21"/>
        <v>0</v>
      </c>
      <c r="BE82" s="25">
        <f t="shared" si="22"/>
        <v>0</v>
      </c>
      <c r="BF82" s="3"/>
    </row>
    <row r="83" spans="1:58" ht="14.25" customHeight="1" x14ac:dyDescent="0.15">
      <c r="A83" s="370"/>
      <c r="B83" s="341"/>
      <c r="C83" s="154">
        <v>1</v>
      </c>
      <c r="D83" s="76">
        <f t="shared" ref="D83:D88" si="25">SUM(E83:O83)</f>
        <v>0</v>
      </c>
      <c r="E83" s="96"/>
      <c r="F83" s="97"/>
      <c r="G83" s="97"/>
      <c r="H83" s="80"/>
      <c r="I83" s="80"/>
      <c r="J83" s="80"/>
      <c r="K83" s="80"/>
      <c r="L83" s="80"/>
      <c r="M83" s="80"/>
      <c r="N83" s="81"/>
      <c r="O83" s="81"/>
      <c r="P83" s="96"/>
      <c r="Q83" s="119"/>
      <c r="R83" s="119"/>
      <c r="S83" s="75" t="str">
        <f t="shared" si="24"/>
        <v/>
      </c>
      <c r="BA83" s="17" t="str">
        <f>IF($D83&lt;&gt;($P83+$Q83)," El número ingresos según sexo NO puede ser diferente al Total.","")</f>
        <v/>
      </c>
      <c r="BB83" s="17" t="str">
        <f t="shared" ref="BB83:BB88" si="26">IF($M83&lt;$R83," Los Indices de 60 años NO puede ser mayor que los Indices de 20-64 años.","")</f>
        <v/>
      </c>
      <c r="BC83" s="2"/>
      <c r="BD83" s="25">
        <f t="shared" si="21"/>
        <v>0</v>
      </c>
      <c r="BE83" s="25">
        <f t="shared" si="22"/>
        <v>0</v>
      </c>
      <c r="BF83" s="3"/>
    </row>
    <row r="84" spans="1:58" ht="14.25" customHeight="1" x14ac:dyDescent="0.15">
      <c r="A84" s="370"/>
      <c r="B84" s="341"/>
      <c r="C84" s="154">
        <v>2</v>
      </c>
      <c r="D84" s="76">
        <f t="shared" si="25"/>
        <v>0</v>
      </c>
      <c r="E84" s="96"/>
      <c r="F84" s="97"/>
      <c r="G84" s="97"/>
      <c r="H84" s="80"/>
      <c r="I84" s="80"/>
      <c r="J84" s="80"/>
      <c r="K84" s="80"/>
      <c r="L84" s="80"/>
      <c r="M84" s="80"/>
      <c r="N84" s="81"/>
      <c r="O84" s="81"/>
      <c r="P84" s="96"/>
      <c r="Q84" s="119"/>
      <c r="R84" s="119"/>
      <c r="S84" s="75" t="str">
        <f t="shared" si="24"/>
        <v/>
      </c>
      <c r="BA84" s="17" t="str">
        <f t="shared" si="19"/>
        <v/>
      </c>
      <c r="BB84" s="17" t="str">
        <f t="shared" si="26"/>
        <v/>
      </c>
      <c r="BC84" s="3"/>
      <c r="BD84" s="25">
        <f t="shared" si="21"/>
        <v>0</v>
      </c>
      <c r="BE84" s="25">
        <f t="shared" si="22"/>
        <v>0</v>
      </c>
      <c r="BF84" s="3"/>
    </row>
    <row r="85" spans="1:58" ht="14.25" customHeight="1" x14ac:dyDescent="0.15">
      <c r="A85" s="370"/>
      <c r="B85" s="341"/>
      <c r="C85" s="154">
        <v>3</v>
      </c>
      <c r="D85" s="76">
        <f t="shared" si="25"/>
        <v>0</v>
      </c>
      <c r="E85" s="96"/>
      <c r="F85" s="97"/>
      <c r="G85" s="97"/>
      <c r="H85" s="80"/>
      <c r="I85" s="80"/>
      <c r="J85" s="80"/>
      <c r="K85" s="80"/>
      <c r="L85" s="80"/>
      <c r="M85" s="80"/>
      <c r="N85" s="81"/>
      <c r="O85" s="81"/>
      <c r="P85" s="96"/>
      <c r="Q85" s="119"/>
      <c r="R85" s="119"/>
      <c r="S85" s="75" t="str">
        <f t="shared" si="24"/>
        <v/>
      </c>
      <c r="BA85" s="17" t="str">
        <f t="shared" si="19"/>
        <v/>
      </c>
      <c r="BB85" s="17" t="str">
        <f t="shared" si="26"/>
        <v/>
      </c>
      <c r="BC85" s="3"/>
      <c r="BD85" s="25">
        <f t="shared" si="21"/>
        <v>0</v>
      </c>
      <c r="BE85" s="25">
        <f t="shared" si="22"/>
        <v>0</v>
      </c>
      <c r="BF85" s="3"/>
    </row>
    <row r="86" spans="1:58" ht="14.25" customHeight="1" x14ac:dyDescent="0.15">
      <c r="A86" s="370"/>
      <c r="B86" s="341"/>
      <c r="C86" s="155">
        <v>4</v>
      </c>
      <c r="D86" s="76">
        <f t="shared" si="25"/>
        <v>0</v>
      </c>
      <c r="E86" s="142"/>
      <c r="F86" s="143"/>
      <c r="G86" s="143"/>
      <c r="H86" s="144"/>
      <c r="I86" s="144"/>
      <c r="J86" s="144"/>
      <c r="K86" s="144"/>
      <c r="L86" s="144"/>
      <c r="M86" s="144"/>
      <c r="N86" s="156"/>
      <c r="O86" s="156"/>
      <c r="P86" s="142"/>
      <c r="Q86" s="157"/>
      <c r="R86" s="157"/>
      <c r="S86" s="75" t="str">
        <f t="shared" si="24"/>
        <v/>
      </c>
      <c r="BA86" s="17" t="str">
        <f t="shared" si="19"/>
        <v/>
      </c>
      <c r="BB86" s="17" t="str">
        <f t="shared" si="26"/>
        <v/>
      </c>
      <c r="BC86" s="3"/>
      <c r="BD86" s="25">
        <f t="shared" si="21"/>
        <v>0</v>
      </c>
      <c r="BE86" s="25">
        <f t="shared" si="22"/>
        <v>0</v>
      </c>
      <c r="BF86" s="3"/>
    </row>
    <row r="87" spans="1:58" ht="14.25" customHeight="1" x14ac:dyDescent="0.15">
      <c r="A87" s="370"/>
      <c r="B87" s="341"/>
      <c r="C87" s="155" t="s">
        <v>181</v>
      </c>
      <c r="D87" s="76">
        <f t="shared" si="25"/>
        <v>0</v>
      </c>
      <c r="E87" s="142"/>
      <c r="F87" s="143"/>
      <c r="G87" s="143"/>
      <c r="H87" s="144"/>
      <c r="I87" s="144"/>
      <c r="J87" s="144"/>
      <c r="K87" s="144"/>
      <c r="L87" s="144"/>
      <c r="M87" s="144"/>
      <c r="N87" s="156"/>
      <c r="O87" s="156"/>
      <c r="P87" s="142"/>
      <c r="Q87" s="157"/>
      <c r="R87" s="157"/>
      <c r="S87" s="75" t="str">
        <f t="shared" si="24"/>
        <v/>
      </c>
      <c r="BA87" s="17" t="str">
        <f t="shared" si="19"/>
        <v/>
      </c>
      <c r="BB87" s="17" t="str">
        <f t="shared" si="26"/>
        <v/>
      </c>
      <c r="BC87" s="3"/>
      <c r="BD87" s="25">
        <f t="shared" si="21"/>
        <v>0</v>
      </c>
      <c r="BE87" s="25">
        <f t="shared" si="22"/>
        <v>0</v>
      </c>
      <c r="BF87" s="3"/>
    </row>
    <row r="88" spans="1:58" ht="15.75" customHeight="1" x14ac:dyDescent="0.15">
      <c r="A88" s="339"/>
      <c r="B88" s="371"/>
      <c r="C88" s="158" t="s">
        <v>4</v>
      </c>
      <c r="D88" s="108">
        <f t="shared" si="25"/>
        <v>0</v>
      </c>
      <c r="E88" s="107">
        <f>+SUM(E82:E87)</f>
        <v>0</v>
      </c>
      <c r="F88" s="89">
        <f t="shared" ref="F88:R88" si="27">+SUM(F82:F87)</f>
        <v>0</v>
      </c>
      <c r="G88" s="89">
        <f t="shared" si="27"/>
        <v>0</v>
      </c>
      <c r="H88" s="90">
        <f t="shared" si="27"/>
        <v>0</v>
      </c>
      <c r="I88" s="90">
        <f t="shared" si="27"/>
        <v>0</v>
      </c>
      <c r="J88" s="90">
        <f t="shared" si="27"/>
        <v>0</v>
      </c>
      <c r="K88" s="90">
        <f t="shared" si="27"/>
        <v>0</v>
      </c>
      <c r="L88" s="90">
        <f t="shared" si="27"/>
        <v>0</v>
      </c>
      <c r="M88" s="90">
        <f t="shared" si="27"/>
        <v>0</v>
      </c>
      <c r="N88" s="90">
        <f t="shared" si="27"/>
        <v>0</v>
      </c>
      <c r="O88" s="91">
        <f t="shared" si="27"/>
        <v>0</v>
      </c>
      <c r="P88" s="107">
        <f t="shared" si="27"/>
        <v>0</v>
      </c>
      <c r="Q88" s="146">
        <f t="shared" si="27"/>
        <v>0</v>
      </c>
      <c r="R88" s="88">
        <f t="shared" si="27"/>
        <v>0</v>
      </c>
      <c r="S88" s="75" t="str">
        <f t="shared" si="24"/>
        <v/>
      </c>
      <c r="BA88" s="17" t="str">
        <f t="shared" si="19"/>
        <v/>
      </c>
      <c r="BB88" s="17" t="str">
        <f t="shared" si="26"/>
        <v/>
      </c>
      <c r="BC88" s="3"/>
      <c r="BD88" s="25">
        <f t="shared" si="21"/>
        <v>0</v>
      </c>
      <c r="BE88" s="25">
        <f t="shared" si="22"/>
        <v>0</v>
      </c>
      <c r="BF88" s="3"/>
    </row>
    <row r="89" spans="1:58" ht="40.5" customHeight="1" x14ac:dyDescent="0.2">
      <c r="A89" s="15" t="s">
        <v>78</v>
      </c>
      <c r="B89" s="159"/>
      <c r="C89" s="159"/>
      <c r="D89" s="160"/>
      <c r="E89" s="60"/>
      <c r="F89" s="60"/>
      <c r="BA89" s="2"/>
      <c r="BB89" s="2"/>
      <c r="BC89" s="2"/>
      <c r="BD89" s="2"/>
      <c r="BE89" s="3"/>
      <c r="BF89" s="3"/>
    </row>
    <row r="90" spans="1:58" ht="58.5" customHeight="1" x14ac:dyDescent="0.15">
      <c r="A90" s="363" t="s">
        <v>79</v>
      </c>
      <c r="B90" s="364"/>
      <c r="C90" s="365"/>
      <c r="D90" s="161" t="s">
        <v>80</v>
      </c>
      <c r="E90" s="162" t="s">
        <v>182</v>
      </c>
      <c r="F90" s="163" t="s">
        <v>81</v>
      </c>
      <c r="BA90" s="2"/>
      <c r="BB90" s="2"/>
      <c r="BC90" s="2"/>
      <c r="BD90" s="2"/>
      <c r="BE90" s="3"/>
      <c r="BF90" s="3"/>
    </row>
    <row r="91" spans="1:58" ht="15.75" customHeight="1" x14ac:dyDescent="0.15">
      <c r="A91" s="308" t="s">
        <v>82</v>
      </c>
      <c r="B91" s="309"/>
      <c r="C91" s="310"/>
      <c r="D91" s="164"/>
      <c r="E91" s="164"/>
      <c r="F91" s="164"/>
      <c r="G91" s="75" t="str">
        <f>+BA91&amp;BB91</f>
        <v/>
      </c>
      <c r="BA91" s="17" t="str">
        <f>IF($D91&lt;$F91," Las IC a Gestantes NO puede ser mayor que Total IC","")</f>
        <v/>
      </c>
      <c r="BB91" s="17" t="str">
        <f>IF($D91&lt;$E91," Las IC por Resolución Especilidades NO puede ser mayor que Total IC","")</f>
        <v/>
      </c>
      <c r="BC91" s="3"/>
      <c r="BD91" s="25">
        <f>IF($D91&lt;$E91,1,0)</f>
        <v>0</v>
      </c>
      <c r="BE91" s="25">
        <f>IF($D91&lt;$F91,1,0)</f>
        <v>0</v>
      </c>
      <c r="BF91" s="3"/>
    </row>
    <row r="92" spans="1:58" ht="15.75" customHeight="1" x14ac:dyDescent="0.15">
      <c r="A92" s="372" t="s">
        <v>83</v>
      </c>
      <c r="B92" s="312" t="s">
        <v>84</v>
      </c>
      <c r="C92" s="313"/>
      <c r="D92" s="165"/>
      <c r="E92" s="165"/>
      <c r="F92" s="165"/>
      <c r="G92" s="75" t="str">
        <f t="shared" ref="G92:G101" si="28">+BA92&amp;BB92</f>
        <v/>
      </c>
      <c r="BA92" s="17" t="str">
        <f t="shared" ref="BA92:BA100" si="29">IF($D92&lt;$F92," Las IC a Gestantes NO puede ser mayor que Total IC","")</f>
        <v/>
      </c>
      <c r="BB92" s="17" t="str">
        <f>IF($D92&lt;$E92," Las IC por Resolución Especilidades NO puede ser mayor que Total IC","")</f>
        <v/>
      </c>
      <c r="BC92" s="3"/>
      <c r="BD92" s="25">
        <f>IF($D92&lt;$E92,1,0)</f>
        <v>0</v>
      </c>
      <c r="BE92" s="25">
        <f t="shared" ref="BE92:BE101" si="30">IF($D92&lt;$F92,1,0)</f>
        <v>0</v>
      </c>
      <c r="BF92" s="3"/>
    </row>
    <row r="93" spans="1:58" ht="15.75" customHeight="1" x14ac:dyDescent="0.15">
      <c r="A93" s="373"/>
      <c r="B93" s="312" t="s">
        <v>85</v>
      </c>
      <c r="C93" s="313"/>
      <c r="D93" s="165"/>
      <c r="E93" s="166"/>
      <c r="F93" s="165"/>
      <c r="G93" s="75" t="str">
        <f t="shared" si="28"/>
        <v/>
      </c>
      <c r="BA93" s="17" t="str">
        <f t="shared" si="29"/>
        <v/>
      </c>
      <c r="BB93" s="2"/>
      <c r="BC93" s="2"/>
      <c r="BD93" s="2"/>
      <c r="BE93" s="25">
        <f t="shared" si="30"/>
        <v>0</v>
      </c>
      <c r="BF93" s="3"/>
    </row>
    <row r="94" spans="1:58" ht="15.75" customHeight="1" x14ac:dyDescent="0.15">
      <c r="A94" s="311" t="s">
        <v>86</v>
      </c>
      <c r="B94" s="312"/>
      <c r="C94" s="313"/>
      <c r="D94" s="167"/>
      <c r="E94" s="166"/>
      <c r="F94" s="167"/>
      <c r="G94" s="75" t="str">
        <f t="shared" si="28"/>
        <v/>
      </c>
      <c r="BA94" s="17" t="str">
        <f t="shared" si="29"/>
        <v/>
      </c>
      <c r="BB94" s="2"/>
      <c r="BC94" s="2"/>
      <c r="BD94" s="2"/>
      <c r="BE94" s="25">
        <f t="shared" si="30"/>
        <v>0</v>
      </c>
      <c r="BF94" s="2"/>
    </row>
    <row r="95" spans="1:58" ht="15.75" customHeight="1" x14ac:dyDescent="0.15">
      <c r="A95" s="311" t="s">
        <v>87</v>
      </c>
      <c r="B95" s="312"/>
      <c r="C95" s="313"/>
      <c r="D95" s="167"/>
      <c r="E95" s="166"/>
      <c r="F95" s="167"/>
      <c r="G95" s="75" t="str">
        <f t="shared" si="28"/>
        <v/>
      </c>
      <c r="BA95" s="17" t="str">
        <f t="shared" si="29"/>
        <v/>
      </c>
      <c r="BB95" s="2"/>
      <c r="BC95" s="2"/>
      <c r="BD95" s="2"/>
      <c r="BE95" s="25">
        <f t="shared" si="30"/>
        <v>0</v>
      </c>
      <c r="BF95" s="3"/>
    </row>
    <row r="96" spans="1:58" ht="15.75" customHeight="1" x14ac:dyDescent="0.15">
      <c r="A96" s="311" t="s">
        <v>88</v>
      </c>
      <c r="B96" s="312"/>
      <c r="C96" s="313"/>
      <c r="D96" s="167"/>
      <c r="E96" s="166"/>
      <c r="F96" s="167"/>
      <c r="G96" s="75" t="str">
        <f t="shared" si="28"/>
        <v/>
      </c>
      <c r="BA96" s="17" t="str">
        <f t="shared" si="29"/>
        <v/>
      </c>
      <c r="BB96" s="2"/>
      <c r="BC96" s="2"/>
      <c r="BD96" s="2"/>
      <c r="BE96" s="25">
        <f t="shared" si="30"/>
        <v>0</v>
      </c>
      <c r="BF96" s="3"/>
    </row>
    <row r="97" spans="1:58" ht="17.25" customHeight="1" x14ac:dyDescent="0.15">
      <c r="A97" s="374" t="s">
        <v>89</v>
      </c>
      <c r="B97" s="375"/>
      <c r="C97" s="376"/>
      <c r="D97" s="168"/>
      <c r="E97" s="169"/>
      <c r="F97" s="168"/>
      <c r="G97" s="75" t="str">
        <f t="shared" si="28"/>
        <v/>
      </c>
      <c r="BA97" s="17" t="str">
        <f t="shared" si="29"/>
        <v/>
      </c>
      <c r="BE97" s="25">
        <f t="shared" si="30"/>
        <v>0</v>
      </c>
    </row>
    <row r="98" spans="1:58" ht="15.75" customHeight="1" x14ac:dyDescent="0.15">
      <c r="A98" s="311" t="s">
        <v>183</v>
      </c>
      <c r="B98" s="312"/>
      <c r="C98" s="313"/>
      <c r="D98" s="167"/>
      <c r="E98" s="166"/>
      <c r="F98" s="167"/>
      <c r="G98" s="75" t="str">
        <f t="shared" si="28"/>
        <v/>
      </c>
      <c r="BA98" s="17" t="str">
        <f t="shared" si="29"/>
        <v/>
      </c>
      <c r="BE98" s="25">
        <f t="shared" si="30"/>
        <v>0</v>
      </c>
    </row>
    <row r="99" spans="1:58" ht="15.75" customHeight="1" x14ac:dyDescent="0.15">
      <c r="A99" s="387" t="s">
        <v>184</v>
      </c>
      <c r="B99" s="388"/>
      <c r="C99" s="389"/>
      <c r="D99" s="168"/>
      <c r="E99" s="169"/>
      <c r="F99" s="168"/>
      <c r="G99" s="75" t="str">
        <f t="shared" si="28"/>
        <v/>
      </c>
      <c r="BA99" s="17" t="str">
        <f t="shared" si="29"/>
        <v/>
      </c>
      <c r="BE99" s="25">
        <f t="shared" si="30"/>
        <v>0</v>
      </c>
    </row>
    <row r="100" spans="1:58" ht="15.75" customHeight="1" x14ac:dyDescent="0.15">
      <c r="A100" s="387" t="s">
        <v>185</v>
      </c>
      <c r="B100" s="388"/>
      <c r="C100" s="389"/>
      <c r="D100" s="168"/>
      <c r="E100" s="169"/>
      <c r="F100" s="168"/>
      <c r="G100" s="75" t="str">
        <f t="shared" si="28"/>
        <v/>
      </c>
      <c r="BA100" s="17" t="str">
        <f t="shared" si="29"/>
        <v/>
      </c>
      <c r="BE100" s="25">
        <f t="shared" si="30"/>
        <v>0</v>
      </c>
    </row>
    <row r="101" spans="1:58" ht="15.75" customHeight="1" x14ac:dyDescent="0.15">
      <c r="A101" s="366" t="s">
        <v>186</v>
      </c>
      <c r="B101" s="367"/>
      <c r="C101" s="368"/>
      <c r="D101" s="170"/>
      <c r="E101" s="171"/>
      <c r="F101" s="170"/>
      <c r="G101" s="75" t="str">
        <f t="shared" si="28"/>
        <v/>
      </c>
      <c r="BA101" s="17" t="str">
        <f>IF($D101&lt;$F101," Las IC a Gestantes NO puede ser mayor que Total IC","")</f>
        <v/>
      </c>
      <c r="BE101" s="25">
        <f t="shared" si="30"/>
        <v>0</v>
      </c>
    </row>
    <row r="102" spans="1:58" ht="40.5" customHeight="1" x14ac:dyDescent="0.2">
      <c r="A102" s="7" t="s">
        <v>90</v>
      </c>
      <c r="B102" s="172"/>
      <c r="C102" s="173"/>
      <c r="D102" s="172"/>
      <c r="E102" s="174"/>
      <c r="F102" s="174"/>
    </row>
    <row r="103" spans="1:58" ht="15.75" customHeight="1" x14ac:dyDescent="0.15">
      <c r="A103" s="403" t="s">
        <v>91</v>
      </c>
      <c r="B103" s="404"/>
      <c r="C103" s="405"/>
      <c r="D103" s="363" t="s">
        <v>92</v>
      </c>
      <c r="E103" s="364"/>
      <c r="F103" s="365"/>
      <c r="G103" s="356" t="s">
        <v>93</v>
      </c>
    </row>
    <row r="104" spans="1:58" ht="15.75" customHeight="1" x14ac:dyDescent="0.15">
      <c r="A104" s="406"/>
      <c r="B104" s="407"/>
      <c r="C104" s="408"/>
      <c r="D104" s="175" t="s">
        <v>4</v>
      </c>
      <c r="E104" s="176" t="s">
        <v>1</v>
      </c>
      <c r="F104" s="177" t="s">
        <v>2</v>
      </c>
      <c r="G104" s="329"/>
    </row>
    <row r="105" spans="1:58" ht="15.75" customHeight="1" x14ac:dyDescent="0.15">
      <c r="A105" s="357" t="s">
        <v>94</v>
      </c>
      <c r="B105" s="359" t="s">
        <v>95</v>
      </c>
      <c r="C105" s="360"/>
      <c r="D105" s="178">
        <f>+SUM(E105:F105)</f>
        <v>0</v>
      </c>
      <c r="E105" s="114"/>
      <c r="F105" s="179"/>
      <c r="G105" s="83"/>
      <c r="H105" s="180" t="str">
        <f>+BA105&amp;BB105</f>
        <v/>
      </c>
      <c r="BA105" s="181" t="str">
        <f>IF($E105+$E106+$F105+$F106&lt;=$D15+$D16,"","Las Consultas de Urgencia realizadas en Extensión Horaria NO PUEDE ser mayor que el Total de Consultas de Urgencia de la Sección A. ")</f>
        <v/>
      </c>
      <c r="BB105" s="181" t="str">
        <f>IF($G105+$G106&lt;=$D68,"","Las Actividades Recuperativas realizadas en Extensión Horaria NO PUEDE ser mayor que el Total de Actividades de la Sección B. ")</f>
        <v/>
      </c>
      <c r="BC105" s="2"/>
      <c r="BD105" s="26">
        <f>IF($E105+$E106+$F105+$F106&lt;=$D15+$D16,0,1)</f>
        <v>0</v>
      </c>
      <c r="BE105" s="26">
        <f>IF($G105+$G106&lt;=$D68,0,1)</f>
        <v>0</v>
      </c>
      <c r="BF105" s="3"/>
    </row>
    <row r="106" spans="1:58" ht="15.75" customHeight="1" x14ac:dyDescent="0.15">
      <c r="A106" s="358"/>
      <c r="B106" s="361" t="s">
        <v>96</v>
      </c>
      <c r="C106" s="362"/>
      <c r="D106" s="52">
        <f>+SUM(E106:F106)</f>
        <v>0</v>
      </c>
      <c r="E106" s="53"/>
      <c r="F106" s="57"/>
      <c r="G106" s="58"/>
      <c r="H106" s="180"/>
      <c r="BA106" s="2"/>
      <c r="BB106" s="2"/>
      <c r="BC106" s="2"/>
      <c r="BD106" s="2"/>
      <c r="BE106" s="3"/>
      <c r="BF106" s="3"/>
    </row>
    <row r="107" spans="1:58" ht="21" customHeight="1" x14ac:dyDescent="0.2">
      <c r="A107" s="14" t="s">
        <v>97</v>
      </c>
      <c r="B107" s="59"/>
      <c r="C107" s="59"/>
      <c r="D107" s="59"/>
      <c r="E107" s="182"/>
      <c r="F107" s="182"/>
      <c r="G107" s="182"/>
      <c r="BA107" s="2"/>
      <c r="BB107" s="2"/>
      <c r="BC107" s="2"/>
      <c r="BD107" s="2"/>
      <c r="BE107" s="2"/>
      <c r="BF107" s="2"/>
    </row>
    <row r="108" spans="1:58" ht="31.5" customHeight="1" x14ac:dyDescent="0.15">
      <c r="A108" s="295" t="s">
        <v>98</v>
      </c>
      <c r="B108" s="296"/>
      <c r="C108" s="297"/>
      <c r="D108" s="301" t="s">
        <v>4</v>
      </c>
      <c r="E108" s="303" t="s">
        <v>7</v>
      </c>
      <c r="F108" s="304"/>
      <c r="G108" s="304"/>
      <c r="H108" s="304"/>
      <c r="I108" s="304"/>
      <c r="J108" s="304"/>
      <c r="K108" s="304"/>
      <c r="L108" s="304"/>
      <c r="M108" s="305"/>
      <c r="N108" s="301" t="s">
        <v>33</v>
      </c>
      <c r="O108" s="306" t="s">
        <v>9</v>
      </c>
      <c r="P108" s="306" t="s">
        <v>34</v>
      </c>
      <c r="BA108" s="2"/>
      <c r="BB108" s="2"/>
      <c r="BC108" s="2"/>
      <c r="BD108" s="2"/>
      <c r="BE108" s="3"/>
      <c r="BF108" s="3"/>
    </row>
    <row r="109" spans="1:58" ht="27" customHeight="1" x14ac:dyDescent="0.15">
      <c r="A109" s="298"/>
      <c r="B109" s="299"/>
      <c r="C109" s="300"/>
      <c r="D109" s="329"/>
      <c r="E109" s="40" t="s">
        <v>24</v>
      </c>
      <c r="F109" s="38" t="s">
        <v>25</v>
      </c>
      <c r="G109" s="38" t="s">
        <v>26</v>
      </c>
      <c r="H109" s="38" t="s">
        <v>15</v>
      </c>
      <c r="I109" s="38" t="s">
        <v>16</v>
      </c>
      <c r="J109" s="38" t="s">
        <v>17</v>
      </c>
      <c r="K109" s="38" t="s">
        <v>18</v>
      </c>
      <c r="L109" s="38" t="s">
        <v>19</v>
      </c>
      <c r="M109" s="39" t="s">
        <v>20</v>
      </c>
      <c r="N109" s="329"/>
      <c r="O109" s="307"/>
      <c r="P109" s="307"/>
      <c r="BA109" s="2"/>
      <c r="BB109" s="2"/>
      <c r="BC109" s="2"/>
      <c r="BD109" s="2"/>
      <c r="BE109" s="3"/>
      <c r="BF109" s="3"/>
    </row>
    <row r="110" spans="1:58" ht="15.75" customHeight="1" x14ac:dyDescent="0.15">
      <c r="A110" s="401" t="s">
        <v>99</v>
      </c>
      <c r="B110" s="402"/>
      <c r="C110" s="402"/>
      <c r="D110" s="44">
        <f>+SUM(E110:M110)</f>
        <v>106</v>
      </c>
      <c r="E110" s="62">
        <v>11</v>
      </c>
      <c r="F110" s="63">
        <v>4</v>
      </c>
      <c r="G110" s="63">
        <v>3</v>
      </c>
      <c r="H110" s="63">
        <v>3</v>
      </c>
      <c r="I110" s="63">
        <v>20</v>
      </c>
      <c r="J110" s="63">
        <v>13</v>
      </c>
      <c r="K110" s="63">
        <v>27</v>
      </c>
      <c r="L110" s="63">
        <v>4</v>
      </c>
      <c r="M110" s="64">
        <v>21</v>
      </c>
      <c r="N110" s="74">
        <v>106</v>
      </c>
      <c r="O110" s="74">
        <v>1</v>
      </c>
      <c r="P110" s="74"/>
      <c r="Q110" s="75" t="str">
        <f t="shared" ref="Q110:Q139" si="31">$BA110&amp;" "&amp;$BB110&amp;" "&amp;$BC110</f>
        <v xml:space="preserve">  </v>
      </c>
      <c r="BA110" s="11" t="str">
        <f t="shared" ref="BA110:BA139" si="32">IF($D110=0,"",IF($N110="",IF($D110="",""," No olvide escribir la columna Beneficiarios."),""))</f>
        <v/>
      </c>
      <c r="BB110" s="11" t="str">
        <f t="shared" ref="BB110:BB139" si="33">IF($D110&lt;$N110," El número de Beneficiarios NO puede ser mayor que el Total.","")</f>
        <v/>
      </c>
      <c r="BC110" s="17" t="str">
        <f t="shared" ref="BC110:BC139" si="34">IF($K110&lt;$O110," Las actividades de 60 años NO puede ser mayor que el de 20-64 años.","")</f>
        <v/>
      </c>
      <c r="BD110" s="26">
        <f t="shared" ref="BD110:BD139" si="35">IF($K110&lt;$O110,1,0)</f>
        <v>0</v>
      </c>
      <c r="BE110" s="26">
        <f t="shared" ref="BE110:BE139" si="36">IF($D110&lt;$N110,1,0)</f>
        <v>0</v>
      </c>
      <c r="BF110" s="26">
        <f t="shared" ref="BF110:BF139" si="37">IF($D110=0,"",IF($N110="",IF($D110="","",1),0))</f>
        <v>0</v>
      </c>
    </row>
    <row r="111" spans="1:58" ht="15.75" customHeight="1" x14ac:dyDescent="0.15">
      <c r="A111" s="352" t="s">
        <v>100</v>
      </c>
      <c r="B111" s="352"/>
      <c r="C111" s="352"/>
      <c r="D111" s="76">
        <f>+SUM(E111:M111)</f>
        <v>58</v>
      </c>
      <c r="E111" s="96">
        <v>10</v>
      </c>
      <c r="F111" s="80">
        <v>4</v>
      </c>
      <c r="G111" s="80">
        <v>4</v>
      </c>
      <c r="H111" s="80">
        <v>2</v>
      </c>
      <c r="I111" s="80">
        <v>17</v>
      </c>
      <c r="J111" s="80">
        <v>2</v>
      </c>
      <c r="K111" s="80">
        <v>13</v>
      </c>
      <c r="L111" s="80">
        <v>6</v>
      </c>
      <c r="M111" s="98"/>
      <c r="N111" s="83">
        <v>58</v>
      </c>
      <c r="O111" s="83">
        <v>1</v>
      </c>
      <c r="P111" s="83"/>
      <c r="Q111" s="75" t="str">
        <f t="shared" si="31"/>
        <v xml:space="preserve">  </v>
      </c>
      <c r="BA111" s="11" t="str">
        <f t="shared" si="32"/>
        <v/>
      </c>
      <c r="BB111" s="11" t="str">
        <f t="shared" si="33"/>
        <v/>
      </c>
      <c r="BC111" s="17" t="str">
        <f t="shared" si="34"/>
        <v/>
      </c>
      <c r="BD111" s="26">
        <f t="shared" si="35"/>
        <v>0</v>
      </c>
      <c r="BE111" s="26">
        <f t="shared" si="36"/>
        <v>0</v>
      </c>
      <c r="BF111" s="26">
        <f t="shared" si="37"/>
        <v>0</v>
      </c>
    </row>
    <row r="112" spans="1:58" ht="20.25" customHeight="1" x14ac:dyDescent="0.15">
      <c r="A112" s="311" t="s">
        <v>101</v>
      </c>
      <c r="B112" s="312"/>
      <c r="C112" s="313"/>
      <c r="D112" s="76">
        <f>+SUM(E112:M112)</f>
        <v>340</v>
      </c>
      <c r="E112" s="96">
        <v>66</v>
      </c>
      <c r="F112" s="115">
        <v>10</v>
      </c>
      <c r="G112" s="115">
        <v>15</v>
      </c>
      <c r="H112" s="115">
        <v>9</v>
      </c>
      <c r="I112" s="115">
        <v>75</v>
      </c>
      <c r="J112" s="115">
        <v>12</v>
      </c>
      <c r="K112" s="115">
        <v>135</v>
      </c>
      <c r="L112" s="115">
        <v>18</v>
      </c>
      <c r="M112" s="179"/>
      <c r="N112" s="117">
        <v>340</v>
      </c>
      <c r="O112" s="117">
        <v>1</v>
      </c>
      <c r="P112" s="117"/>
      <c r="Q112" s="75" t="str">
        <f t="shared" si="31"/>
        <v xml:space="preserve">  </v>
      </c>
      <c r="BA112" s="11" t="str">
        <f t="shared" si="32"/>
        <v/>
      </c>
      <c r="BB112" s="11" t="str">
        <f t="shared" si="33"/>
        <v/>
      </c>
      <c r="BC112" s="17" t="str">
        <f t="shared" si="34"/>
        <v/>
      </c>
      <c r="BD112" s="26">
        <f t="shared" si="35"/>
        <v>0</v>
      </c>
      <c r="BE112" s="26">
        <f t="shared" si="36"/>
        <v>0</v>
      </c>
      <c r="BF112" s="26">
        <f t="shared" si="37"/>
        <v>0</v>
      </c>
    </row>
    <row r="113" spans="1:58" ht="15" customHeight="1" x14ac:dyDescent="0.15">
      <c r="A113" s="352" t="s">
        <v>102</v>
      </c>
      <c r="B113" s="352"/>
      <c r="C113" s="352"/>
      <c r="D113" s="76">
        <f>+SUM(E113:M113)</f>
        <v>0</v>
      </c>
      <c r="E113" s="96"/>
      <c r="F113" s="80"/>
      <c r="G113" s="80"/>
      <c r="H113" s="80"/>
      <c r="I113" s="80"/>
      <c r="J113" s="80"/>
      <c r="K113" s="80"/>
      <c r="L113" s="80"/>
      <c r="M113" s="98"/>
      <c r="N113" s="83"/>
      <c r="O113" s="83"/>
      <c r="P113" s="83"/>
      <c r="Q113" s="75" t="str">
        <f t="shared" si="31"/>
        <v xml:space="preserve">  </v>
      </c>
      <c r="BA113" s="11" t="str">
        <f t="shared" si="32"/>
        <v/>
      </c>
      <c r="BB113" s="11" t="str">
        <f t="shared" si="33"/>
        <v/>
      </c>
      <c r="BC113" s="17" t="str">
        <f t="shared" si="34"/>
        <v/>
      </c>
      <c r="BD113" s="26">
        <f t="shared" si="35"/>
        <v>0</v>
      </c>
      <c r="BE113" s="26">
        <f t="shared" si="36"/>
        <v>0</v>
      </c>
      <c r="BF113" s="26" t="str">
        <f t="shared" si="37"/>
        <v/>
      </c>
    </row>
    <row r="114" spans="1:58" ht="15.75" customHeight="1" x14ac:dyDescent="0.15">
      <c r="A114" s="352" t="s">
        <v>187</v>
      </c>
      <c r="B114" s="352"/>
      <c r="C114" s="352"/>
      <c r="D114" s="76">
        <f t="shared" ref="D114:D119" si="38">+SUM(H114:M114)</f>
        <v>253</v>
      </c>
      <c r="E114" s="77"/>
      <c r="F114" s="79"/>
      <c r="G114" s="79"/>
      <c r="H114" s="80"/>
      <c r="I114" s="80">
        <v>6</v>
      </c>
      <c r="J114" s="80">
        <v>7</v>
      </c>
      <c r="K114" s="80">
        <v>202</v>
      </c>
      <c r="L114" s="80">
        <v>25</v>
      </c>
      <c r="M114" s="98">
        <v>13</v>
      </c>
      <c r="N114" s="83">
        <v>253</v>
      </c>
      <c r="O114" s="83">
        <v>2</v>
      </c>
      <c r="P114" s="83"/>
      <c r="Q114" s="75" t="str">
        <f t="shared" si="31"/>
        <v xml:space="preserve">  </v>
      </c>
      <c r="BA114" s="11" t="str">
        <f t="shared" si="32"/>
        <v/>
      </c>
      <c r="BB114" s="11" t="str">
        <f t="shared" si="33"/>
        <v/>
      </c>
      <c r="BC114" s="17" t="str">
        <f t="shared" si="34"/>
        <v/>
      </c>
      <c r="BD114" s="26">
        <f t="shared" si="35"/>
        <v>0</v>
      </c>
      <c r="BE114" s="26">
        <f t="shared" si="36"/>
        <v>0</v>
      </c>
      <c r="BF114" s="26">
        <f t="shared" si="37"/>
        <v>0</v>
      </c>
    </row>
    <row r="115" spans="1:58" ht="15.75" customHeight="1" x14ac:dyDescent="0.15">
      <c r="A115" s="320" t="s">
        <v>188</v>
      </c>
      <c r="B115" s="320"/>
      <c r="C115" s="320"/>
      <c r="D115" s="76">
        <f t="shared" si="38"/>
        <v>23</v>
      </c>
      <c r="E115" s="77"/>
      <c r="F115" s="79"/>
      <c r="G115" s="79"/>
      <c r="H115" s="80">
        <v>1</v>
      </c>
      <c r="I115" s="80">
        <v>16</v>
      </c>
      <c r="J115" s="80">
        <v>4</v>
      </c>
      <c r="K115" s="80"/>
      <c r="L115" s="80"/>
      <c r="M115" s="98">
        <v>2</v>
      </c>
      <c r="N115" s="83">
        <v>23</v>
      </c>
      <c r="O115" s="83"/>
      <c r="P115" s="83"/>
      <c r="Q115" s="75" t="str">
        <f t="shared" si="31"/>
        <v xml:space="preserve">  </v>
      </c>
      <c r="BA115" s="11" t="str">
        <f t="shared" si="32"/>
        <v/>
      </c>
      <c r="BB115" s="11" t="str">
        <f t="shared" si="33"/>
        <v/>
      </c>
      <c r="BC115" s="17" t="str">
        <f t="shared" si="34"/>
        <v/>
      </c>
      <c r="BD115" s="26">
        <f t="shared" si="35"/>
        <v>0</v>
      </c>
      <c r="BE115" s="26">
        <f t="shared" si="36"/>
        <v>0</v>
      </c>
      <c r="BF115" s="26">
        <f t="shared" si="37"/>
        <v>0</v>
      </c>
    </row>
    <row r="116" spans="1:58" ht="15.75" customHeight="1" x14ac:dyDescent="0.15">
      <c r="A116" s="320" t="s">
        <v>189</v>
      </c>
      <c r="B116" s="320"/>
      <c r="C116" s="320"/>
      <c r="D116" s="76">
        <f t="shared" si="38"/>
        <v>2</v>
      </c>
      <c r="E116" s="77"/>
      <c r="F116" s="79"/>
      <c r="G116" s="79"/>
      <c r="H116" s="80"/>
      <c r="I116" s="80"/>
      <c r="J116" s="80">
        <v>1</v>
      </c>
      <c r="K116" s="80">
        <v>1</v>
      </c>
      <c r="L116" s="80"/>
      <c r="M116" s="98"/>
      <c r="N116" s="83">
        <v>2</v>
      </c>
      <c r="O116" s="83"/>
      <c r="P116" s="83"/>
      <c r="Q116" s="75" t="str">
        <f t="shared" si="31"/>
        <v xml:space="preserve">  </v>
      </c>
      <c r="BA116" s="11" t="str">
        <f t="shared" si="32"/>
        <v/>
      </c>
      <c r="BB116" s="11" t="str">
        <f t="shared" si="33"/>
        <v/>
      </c>
      <c r="BC116" s="17" t="str">
        <f t="shared" si="34"/>
        <v/>
      </c>
      <c r="BD116" s="26">
        <f t="shared" si="35"/>
        <v>0</v>
      </c>
      <c r="BE116" s="26">
        <f t="shared" si="36"/>
        <v>0</v>
      </c>
      <c r="BF116" s="26">
        <f t="shared" si="37"/>
        <v>0</v>
      </c>
    </row>
    <row r="117" spans="1:58" ht="15.75" customHeight="1" x14ac:dyDescent="0.15">
      <c r="A117" s="320" t="s">
        <v>190</v>
      </c>
      <c r="B117" s="320"/>
      <c r="C117" s="320"/>
      <c r="D117" s="76">
        <f t="shared" si="38"/>
        <v>4</v>
      </c>
      <c r="E117" s="77"/>
      <c r="F117" s="79"/>
      <c r="G117" s="79"/>
      <c r="H117" s="80"/>
      <c r="I117" s="80"/>
      <c r="J117" s="80">
        <v>1</v>
      </c>
      <c r="K117" s="80">
        <v>1</v>
      </c>
      <c r="L117" s="80"/>
      <c r="M117" s="98">
        <v>2</v>
      </c>
      <c r="N117" s="83">
        <v>4</v>
      </c>
      <c r="O117" s="83"/>
      <c r="P117" s="83"/>
      <c r="Q117" s="75" t="str">
        <f t="shared" si="31"/>
        <v xml:space="preserve">  </v>
      </c>
      <c r="BA117" s="11" t="str">
        <f t="shared" si="32"/>
        <v/>
      </c>
      <c r="BB117" s="11" t="str">
        <f t="shared" si="33"/>
        <v/>
      </c>
      <c r="BC117" s="17" t="str">
        <f t="shared" si="34"/>
        <v/>
      </c>
      <c r="BD117" s="26">
        <f t="shared" si="35"/>
        <v>0</v>
      </c>
      <c r="BE117" s="26">
        <f t="shared" si="36"/>
        <v>0</v>
      </c>
      <c r="BF117" s="26">
        <f t="shared" si="37"/>
        <v>0</v>
      </c>
    </row>
    <row r="118" spans="1:58" ht="15" customHeight="1" x14ac:dyDescent="0.15">
      <c r="A118" s="320" t="s">
        <v>170</v>
      </c>
      <c r="B118" s="320"/>
      <c r="C118" s="320"/>
      <c r="D118" s="76">
        <f t="shared" si="38"/>
        <v>0</v>
      </c>
      <c r="E118" s="77"/>
      <c r="F118" s="79"/>
      <c r="G118" s="79"/>
      <c r="H118" s="80"/>
      <c r="I118" s="80"/>
      <c r="J118" s="80"/>
      <c r="K118" s="80"/>
      <c r="L118" s="80"/>
      <c r="M118" s="98"/>
      <c r="N118" s="83"/>
      <c r="O118" s="83"/>
      <c r="P118" s="83"/>
      <c r="Q118" s="75" t="str">
        <f t="shared" si="31"/>
        <v xml:space="preserve">  </v>
      </c>
      <c r="BA118" s="11" t="str">
        <f t="shared" si="32"/>
        <v/>
      </c>
      <c r="BB118" s="11" t="str">
        <f t="shared" si="33"/>
        <v/>
      </c>
      <c r="BC118" s="17" t="str">
        <f t="shared" si="34"/>
        <v/>
      </c>
      <c r="BD118" s="26">
        <f t="shared" si="35"/>
        <v>0</v>
      </c>
      <c r="BE118" s="26">
        <f t="shared" si="36"/>
        <v>0</v>
      </c>
      <c r="BF118" s="26" t="str">
        <f t="shared" si="37"/>
        <v/>
      </c>
    </row>
    <row r="119" spans="1:58" ht="15.75" customHeight="1" x14ac:dyDescent="0.15">
      <c r="A119" s="352" t="s">
        <v>103</v>
      </c>
      <c r="B119" s="352"/>
      <c r="C119" s="352"/>
      <c r="D119" s="76">
        <f t="shared" si="38"/>
        <v>0</v>
      </c>
      <c r="E119" s="77"/>
      <c r="F119" s="79"/>
      <c r="G119" s="79"/>
      <c r="H119" s="80"/>
      <c r="I119" s="80"/>
      <c r="J119" s="80"/>
      <c r="K119" s="80"/>
      <c r="L119" s="80"/>
      <c r="M119" s="98"/>
      <c r="N119" s="83"/>
      <c r="O119" s="83"/>
      <c r="P119" s="83"/>
      <c r="Q119" s="75" t="str">
        <f t="shared" si="31"/>
        <v xml:space="preserve">  </v>
      </c>
      <c r="BA119" s="11" t="str">
        <f t="shared" si="32"/>
        <v/>
      </c>
      <c r="BB119" s="11" t="str">
        <f t="shared" si="33"/>
        <v/>
      </c>
      <c r="BC119" s="17" t="str">
        <f t="shared" si="34"/>
        <v/>
      </c>
      <c r="BD119" s="26">
        <f t="shared" si="35"/>
        <v>0</v>
      </c>
      <c r="BE119" s="26">
        <f t="shared" si="36"/>
        <v>0</v>
      </c>
      <c r="BF119" s="26" t="str">
        <f t="shared" si="37"/>
        <v/>
      </c>
    </row>
    <row r="120" spans="1:58" ht="15.75" customHeight="1" x14ac:dyDescent="0.15">
      <c r="A120" s="352" t="s">
        <v>104</v>
      </c>
      <c r="B120" s="352"/>
      <c r="C120" s="352"/>
      <c r="D120" s="76">
        <f>+SUM(J120:M120)</f>
        <v>0</v>
      </c>
      <c r="E120" s="77"/>
      <c r="F120" s="79"/>
      <c r="G120" s="79"/>
      <c r="H120" s="79"/>
      <c r="I120" s="79"/>
      <c r="J120" s="80"/>
      <c r="K120" s="80"/>
      <c r="L120" s="80"/>
      <c r="M120" s="98"/>
      <c r="N120" s="83"/>
      <c r="O120" s="83"/>
      <c r="P120" s="83"/>
      <c r="Q120" s="75" t="str">
        <f t="shared" si="31"/>
        <v xml:space="preserve">  </v>
      </c>
      <c r="BA120" s="11" t="str">
        <f t="shared" si="32"/>
        <v/>
      </c>
      <c r="BB120" s="11" t="str">
        <f t="shared" si="33"/>
        <v/>
      </c>
      <c r="BC120" s="17" t="str">
        <f t="shared" si="34"/>
        <v/>
      </c>
      <c r="BD120" s="26">
        <f t="shared" si="35"/>
        <v>0</v>
      </c>
      <c r="BE120" s="26">
        <f t="shared" si="36"/>
        <v>0</v>
      </c>
      <c r="BF120" s="26" t="str">
        <f t="shared" si="37"/>
        <v/>
      </c>
    </row>
    <row r="121" spans="1:58" ht="15.75" customHeight="1" x14ac:dyDescent="0.15">
      <c r="A121" s="352" t="s">
        <v>105</v>
      </c>
      <c r="B121" s="352"/>
      <c r="C121" s="352"/>
      <c r="D121" s="76">
        <f>+SUM(G121:M121)</f>
        <v>10</v>
      </c>
      <c r="E121" s="77"/>
      <c r="F121" s="79"/>
      <c r="G121" s="80"/>
      <c r="H121" s="80"/>
      <c r="I121" s="80"/>
      <c r="J121" s="80"/>
      <c r="K121" s="80">
        <v>10</v>
      </c>
      <c r="L121" s="80"/>
      <c r="M121" s="98"/>
      <c r="N121" s="83">
        <v>10</v>
      </c>
      <c r="O121" s="83"/>
      <c r="P121" s="83"/>
      <c r="Q121" s="75" t="str">
        <f t="shared" si="31"/>
        <v xml:space="preserve">  </v>
      </c>
      <c r="BA121" s="11" t="str">
        <f t="shared" si="32"/>
        <v/>
      </c>
      <c r="BB121" s="11" t="str">
        <f t="shared" si="33"/>
        <v/>
      </c>
      <c r="BC121" s="17" t="str">
        <f t="shared" si="34"/>
        <v/>
      </c>
      <c r="BD121" s="26">
        <f t="shared" si="35"/>
        <v>0</v>
      </c>
      <c r="BE121" s="26">
        <f t="shared" si="36"/>
        <v>0</v>
      </c>
      <c r="BF121" s="26">
        <f t="shared" si="37"/>
        <v>0</v>
      </c>
    </row>
    <row r="122" spans="1:58" ht="15.75" customHeight="1" x14ac:dyDescent="0.15">
      <c r="A122" s="352" t="s">
        <v>106</v>
      </c>
      <c r="B122" s="352"/>
      <c r="C122" s="352"/>
      <c r="D122" s="76">
        <f>+SUM(E122,I122)</f>
        <v>0</v>
      </c>
      <c r="E122" s="96"/>
      <c r="F122" s="79"/>
      <c r="G122" s="79"/>
      <c r="H122" s="79"/>
      <c r="I122" s="80"/>
      <c r="J122" s="79"/>
      <c r="K122" s="79"/>
      <c r="L122" s="79"/>
      <c r="M122" s="99"/>
      <c r="N122" s="83"/>
      <c r="O122" s="82"/>
      <c r="P122" s="83"/>
      <c r="Q122" s="75" t="str">
        <f t="shared" si="31"/>
        <v xml:space="preserve">  </v>
      </c>
      <c r="BA122" s="11" t="str">
        <f t="shared" si="32"/>
        <v/>
      </c>
      <c r="BB122" s="11" t="str">
        <f t="shared" si="33"/>
        <v/>
      </c>
      <c r="BC122" s="17" t="str">
        <f t="shared" si="34"/>
        <v/>
      </c>
      <c r="BD122" s="26">
        <f t="shared" si="35"/>
        <v>0</v>
      </c>
      <c r="BE122" s="26">
        <f t="shared" si="36"/>
        <v>0</v>
      </c>
      <c r="BF122" s="26" t="str">
        <f t="shared" si="37"/>
        <v/>
      </c>
    </row>
    <row r="123" spans="1:58" ht="15.75" customHeight="1" x14ac:dyDescent="0.15">
      <c r="A123" s="352" t="s">
        <v>107</v>
      </c>
      <c r="B123" s="352"/>
      <c r="C123" s="352"/>
      <c r="D123" s="76">
        <f>+SUM(E123,I123)</f>
        <v>0</v>
      </c>
      <c r="E123" s="96"/>
      <c r="F123" s="79"/>
      <c r="G123" s="79"/>
      <c r="H123" s="79"/>
      <c r="I123" s="80"/>
      <c r="J123" s="79"/>
      <c r="K123" s="79"/>
      <c r="L123" s="79"/>
      <c r="M123" s="99"/>
      <c r="N123" s="83"/>
      <c r="O123" s="82"/>
      <c r="P123" s="83"/>
      <c r="Q123" s="75" t="str">
        <f t="shared" si="31"/>
        <v xml:space="preserve">  </v>
      </c>
      <c r="BA123" s="11" t="str">
        <f t="shared" si="32"/>
        <v/>
      </c>
      <c r="BB123" s="11" t="str">
        <f t="shared" si="33"/>
        <v/>
      </c>
      <c r="BC123" s="17" t="str">
        <f t="shared" si="34"/>
        <v/>
      </c>
      <c r="BD123" s="26">
        <f t="shared" si="35"/>
        <v>0</v>
      </c>
      <c r="BE123" s="26">
        <f t="shared" si="36"/>
        <v>0</v>
      </c>
      <c r="BF123" s="26" t="str">
        <f t="shared" si="37"/>
        <v/>
      </c>
    </row>
    <row r="124" spans="1:58" ht="15.75" customHeight="1" x14ac:dyDescent="0.15">
      <c r="A124" s="352" t="s">
        <v>108</v>
      </c>
      <c r="B124" s="352"/>
      <c r="C124" s="352"/>
      <c r="D124" s="76">
        <f>+SUM(E124:K124)</f>
        <v>241</v>
      </c>
      <c r="E124" s="96"/>
      <c r="F124" s="80"/>
      <c r="G124" s="80">
        <v>1</v>
      </c>
      <c r="H124" s="80">
        <v>21</v>
      </c>
      <c r="I124" s="80">
        <v>94</v>
      </c>
      <c r="J124" s="80">
        <v>121</v>
      </c>
      <c r="K124" s="80">
        <v>4</v>
      </c>
      <c r="L124" s="79"/>
      <c r="M124" s="99"/>
      <c r="N124" s="83">
        <v>241</v>
      </c>
      <c r="O124" s="83"/>
      <c r="P124" s="83"/>
      <c r="Q124" s="75" t="str">
        <f t="shared" si="31"/>
        <v xml:space="preserve">  </v>
      </c>
      <c r="BA124" s="11" t="str">
        <f t="shared" si="32"/>
        <v/>
      </c>
      <c r="BB124" s="11" t="str">
        <f t="shared" si="33"/>
        <v/>
      </c>
      <c r="BC124" s="17" t="str">
        <f t="shared" si="34"/>
        <v/>
      </c>
      <c r="BD124" s="26">
        <f t="shared" si="35"/>
        <v>0</v>
      </c>
      <c r="BE124" s="26">
        <f t="shared" si="36"/>
        <v>0</v>
      </c>
      <c r="BF124" s="26">
        <f t="shared" si="37"/>
        <v>0</v>
      </c>
    </row>
    <row r="125" spans="1:58" ht="15.75" customHeight="1" x14ac:dyDescent="0.15">
      <c r="A125" s="352" t="s">
        <v>191</v>
      </c>
      <c r="B125" s="352"/>
      <c r="C125" s="352"/>
      <c r="D125" s="76">
        <f>+SUM(E125:K125)</f>
        <v>16</v>
      </c>
      <c r="E125" s="96"/>
      <c r="F125" s="80"/>
      <c r="G125" s="80"/>
      <c r="H125" s="80">
        <v>2</v>
      </c>
      <c r="I125" s="80">
        <v>3</v>
      </c>
      <c r="J125" s="80">
        <v>11</v>
      </c>
      <c r="K125" s="80"/>
      <c r="L125" s="79"/>
      <c r="M125" s="99"/>
      <c r="N125" s="83">
        <v>16</v>
      </c>
      <c r="O125" s="83"/>
      <c r="P125" s="83"/>
      <c r="Q125" s="75" t="str">
        <f t="shared" si="31"/>
        <v xml:space="preserve">  </v>
      </c>
      <c r="BA125" s="11" t="str">
        <f t="shared" si="32"/>
        <v/>
      </c>
      <c r="BB125" s="11" t="str">
        <f t="shared" si="33"/>
        <v/>
      </c>
      <c r="BC125" s="17" t="str">
        <f t="shared" si="34"/>
        <v/>
      </c>
      <c r="BD125" s="26">
        <f t="shared" si="35"/>
        <v>0</v>
      </c>
      <c r="BE125" s="26">
        <f t="shared" si="36"/>
        <v>0</v>
      </c>
      <c r="BF125" s="26">
        <f t="shared" si="37"/>
        <v>0</v>
      </c>
    </row>
    <row r="126" spans="1:58" ht="15.75" customHeight="1" x14ac:dyDescent="0.15">
      <c r="A126" s="353" t="s">
        <v>192</v>
      </c>
      <c r="B126" s="354"/>
      <c r="C126" s="355"/>
      <c r="D126" s="76">
        <f>+SUM(E126:K126)</f>
        <v>0</v>
      </c>
      <c r="E126" s="96"/>
      <c r="F126" s="80"/>
      <c r="G126" s="80"/>
      <c r="H126" s="80"/>
      <c r="I126" s="80"/>
      <c r="J126" s="80"/>
      <c r="K126" s="80"/>
      <c r="L126" s="79"/>
      <c r="M126" s="99"/>
      <c r="N126" s="83"/>
      <c r="O126" s="83"/>
      <c r="P126" s="83"/>
      <c r="Q126" s="75" t="str">
        <f t="shared" si="31"/>
        <v xml:space="preserve">  </v>
      </c>
      <c r="BA126" s="11" t="str">
        <f t="shared" si="32"/>
        <v/>
      </c>
      <c r="BB126" s="11" t="str">
        <f t="shared" si="33"/>
        <v/>
      </c>
      <c r="BC126" s="17" t="str">
        <f t="shared" si="34"/>
        <v/>
      </c>
      <c r="BD126" s="26">
        <f t="shared" si="35"/>
        <v>0</v>
      </c>
      <c r="BE126" s="26">
        <f t="shared" si="36"/>
        <v>0</v>
      </c>
      <c r="BF126" s="26" t="str">
        <f t="shared" si="37"/>
        <v/>
      </c>
    </row>
    <row r="127" spans="1:58" ht="15.75" customHeight="1" x14ac:dyDescent="0.15">
      <c r="A127" s="349" t="s">
        <v>193</v>
      </c>
      <c r="B127" s="350"/>
      <c r="C127" s="351"/>
      <c r="D127" s="76">
        <f>+SUM(E127:K127)</f>
        <v>0</v>
      </c>
      <c r="E127" s="96"/>
      <c r="F127" s="80"/>
      <c r="G127" s="80"/>
      <c r="H127" s="80"/>
      <c r="I127" s="80"/>
      <c r="J127" s="80"/>
      <c r="K127" s="80"/>
      <c r="L127" s="79"/>
      <c r="M127" s="99"/>
      <c r="N127" s="83"/>
      <c r="O127" s="83"/>
      <c r="P127" s="83"/>
      <c r="Q127" s="75" t="str">
        <f t="shared" si="31"/>
        <v xml:space="preserve">  </v>
      </c>
      <c r="BA127" s="11" t="str">
        <f t="shared" si="32"/>
        <v/>
      </c>
      <c r="BB127" s="11" t="str">
        <f t="shared" si="33"/>
        <v/>
      </c>
      <c r="BC127" s="17" t="str">
        <f t="shared" si="34"/>
        <v/>
      </c>
      <c r="BD127" s="26">
        <f t="shared" si="35"/>
        <v>0</v>
      </c>
      <c r="BE127" s="26">
        <f t="shared" si="36"/>
        <v>0</v>
      </c>
      <c r="BF127" s="26" t="str">
        <f t="shared" si="37"/>
        <v/>
      </c>
    </row>
    <row r="128" spans="1:58" ht="15.75" customHeight="1" x14ac:dyDescent="0.15">
      <c r="A128" s="352" t="s">
        <v>109</v>
      </c>
      <c r="B128" s="352"/>
      <c r="C128" s="352"/>
      <c r="D128" s="76">
        <f>+SUM(H128:M128)</f>
        <v>15</v>
      </c>
      <c r="E128" s="77"/>
      <c r="F128" s="79"/>
      <c r="G128" s="79"/>
      <c r="H128" s="80"/>
      <c r="I128" s="80"/>
      <c r="J128" s="80"/>
      <c r="K128" s="80">
        <v>7</v>
      </c>
      <c r="L128" s="80">
        <v>4</v>
      </c>
      <c r="M128" s="98">
        <v>4</v>
      </c>
      <c r="N128" s="83">
        <v>15</v>
      </c>
      <c r="O128" s="83"/>
      <c r="P128" s="83"/>
      <c r="Q128" s="75" t="str">
        <f t="shared" si="31"/>
        <v xml:space="preserve">  </v>
      </c>
      <c r="BA128" s="11" t="str">
        <f t="shared" si="32"/>
        <v/>
      </c>
      <c r="BB128" s="11" t="str">
        <f t="shared" si="33"/>
        <v/>
      </c>
      <c r="BC128" s="17" t="str">
        <f t="shared" si="34"/>
        <v/>
      </c>
      <c r="BD128" s="26">
        <f t="shared" si="35"/>
        <v>0</v>
      </c>
      <c r="BE128" s="26">
        <f t="shared" si="36"/>
        <v>0</v>
      </c>
      <c r="BF128" s="26">
        <f t="shared" si="37"/>
        <v>0</v>
      </c>
    </row>
    <row r="129" spans="1:58" ht="15.75" customHeight="1" x14ac:dyDescent="0.15">
      <c r="A129" s="349" t="s">
        <v>194</v>
      </c>
      <c r="B129" s="350"/>
      <c r="C129" s="351"/>
      <c r="D129" s="76">
        <f>+SUM(H129:M129)</f>
        <v>0</v>
      </c>
      <c r="E129" s="77"/>
      <c r="F129" s="79"/>
      <c r="G129" s="79"/>
      <c r="H129" s="80"/>
      <c r="I129" s="80"/>
      <c r="J129" s="80"/>
      <c r="K129" s="80"/>
      <c r="L129" s="80"/>
      <c r="M129" s="98"/>
      <c r="N129" s="83"/>
      <c r="O129" s="83"/>
      <c r="P129" s="83"/>
      <c r="Q129" s="75" t="str">
        <f t="shared" si="31"/>
        <v xml:space="preserve">  </v>
      </c>
      <c r="BA129" s="11" t="str">
        <f t="shared" si="32"/>
        <v/>
      </c>
      <c r="BB129" s="11" t="str">
        <f t="shared" si="33"/>
        <v/>
      </c>
      <c r="BC129" s="17" t="str">
        <f t="shared" si="34"/>
        <v/>
      </c>
      <c r="BD129" s="26">
        <f t="shared" si="35"/>
        <v>0</v>
      </c>
      <c r="BE129" s="26">
        <f t="shared" si="36"/>
        <v>0</v>
      </c>
      <c r="BF129" s="26" t="str">
        <f t="shared" si="37"/>
        <v/>
      </c>
    </row>
    <row r="130" spans="1:58" ht="15.75" customHeight="1" x14ac:dyDescent="0.15">
      <c r="A130" s="349" t="s">
        <v>195</v>
      </c>
      <c r="B130" s="350"/>
      <c r="C130" s="351"/>
      <c r="D130" s="76">
        <f>+SUM(J130:M130)</f>
        <v>6</v>
      </c>
      <c r="E130" s="77"/>
      <c r="F130" s="79"/>
      <c r="G130" s="79"/>
      <c r="H130" s="79"/>
      <c r="I130" s="79"/>
      <c r="J130" s="80"/>
      <c r="K130" s="80">
        <v>2</v>
      </c>
      <c r="L130" s="80">
        <v>4</v>
      </c>
      <c r="M130" s="98"/>
      <c r="N130" s="83">
        <v>6</v>
      </c>
      <c r="O130" s="82"/>
      <c r="P130" s="83"/>
      <c r="Q130" s="75" t="str">
        <f t="shared" si="31"/>
        <v xml:space="preserve">  </v>
      </c>
      <c r="BA130" s="11" t="str">
        <f t="shared" si="32"/>
        <v/>
      </c>
      <c r="BB130" s="11" t="str">
        <f t="shared" si="33"/>
        <v/>
      </c>
      <c r="BC130" s="17" t="str">
        <f t="shared" si="34"/>
        <v/>
      </c>
      <c r="BD130" s="26">
        <f t="shared" si="35"/>
        <v>0</v>
      </c>
      <c r="BE130" s="26">
        <f t="shared" si="36"/>
        <v>0</v>
      </c>
      <c r="BF130" s="26">
        <f t="shared" si="37"/>
        <v>0</v>
      </c>
    </row>
    <row r="131" spans="1:58" ht="15.75" customHeight="1" x14ac:dyDescent="0.15">
      <c r="A131" s="349" t="s">
        <v>196</v>
      </c>
      <c r="B131" s="350"/>
      <c r="C131" s="351"/>
      <c r="D131" s="76">
        <f>+SUM(J131:M131)</f>
        <v>0</v>
      </c>
      <c r="E131" s="77"/>
      <c r="F131" s="79"/>
      <c r="G131" s="79"/>
      <c r="H131" s="79"/>
      <c r="I131" s="79"/>
      <c r="J131" s="80"/>
      <c r="K131" s="80"/>
      <c r="L131" s="80"/>
      <c r="M131" s="98"/>
      <c r="N131" s="83"/>
      <c r="O131" s="82"/>
      <c r="P131" s="83"/>
      <c r="Q131" s="75" t="str">
        <f t="shared" si="31"/>
        <v xml:space="preserve">  </v>
      </c>
      <c r="BA131" s="11" t="str">
        <f t="shared" si="32"/>
        <v/>
      </c>
      <c r="BB131" s="11" t="str">
        <f t="shared" si="33"/>
        <v/>
      </c>
      <c r="BC131" s="17" t="str">
        <f t="shared" si="34"/>
        <v/>
      </c>
      <c r="BD131" s="26">
        <f t="shared" si="35"/>
        <v>0</v>
      </c>
      <c r="BE131" s="26">
        <f t="shared" si="36"/>
        <v>0</v>
      </c>
      <c r="BF131" s="26" t="str">
        <f t="shared" si="37"/>
        <v/>
      </c>
    </row>
    <row r="132" spans="1:58" ht="15.75" customHeight="1" x14ac:dyDescent="0.15">
      <c r="A132" s="349" t="s">
        <v>197</v>
      </c>
      <c r="B132" s="350"/>
      <c r="C132" s="351"/>
      <c r="D132" s="76">
        <f>+SUM(J132:M132)</f>
        <v>0</v>
      </c>
      <c r="E132" s="77"/>
      <c r="F132" s="79"/>
      <c r="G132" s="79"/>
      <c r="H132" s="79"/>
      <c r="I132" s="79"/>
      <c r="J132" s="80"/>
      <c r="K132" s="80"/>
      <c r="L132" s="80"/>
      <c r="M132" s="98"/>
      <c r="N132" s="83"/>
      <c r="O132" s="82"/>
      <c r="P132" s="83"/>
      <c r="Q132" s="75" t="str">
        <f t="shared" si="31"/>
        <v xml:space="preserve">  </v>
      </c>
      <c r="BA132" s="11" t="str">
        <f t="shared" si="32"/>
        <v/>
      </c>
      <c r="BB132" s="11" t="str">
        <f t="shared" si="33"/>
        <v/>
      </c>
      <c r="BC132" s="17" t="str">
        <f t="shared" si="34"/>
        <v/>
      </c>
      <c r="BD132" s="26">
        <f t="shared" si="35"/>
        <v>0</v>
      </c>
      <c r="BE132" s="26">
        <f t="shared" si="36"/>
        <v>0</v>
      </c>
      <c r="BF132" s="26" t="str">
        <f t="shared" si="37"/>
        <v/>
      </c>
    </row>
    <row r="133" spans="1:58" ht="13.5" customHeight="1" x14ac:dyDescent="0.15">
      <c r="A133" s="352" t="s">
        <v>110</v>
      </c>
      <c r="B133" s="352"/>
      <c r="C133" s="352"/>
      <c r="D133" s="76">
        <f t="shared" ref="D133:D139" si="39">+SUM(E133:M133)</f>
        <v>8</v>
      </c>
      <c r="E133" s="96"/>
      <c r="F133" s="80"/>
      <c r="G133" s="80"/>
      <c r="H133" s="80"/>
      <c r="I133" s="80">
        <v>1</v>
      </c>
      <c r="J133" s="80">
        <v>4</v>
      </c>
      <c r="K133" s="80">
        <v>3</v>
      </c>
      <c r="L133" s="80"/>
      <c r="M133" s="98"/>
      <c r="N133" s="83">
        <v>8</v>
      </c>
      <c r="O133" s="83"/>
      <c r="P133" s="83"/>
      <c r="Q133" s="75" t="str">
        <f t="shared" si="31"/>
        <v xml:space="preserve">  </v>
      </c>
      <c r="BA133" s="11" t="str">
        <f t="shared" si="32"/>
        <v/>
      </c>
      <c r="BB133" s="11" t="str">
        <f t="shared" si="33"/>
        <v/>
      </c>
      <c r="BC133" s="17" t="str">
        <f t="shared" si="34"/>
        <v/>
      </c>
      <c r="BD133" s="26">
        <f t="shared" si="35"/>
        <v>0</v>
      </c>
      <c r="BE133" s="26">
        <f t="shared" si="36"/>
        <v>0</v>
      </c>
      <c r="BF133" s="26">
        <f t="shared" si="37"/>
        <v>0</v>
      </c>
    </row>
    <row r="134" spans="1:58" ht="15" customHeight="1" x14ac:dyDescent="0.15">
      <c r="A134" s="352" t="s">
        <v>111</v>
      </c>
      <c r="B134" s="352"/>
      <c r="C134" s="352"/>
      <c r="D134" s="76">
        <f t="shared" si="39"/>
        <v>79</v>
      </c>
      <c r="E134" s="96">
        <v>1</v>
      </c>
      <c r="F134" s="80"/>
      <c r="G134" s="80"/>
      <c r="H134" s="80"/>
      <c r="I134" s="80">
        <v>6</v>
      </c>
      <c r="J134" s="80">
        <v>37</v>
      </c>
      <c r="K134" s="80">
        <v>35</v>
      </c>
      <c r="L134" s="80"/>
      <c r="M134" s="98"/>
      <c r="N134" s="83">
        <v>79</v>
      </c>
      <c r="O134" s="83"/>
      <c r="P134" s="83"/>
      <c r="Q134" s="75" t="str">
        <f t="shared" si="31"/>
        <v xml:space="preserve">  </v>
      </c>
      <c r="BA134" s="11" t="str">
        <f t="shared" si="32"/>
        <v/>
      </c>
      <c r="BB134" s="11" t="str">
        <f t="shared" si="33"/>
        <v/>
      </c>
      <c r="BC134" s="17" t="str">
        <f t="shared" si="34"/>
        <v/>
      </c>
      <c r="BD134" s="26">
        <f t="shared" si="35"/>
        <v>0</v>
      </c>
      <c r="BE134" s="26">
        <f t="shared" si="36"/>
        <v>0</v>
      </c>
      <c r="BF134" s="26">
        <f t="shared" si="37"/>
        <v>0</v>
      </c>
    </row>
    <row r="135" spans="1:58" ht="12.75" customHeight="1" x14ac:dyDescent="0.15">
      <c r="A135" s="320" t="s">
        <v>198</v>
      </c>
      <c r="B135" s="320"/>
      <c r="C135" s="320"/>
      <c r="D135" s="76">
        <f t="shared" si="39"/>
        <v>17</v>
      </c>
      <c r="E135" s="96"/>
      <c r="F135" s="80"/>
      <c r="G135" s="80"/>
      <c r="H135" s="80"/>
      <c r="I135" s="80">
        <v>1</v>
      </c>
      <c r="J135" s="80">
        <v>2</v>
      </c>
      <c r="K135" s="80">
        <v>11</v>
      </c>
      <c r="L135" s="80"/>
      <c r="M135" s="98">
        <v>3</v>
      </c>
      <c r="N135" s="83">
        <v>17</v>
      </c>
      <c r="O135" s="83"/>
      <c r="P135" s="83"/>
      <c r="Q135" s="75" t="str">
        <f t="shared" si="31"/>
        <v xml:space="preserve">  </v>
      </c>
      <c r="BA135" s="11" t="str">
        <f t="shared" si="32"/>
        <v/>
      </c>
      <c r="BB135" s="11" t="str">
        <f t="shared" si="33"/>
        <v/>
      </c>
      <c r="BC135" s="17" t="str">
        <f t="shared" si="34"/>
        <v/>
      </c>
      <c r="BD135" s="26">
        <f t="shared" si="35"/>
        <v>0</v>
      </c>
      <c r="BE135" s="26">
        <f t="shared" si="36"/>
        <v>0</v>
      </c>
      <c r="BF135" s="26">
        <f t="shared" si="37"/>
        <v>0</v>
      </c>
    </row>
    <row r="136" spans="1:58" ht="15.75" customHeight="1" x14ac:dyDescent="0.15">
      <c r="A136" s="320" t="s">
        <v>112</v>
      </c>
      <c r="B136" s="320"/>
      <c r="C136" s="320"/>
      <c r="D136" s="76">
        <f t="shared" si="39"/>
        <v>4</v>
      </c>
      <c r="E136" s="96"/>
      <c r="F136" s="80"/>
      <c r="G136" s="80">
        <v>1</v>
      </c>
      <c r="H136" s="80"/>
      <c r="I136" s="80"/>
      <c r="J136" s="80"/>
      <c r="K136" s="80">
        <v>3</v>
      </c>
      <c r="L136" s="80"/>
      <c r="M136" s="98"/>
      <c r="N136" s="83">
        <v>4</v>
      </c>
      <c r="O136" s="83"/>
      <c r="P136" s="83"/>
      <c r="Q136" s="75" t="str">
        <f t="shared" si="31"/>
        <v xml:space="preserve">  </v>
      </c>
      <c r="BA136" s="11" t="str">
        <f t="shared" si="32"/>
        <v/>
      </c>
      <c r="BB136" s="11" t="str">
        <f t="shared" si="33"/>
        <v/>
      </c>
      <c r="BC136" s="17" t="str">
        <f t="shared" si="34"/>
        <v/>
      </c>
      <c r="BD136" s="26">
        <f t="shared" si="35"/>
        <v>0</v>
      </c>
      <c r="BE136" s="26">
        <f t="shared" si="36"/>
        <v>0</v>
      </c>
      <c r="BF136" s="26">
        <f t="shared" si="37"/>
        <v>0</v>
      </c>
    </row>
    <row r="137" spans="1:58" ht="15.75" customHeight="1" x14ac:dyDescent="0.15">
      <c r="A137" s="387" t="s">
        <v>199</v>
      </c>
      <c r="B137" s="388"/>
      <c r="C137" s="389"/>
      <c r="D137" s="76">
        <f t="shared" si="39"/>
        <v>0</v>
      </c>
      <c r="E137" s="143"/>
      <c r="F137" s="144"/>
      <c r="G137" s="144"/>
      <c r="H137" s="144"/>
      <c r="I137" s="144"/>
      <c r="J137" s="144"/>
      <c r="K137" s="144"/>
      <c r="L137" s="144"/>
      <c r="M137" s="145"/>
      <c r="N137" s="83"/>
      <c r="O137" s="83"/>
      <c r="P137" s="83"/>
      <c r="Q137" s="75" t="str">
        <f t="shared" si="31"/>
        <v xml:space="preserve">  </v>
      </c>
      <c r="BA137" s="11" t="str">
        <f t="shared" si="32"/>
        <v/>
      </c>
      <c r="BB137" s="11" t="str">
        <f t="shared" si="33"/>
        <v/>
      </c>
      <c r="BC137" s="17" t="str">
        <f t="shared" si="34"/>
        <v/>
      </c>
      <c r="BD137" s="26">
        <f t="shared" si="35"/>
        <v>0</v>
      </c>
      <c r="BE137" s="26">
        <f t="shared" si="36"/>
        <v>0</v>
      </c>
      <c r="BF137" s="26" t="str">
        <f t="shared" si="37"/>
        <v/>
      </c>
    </row>
    <row r="138" spans="1:58" ht="16.5" customHeight="1" x14ac:dyDescent="0.15">
      <c r="A138" s="398" t="s">
        <v>113</v>
      </c>
      <c r="B138" s="398"/>
      <c r="C138" s="398"/>
      <c r="D138" s="76">
        <f t="shared" si="39"/>
        <v>0</v>
      </c>
      <c r="E138" s="55"/>
      <c r="F138" s="55"/>
      <c r="G138" s="55"/>
      <c r="H138" s="55"/>
      <c r="I138" s="55"/>
      <c r="J138" s="55"/>
      <c r="K138" s="55"/>
      <c r="L138" s="55"/>
      <c r="M138" s="57"/>
      <c r="N138" s="83"/>
      <c r="O138" s="83"/>
      <c r="P138" s="83"/>
      <c r="Q138" s="75" t="str">
        <f t="shared" si="31"/>
        <v xml:space="preserve">  </v>
      </c>
      <c r="BA138" s="11" t="str">
        <f t="shared" si="32"/>
        <v/>
      </c>
      <c r="BB138" s="11" t="str">
        <f t="shared" si="33"/>
        <v/>
      </c>
      <c r="BC138" s="17" t="str">
        <f t="shared" si="34"/>
        <v/>
      </c>
      <c r="BD138" s="26">
        <f t="shared" si="35"/>
        <v>0</v>
      </c>
      <c r="BE138" s="26">
        <f t="shared" si="36"/>
        <v>0</v>
      </c>
      <c r="BF138" s="26" t="str">
        <f t="shared" si="37"/>
        <v/>
      </c>
    </row>
    <row r="139" spans="1:58" ht="15.75" customHeight="1" x14ac:dyDescent="0.15">
      <c r="A139" s="303" t="s">
        <v>114</v>
      </c>
      <c r="B139" s="304"/>
      <c r="C139" s="305"/>
      <c r="D139" s="88">
        <f t="shared" si="39"/>
        <v>1182</v>
      </c>
      <c r="E139" s="89">
        <f>+SUM(E110:E113,E122:E127,E133:E138)</f>
        <v>88</v>
      </c>
      <c r="F139" s="90">
        <f>+SUM(F110:F113,F124:F127,F133:F138)</f>
        <v>18</v>
      </c>
      <c r="G139" s="90">
        <f>+SUM(G110:G113,G121,G124:G127,G133:G138)</f>
        <v>24</v>
      </c>
      <c r="H139" s="90">
        <f>+SUM(H110:H119,H121,H124:H129,H133:H138)</f>
        <v>38</v>
      </c>
      <c r="I139" s="90">
        <f>+SUM(I110:I119,I121:I129,I133:I138)</f>
        <v>239</v>
      </c>
      <c r="J139" s="90">
        <f>+SUM(J110:J121,J124:J138)</f>
        <v>215</v>
      </c>
      <c r="K139" s="90">
        <f>+SUM(K110:K121,K124:K138)</f>
        <v>454</v>
      </c>
      <c r="L139" s="90">
        <f>+SUM(L110:L121,L128:L138)</f>
        <v>61</v>
      </c>
      <c r="M139" s="91">
        <f>+SUM(M110:M121,M128:M138)</f>
        <v>45</v>
      </c>
      <c r="N139" s="90">
        <f>+SUM(N110:N138)</f>
        <v>1182</v>
      </c>
      <c r="O139" s="108">
        <f>+SUM(O110:O121,O124:O129,O133:O138)</f>
        <v>5</v>
      </c>
      <c r="P139" s="90">
        <f>+SUM(P110:P138)</f>
        <v>0</v>
      </c>
      <c r="Q139" s="75" t="str">
        <f t="shared" si="31"/>
        <v xml:space="preserve">  </v>
      </c>
      <c r="BA139" s="11" t="str">
        <f t="shared" si="32"/>
        <v/>
      </c>
      <c r="BB139" s="11" t="str">
        <f t="shared" si="33"/>
        <v/>
      </c>
      <c r="BC139" s="17" t="str">
        <f t="shared" si="34"/>
        <v/>
      </c>
      <c r="BD139" s="26">
        <f t="shared" si="35"/>
        <v>0</v>
      </c>
      <c r="BE139" s="26">
        <f t="shared" si="36"/>
        <v>0</v>
      </c>
      <c r="BF139" s="26">
        <f t="shared" si="37"/>
        <v>0</v>
      </c>
    </row>
    <row r="140" spans="1:58" ht="15.75" customHeight="1" x14ac:dyDescent="0.15">
      <c r="A140" s="399" t="s">
        <v>115</v>
      </c>
      <c r="B140" s="399"/>
      <c r="C140" s="399"/>
      <c r="D140" s="95"/>
      <c r="E140" s="95"/>
      <c r="F140" s="183"/>
      <c r="G140" s="183"/>
      <c r="H140" s="183"/>
      <c r="I140" s="183"/>
      <c r="J140" s="183"/>
      <c r="K140" s="183"/>
      <c r="L140" s="183"/>
      <c r="M140" s="183"/>
      <c r="N140" s="183"/>
      <c r="O140" s="183"/>
      <c r="P140" s="184"/>
      <c r="BA140" s="9"/>
      <c r="BB140" s="9"/>
      <c r="BC140" s="9"/>
      <c r="BD140" s="9"/>
      <c r="BE140" s="9"/>
      <c r="BF140" s="9"/>
    </row>
    <row r="141" spans="1:58" ht="15.75" customHeight="1" x14ac:dyDescent="0.15">
      <c r="A141" s="308" t="s">
        <v>116</v>
      </c>
      <c r="B141" s="309"/>
      <c r="C141" s="310"/>
      <c r="D141" s="44">
        <f>+SUM(E141:M141)</f>
        <v>598</v>
      </c>
      <c r="E141" s="71">
        <v>25</v>
      </c>
      <c r="F141" s="63">
        <v>11</v>
      </c>
      <c r="G141" s="63">
        <v>21</v>
      </c>
      <c r="H141" s="63">
        <v>14</v>
      </c>
      <c r="I141" s="63">
        <v>63</v>
      </c>
      <c r="J141" s="63">
        <v>62</v>
      </c>
      <c r="K141" s="63">
        <v>372</v>
      </c>
      <c r="L141" s="63">
        <v>22</v>
      </c>
      <c r="M141" s="64">
        <v>8</v>
      </c>
      <c r="N141" s="112">
        <v>598</v>
      </c>
      <c r="O141" s="74">
        <v>36</v>
      </c>
      <c r="P141" s="74"/>
      <c r="Q141" s="75" t="str">
        <f>$BA141&amp;" "&amp;$BB141&amp;" "&amp;$BC141</f>
        <v xml:space="preserve">  </v>
      </c>
      <c r="BA141" s="11" t="str">
        <f t="shared" ref="BA141:BA147" si="40">IF($D141=0,"",IF($N141="",IF($D141="",""," No olvide escribir la columna Beneficiarios."),""))</f>
        <v/>
      </c>
      <c r="BB141" s="11" t="str">
        <f t="shared" ref="BB141:BB147" si="41">IF($D141&lt;$N141," El número de Beneficiarios NO puede ser mayor que el Total.","")</f>
        <v/>
      </c>
      <c r="BC141" s="17" t="str">
        <f t="shared" ref="BC141:BC147" si="42">IF($K141&lt;$O141," Las actividades de 60 años NO puede ser mayor que el de 20-64 años.","")</f>
        <v/>
      </c>
      <c r="BD141" s="26">
        <f t="shared" ref="BD141:BD147" si="43">IF($K141&lt;$O141,1,0)</f>
        <v>0</v>
      </c>
      <c r="BE141" s="26">
        <f t="shared" ref="BE141:BE147" si="44">IF($D141&lt;$N141,1,0)</f>
        <v>0</v>
      </c>
      <c r="BF141" s="26">
        <f t="shared" ref="BF141:BF147" si="45">IF($D141=0,"",IF($N141="",IF($D141="","",1),0))</f>
        <v>0</v>
      </c>
    </row>
    <row r="142" spans="1:58" ht="15.75" customHeight="1" x14ac:dyDescent="0.15">
      <c r="A142" s="311" t="s">
        <v>200</v>
      </c>
      <c r="B142" s="312"/>
      <c r="C142" s="313"/>
      <c r="D142" s="76">
        <f t="shared" ref="D142:D147" si="46">+SUM(E142:M142)</f>
        <v>0</v>
      </c>
      <c r="E142" s="185"/>
      <c r="F142" s="115"/>
      <c r="G142" s="115"/>
      <c r="H142" s="115"/>
      <c r="I142" s="115"/>
      <c r="J142" s="115"/>
      <c r="K142" s="115"/>
      <c r="L142" s="115"/>
      <c r="M142" s="179"/>
      <c r="N142" s="118"/>
      <c r="O142" s="117"/>
      <c r="P142" s="117"/>
      <c r="Q142" s="75" t="str">
        <f t="shared" ref="Q142:Q147" si="47">$BA142&amp;" "&amp;$BB142&amp;" "&amp;$BC142</f>
        <v xml:space="preserve">  </v>
      </c>
      <c r="BA142" s="11" t="str">
        <f t="shared" si="40"/>
        <v/>
      </c>
      <c r="BB142" s="11" t="str">
        <f t="shared" si="41"/>
        <v/>
      </c>
      <c r="BC142" s="17" t="str">
        <f t="shared" si="42"/>
        <v/>
      </c>
      <c r="BD142" s="26">
        <f t="shared" si="43"/>
        <v>0</v>
      </c>
      <c r="BE142" s="26">
        <f t="shared" si="44"/>
        <v>0</v>
      </c>
      <c r="BF142" s="26" t="str">
        <f t="shared" si="45"/>
        <v/>
      </c>
    </row>
    <row r="143" spans="1:58" ht="15" customHeight="1" x14ac:dyDescent="0.15">
      <c r="A143" s="387" t="s">
        <v>201</v>
      </c>
      <c r="B143" s="388"/>
      <c r="C143" s="389"/>
      <c r="D143" s="76">
        <f t="shared" si="46"/>
        <v>0</v>
      </c>
      <c r="E143" s="185"/>
      <c r="F143" s="115"/>
      <c r="G143" s="115"/>
      <c r="H143" s="115"/>
      <c r="I143" s="115"/>
      <c r="J143" s="115"/>
      <c r="K143" s="115"/>
      <c r="L143" s="115"/>
      <c r="M143" s="179"/>
      <c r="N143" s="118"/>
      <c r="O143" s="117"/>
      <c r="P143" s="117"/>
      <c r="Q143" s="75" t="str">
        <f t="shared" si="47"/>
        <v xml:space="preserve">  </v>
      </c>
      <c r="BA143" s="11" t="str">
        <f t="shared" si="40"/>
        <v/>
      </c>
      <c r="BB143" s="11" t="str">
        <f t="shared" si="41"/>
        <v/>
      </c>
      <c r="BC143" s="17" t="str">
        <f t="shared" si="42"/>
        <v/>
      </c>
      <c r="BD143" s="26">
        <f t="shared" si="43"/>
        <v>0</v>
      </c>
      <c r="BE143" s="26">
        <f t="shared" si="44"/>
        <v>0</v>
      </c>
      <c r="BF143" s="26" t="str">
        <f t="shared" si="45"/>
        <v/>
      </c>
    </row>
    <row r="144" spans="1:58" ht="18.75" customHeight="1" x14ac:dyDescent="0.15">
      <c r="A144" s="387" t="s">
        <v>202</v>
      </c>
      <c r="B144" s="388"/>
      <c r="C144" s="389"/>
      <c r="D144" s="76">
        <f t="shared" si="46"/>
        <v>0</v>
      </c>
      <c r="E144" s="185"/>
      <c r="F144" s="115"/>
      <c r="G144" s="115"/>
      <c r="H144" s="115"/>
      <c r="I144" s="115"/>
      <c r="J144" s="115"/>
      <c r="K144" s="115"/>
      <c r="L144" s="115"/>
      <c r="M144" s="179"/>
      <c r="N144" s="118"/>
      <c r="O144" s="117"/>
      <c r="P144" s="117"/>
      <c r="Q144" s="75" t="str">
        <f t="shared" si="47"/>
        <v xml:space="preserve">  </v>
      </c>
      <c r="BA144" s="11" t="str">
        <f t="shared" si="40"/>
        <v/>
      </c>
      <c r="BB144" s="11" t="str">
        <f t="shared" si="41"/>
        <v/>
      </c>
      <c r="BC144" s="17" t="str">
        <f t="shared" si="42"/>
        <v/>
      </c>
      <c r="BD144" s="26">
        <f t="shared" si="43"/>
        <v>0</v>
      </c>
      <c r="BE144" s="26">
        <f t="shared" si="44"/>
        <v>0</v>
      </c>
      <c r="BF144" s="26" t="str">
        <f t="shared" si="45"/>
        <v/>
      </c>
    </row>
    <row r="145" spans="1:76" ht="14.25" customHeight="1" x14ac:dyDescent="0.15">
      <c r="A145" s="387" t="s">
        <v>203</v>
      </c>
      <c r="B145" s="388"/>
      <c r="C145" s="389"/>
      <c r="D145" s="76">
        <f t="shared" si="46"/>
        <v>0</v>
      </c>
      <c r="E145" s="185"/>
      <c r="F145" s="115"/>
      <c r="G145" s="115"/>
      <c r="H145" s="115"/>
      <c r="I145" s="115"/>
      <c r="J145" s="115"/>
      <c r="K145" s="115"/>
      <c r="L145" s="115"/>
      <c r="M145" s="179"/>
      <c r="N145" s="118"/>
      <c r="O145" s="117"/>
      <c r="P145" s="117"/>
      <c r="Q145" s="75" t="str">
        <f t="shared" si="47"/>
        <v xml:space="preserve">  </v>
      </c>
      <c r="BA145" s="11" t="str">
        <f t="shared" si="40"/>
        <v/>
      </c>
      <c r="BB145" s="11" t="str">
        <f t="shared" si="41"/>
        <v/>
      </c>
      <c r="BC145" s="17" t="str">
        <f t="shared" si="42"/>
        <v/>
      </c>
      <c r="BD145" s="26">
        <f t="shared" si="43"/>
        <v>0</v>
      </c>
      <c r="BE145" s="26">
        <f t="shared" si="44"/>
        <v>0</v>
      </c>
      <c r="BF145" s="26" t="str">
        <f t="shared" si="45"/>
        <v/>
      </c>
    </row>
    <row r="146" spans="1:76" ht="15.75" customHeight="1" x14ac:dyDescent="0.15">
      <c r="A146" s="311" t="s">
        <v>117</v>
      </c>
      <c r="B146" s="312"/>
      <c r="C146" s="313"/>
      <c r="D146" s="76">
        <f t="shared" si="46"/>
        <v>0</v>
      </c>
      <c r="E146" s="97"/>
      <c r="F146" s="80"/>
      <c r="G146" s="80"/>
      <c r="H146" s="80"/>
      <c r="I146" s="80"/>
      <c r="J146" s="80"/>
      <c r="K146" s="80"/>
      <c r="L146" s="80"/>
      <c r="M146" s="98"/>
      <c r="N146" s="119"/>
      <c r="O146" s="83"/>
      <c r="P146" s="83"/>
      <c r="Q146" s="75" t="str">
        <f t="shared" si="47"/>
        <v xml:space="preserve">  </v>
      </c>
      <c r="BA146" s="11" t="str">
        <f t="shared" si="40"/>
        <v/>
      </c>
      <c r="BB146" s="11" t="str">
        <f t="shared" si="41"/>
        <v/>
      </c>
      <c r="BC146" s="17" t="str">
        <f t="shared" si="42"/>
        <v/>
      </c>
      <c r="BD146" s="26">
        <f t="shared" si="43"/>
        <v>0</v>
      </c>
      <c r="BE146" s="26">
        <f t="shared" si="44"/>
        <v>0</v>
      </c>
      <c r="BF146" s="26" t="str">
        <f t="shared" si="45"/>
        <v/>
      </c>
    </row>
    <row r="147" spans="1:76" ht="15.75" customHeight="1" x14ac:dyDescent="0.15">
      <c r="A147" s="303" t="s">
        <v>114</v>
      </c>
      <c r="B147" s="304"/>
      <c r="C147" s="305"/>
      <c r="D147" s="88">
        <f t="shared" si="46"/>
        <v>598</v>
      </c>
      <c r="E147" s="89">
        <f>+SUM(E141:E146)</f>
        <v>25</v>
      </c>
      <c r="F147" s="90">
        <f t="shared" ref="F147:P147" si="48">+SUM(F141:F146)</f>
        <v>11</v>
      </c>
      <c r="G147" s="90">
        <f t="shared" si="48"/>
        <v>21</v>
      </c>
      <c r="H147" s="90">
        <f t="shared" si="48"/>
        <v>14</v>
      </c>
      <c r="I147" s="90">
        <f t="shared" si="48"/>
        <v>63</v>
      </c>
      <c r="J147" s="90">
        <f t="shared" si="48"/>
        <v>62</v>
      </c>
      <c r="K147" s="90">
        <f t="shared" si="48"/>
        <v>372</v>
      </c>
      <c r="L147" s="90">
        <f t="shared" si="48"/>
        <v>22</v>
      </c>
      <c r="M147" s="91">
        <f t="shared" si="48"/>
        <v>8</v>
      </c>
      <c r="N147" s="88">
        <f t="shared" si="48"/>
        <v>598</v>
      </c>
      <c r="O147" s="108">
        <f t="shared" si="48"/>
        <v>36</v>
      </c>
      <c r="P147" s="186">
        <f t="shared" si="48"/>
        <v>0</v>
      </c>
      <c r="Q147" s="75" t="str">
        <f t="shared" si="47"/>
        <v xml:space="preserve">  </v>
      </c>
      <c r="BA147" s="11" t="str">
        <f t="shared" si="40"/>
        <v/>
      </c>
      <c r="BB147" s="11" t="str">
        <f t="shared" si="41"/>
        <v/>
      </c>
      <c r="BC147" s="17" t="str">
        <f t="shared" si="42"/>
        <v/>
      </c>
      <c r="BD147" s="26">
        <f t="shared" si="43"/>
        <v>0</v>
      </c>
      <c r="BE147" s="26">
        <f t="shared" si="44"/>
        <v>0</v>
      </c>
      <c r="BF147" s="26">
        <f t="shared" si="45"/>
        <v>0</v>
      </c>
    </row>
    <row r="148" spans="1:76" ht="15.75" customHeight="1" x14ac:dyDescent="0.15">
      <c r="A148" s="109" t="s">
        <v>118</v>
      </c>
      <c r="B148" s="59"/>
      <c r="C148" s="59"/>
      <c r="D148" s="187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182"/>
      <c r="BF148" s="3"/>
    </row>
    <row r="149" spans="1:76" ht="15.75" customHeight="1" x14ac:dyDescent="0.15">
      <c r="A149" s="295" t="s">
        <v>119</v>
      </c>
      <c r="B149" s="296"/>
      <c r="C149" s="297"/>
      <c r="D149" s="301" t="s">
        <v>4</v>
      </c>
      <c r="E149" s="303" t="s">
        <v>7</v>
      </c>
      <c r="F149" s="304"/>
      <c r="G149" s="304"/>
      <c r="H149" s="304"/>
      <c r="I149" s="304"/>
      <c r="J149" s="304"/>
      <c r="K149" s="304"/>
      <c r="L149" s="304"/>
      <c r="M149" s="305"/>
      <c r="N149" s="303" t="s">
        <v>8</v>
      </c>
      <c r="O149" s="305"/>
      <c r="P149" s="306" t="s">
        <v>9</v>
      </c>
      <c r="Q149" s="306" t="s">
        <v>34</v>
      </c>
      <c r="BF149" s="3"/>
    </row>
    <row r="150" spans="1:76" ht="33.75" customHeight="1" x14ac:dyDescent="0.15">
      <c r="A150" s="298"/>
      <c r="B150" s="299"/>
      <c r="C150" s="300"/>
      <c r="D150" s="329"/>
      <c r="E150" s="276" t="s">
        <v>24</v>
      </c>
      <c r="F150" s="38" t="s">
        <v>25</v>
      </c>
      <c r="G150" s="38" t="s">
        <v>26</v>
      </c>
      <c r="H150" s="38" t="s">
        <v>15</v>
      </c>
      <c r="I150" s="38" t="s">
        <v>16</v>
      </c>
      <c r="J150" s="38" t="s">
        <v>17</v>
      </c>
      <c r="K150" s="38" t="s">
        <v>18</v>
      </c>
      <c r="L150" s="38" t="s">
        <v>19</v>
      </c>
      <c r="M150" s="39" t="s">
        <v>20</v>
      </c>
      <c r="N150" s="40" t="s">
        <v>1</v>
      </c>
      <c r="O150" s="39" t="s">
        <v>2</v>
      </c>
      <c r="P150" s="307"/>
      <c r="Q150" s="307"/>
      <c r="BF150" s="3"/>
    </row>
    <row r="151" spans="1:76" ht="15.75" customHeight="1" x14ac:dyDescent="0.15">
      <c r="A151" s="344" t="s">
        <v>204</v>
      </c>
      <c r="B151" s="344" t="s">
        <v>120</v>
      </c>
      <c r="C151" s="188" t="s">
        <v>121</v>
      </c>
      <c r="D151" s="111">
        <f>+SUM(H151:M151)</f>
        <v>0</v>
      </c>
      <c r="E151" s="189"/>
      <c r="F151" s="189"/>
      <c r="G151" s="189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24" t="str">
        <f>$BA151&amp;" "&amp;$BB151</f>
        <v xml:space="preserve"> </v>
      </c>
      <c r="S151" s="2"/>
      <c r="T151" s="2"/>
      <c r="U151" s="2"/>
      <c r="V151" s="2"/>
      <c r="W151" s="5"/>
      <c r="X151" s="6"/>
      <c r="Y151" s="6"/>
      <c r="Z151" s="5"/>
      <c r="AA151" s="5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17" t="str">
        <f>IF($D151&lt;&gt;($N151+$O151)," El número altas de pacientes según sexo NO puede ser diferente al Total.","")</f>
        <v/>
      </c>
      <c r="BB151" s="17" t="str">
        <f>IF($K151&lt;$P151," El número altas de pacientes 60 años NO puede ser mayor que el de 20-64 años.","")</f>
        <v/>
      </c>
      <c r="BC151" s="3"/>
      <c r="BD151" s="25">
        <f>IF($D151&lt;&gt;($N151+$O151),1,0)</f>
        <v>0</v>
      </c>
      <c r="BE151" s="25">
        <f>IF($K151&lt;$P151,1,0)</f>
        <v>0</v>
      </c>
      <c r="BF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</row>
    <row r="152" spans="1:76" ht="15.75" customHeight="1" x14ac:dyDescent="0.15">
      <c r="A152" s="345"/>
      <c r="B152" s="345"/>
      <c r="C152" s="190" t="s">
        <v>122</v>
      </c>
      <c r="D152" s="191">
        <f>+SUM(H152:M152)</f>
        <v>0</v>
      </c>
      <c r="E152" s="85"/>
      <c r="F152" s="85"/>
      <c r="G152" s="85"/>
      <c r="H152" s="192"/>
      <c r="I152" s="192"/>
      <c r="J152" s="192"/>
      <c r="K152" s="192"/>
      <c r="L152" s="192"/>
      <c r="M152" s="192"/>
      <c r="N152" s="193"/>
      <c r="O152" s="193"/>
      <c r="P152" s="192"/>
      <c r="Q152" s="192"/>
      <c r="R152" s="24" t="str">
        <f t="shared" ref="R152:R174" si="49">$BA152&amp;" "&amp;$BB152</f>
        <v xml:space="preserve"> </v>
      </c>
      <c r="S152" s="2"/>
      <c r="T152" s="2"/>
      <c r="U152" s="2"/>
      <c r="V152" s="2"/>
      <c r="W152" s="5"/>
      <c r="X152" s="6"/>
      <c r="Y152" s="6"/>
      <c r="Z152" s="5"/>
      <c r="AA152" s="5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17"/>
      <c r="BB152" s="17" t="str">
        <f t="shared" ref="BB152:BB174" si="50">IF($K152&lt;$P152," El número altas de pacientes 60 años NO puede ser mayor que el de 20-64 años.","")</f>
        <v/>
      </c>
      <c r="BC152" s="3"/>
      <c r="BD152" s="25"/>
      <c r="BE152" s="25">
        <f t="shared" ref="BE152:BE174" si="51">IF($K152&lt;$P152,1,0)</f>
        <v>0</v>
      </c>
      <c r="BF152" s="3"/>
    </row>
    <row r="153" spans="1:76" ht="15.75" customHeight="1" x14ac:dyDescent="0.15">
      <c r="A153" s="345"/>
      <c r="B153" s="344" t="s">
        <v>123</v>
      </c>
      <c r="C153" s="188" t="s">
        <v>121</v>
      </c>
      <c r="D153" s="111">
        <f>+SUM(H153:M153)</f>
        <v>0</v>
      </c>
      <c r="E153" s="189"/>
      <c r="F153" s="189"/>
      <c r="G153" s="189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24" t="str">
        <f t="shared" si="49"/>
        <v xml:space="preserve"> </v>
      </c>
      <c r="S153" s="2"/>
      <c r="T153" s="2"/>
      <c r="U153" s="2"/>
      <c r="V153" s="2"/>
      <c r="W153" s="5"/>
      <c r="X153" s="6"/>
      <c r="Y153" s="6"/>
      <c r="Z153" s="5"/>
      <c r="AA153" s="5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17" t="str">
        <f t="shared" ref="BA153:BA173" si="52">IF($D153&lt;&gt;($N153+$O153)," El número altas de pacientes según sexo NO puede ser diferente al Total.","")</f>
        <v/>
      </c>
      <c r="BB153" s="17" t="str">
        <f t="shared" si="50"/>
        <v/>
      </c>
      <c r="BC153" s="3"/>
      <c r="BD153" s="25">
        <f t="shared" ref="BD153:BD173" si="53">IF($D153&lt;&gt;($N153+$O153),1,0)</f>
        <v>0</v>
      </c>
      <c r="BE153" s="25">
        <f t="shared" si="51"/>
        <v>0</v>
      </c>
      <c r="BF153" s="3"/>
    </row>
    <row r="154" spans="1:76" ht="15.75" customHeight="1" x14ac:dyDescent="0.15">
      <c r="A154" s="346"/>
      <c r="B154" s="346"/>
      <c r="C154" s="194" t="s">
        <v>122</v>
      </c>
      <c r="D154" s="195">
        <f>+SUM(H154:M154)</f>
        <v>0</v>
      </c>
      <c r="E154" s="85"/>
      <c r="F154" s="85"/>
      <c r="G154" s="85"/>
      <c r="H154" s="105"/>
      <c r="I154" s="105"/>
      <c r="J154" s="105"/>
      <c r="K154" s="105"/>
      <c r="L154" s="105"/>
      <c r="M154" s="105"/>
      <c r="N154" s="196"/>
      <c r="O154" s="196"/>
      <c r="P154" s="105"/>
      <c r="Q154" s="105"/>
      <c r="R154" s="24" t="str">
        <f t="shared" si="49"/>
        <v xml:space="preserve"> </v>
      </c>
      <c r="S154" s="2"/>
      <c r="T154" s="2"/>
      <c r="U154" s="2"/>
      <c r="V154" s="2"/>
      <c r="W154" s="5"/>
      <c r="X154" s="6"/>
      <c r="Y154" s="6"/>
      <c r="Z154" s="5"/>
      <c r="AA154" s="5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17"/>
      <c r="BB154" s="17" t="str">
        <f t="shared" si="50"/>
        <v/>
      </c>
      <c r="BC154" s="3"/>
      <c r="BD154" s="25"/>
      <c r="BE154" s="25">
        <f t="shared" si="51"/>
        <v>0</v>
      </c>
      <c r="BF154" s="3"/>
    </row>
    <row r="155" spans="1:76" ht="24.75" customHeight="1" x14ac:dyDescent="0.15">
      <c r="A155" s="347" t="s">
        <v>205</v>
      </c>
      <c r="B155" s="348" t="s">
        <v>206</v>
      </c>
      <c r="C155" s="318"/>
      <c r="D155" s="197">
        <f>+E155</f>
        <v>0</v>
      </c>
      <c r="E155" s="192"/>
      <c r="F155" s="198"/>
      <c r="G155" s="198"/>
      <c r="H155" s="198"/>
      <c r="I155" s="198"/>
      <c r="J155" s="198"/>
      <c r="K155" s="198"/>
      <c r="L155" s="198"/>
      <c r="M155" s="198"/>
      <c r="N155" s="199"/>
      <c r="O155" s="199"/>
      <c r="P155" s="198"/>
      <c r="Q155" s="192"/>
      <c r="R155" s="24" t="str">
        <f t="shared" si="49"/>
        <v xml:space="preserve"> </v>
      </c>
      <c r="S155" s="2"/>
      <c r="T155" s="2"/>
      <c r="U155" s="2"/>
      <c r="V155" s="2"/>
      <c r="W155" s="5"/>
      <c r="X155" s="6"/>
      <c r="Y155" s="6"/>
      <c r="Z155" s="5"/>
      <c r="AA155" s="5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17"/>
      <c r="BB155" s="17" t="str">
        <f t="shared" si="50"/>
        <v/>
      </c>
      <c r="BC155" s="3"/>
      <c r="BD155" s="25"/>
      <c r="BE155" s="25">
        <f t="shared" si="51"/>
        <v>0</v>
      </c>
      <c r="BF155" s="3"/>
    </row>
    <row r="156" spans="1:76" ht="15.75" customHeight="1" x14ac:dyDescent="0.15">
      <c r="A156" s="347"/>
      <c r="B156" s="347" t="s">
        <v>207</v>
      </c>
      <c r="C156" s="200" t="s">
        <v>208</v>
      </c>
      <c r="D156" s="201">
        <f>+E156</f>
        <v>0</v>
      </c>
      <c r="E156" s="74"/>
      <c r="F156" s="73"/>
      <c r="G156" s="73"/>
      <c r="H156" s="73"/>
      <c r="I156" s="73"/>
      <c r="J156" s="73"/>
      <c r="K156" s="73"/>
      <c r="L156" s="73"/>
      <c r="M156" s="73"/>
      <c r="N156" s="74"/>
      <c r="O156" s="74"/>
      <c r="P156" s="73"/>
      <c r="Q156" s="74"/>
      <c r="R156" s="24" t="str">
        <f t="shared" si="49"/>
        <v xml:space="preserve"> </v>
      </c>
      <c r="S156" s="2"/>
      <c r="T156" s="2"/>
      <c r="U156" s="2"/>
      <c r="V156" s="2"/>
      <c r="W156" s="5"/>
      <c r="X156" s="6"/>
      <c r="Y156" s="6"/>
      <c r="Z156" s="5"/>
      <c r="AA156" s="5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17" t="str">
        <f t="shared" si="52"/>
        <v/>
      </c>
      <c r="BB156" s="17" t="str">
        <f t="shared" si="50"/>
        <v/>
      </c>
      <c r="BC156" s="3"/>
      <c r="BD156" s="25">
        <f t="shared" si="53"/>
        <v>0</v>
      </c>
      <c r="BE156" s="25">
        <f t="shared" si="51"/>
        <v>0</v>
      </c>
      <c r="BF156" s="3"/>
    </row>
    <row r="157" spans="1:76" ht="26.25" customHeight="1" x14ac:dyDescent="0.15">
      <c r="A157" s="347"/>
      <c r="B157" s="347"/>
      <c r="C157" s="202" t="s">
        <v>209</v>
      </c>
      <c r="D157" s="203">
        <f>+E157</f>
        <v>0</v>
      </c>
      <c r="E157" s="58"/>
      <c r="F157" s="85"/>
      <c r="G157" s="85"/>
      <c r="H157" s="85"/>
      <c r="I157" s="85"/>
      <c r="J157" s="85"/>
      <c r="K157" s="85"/>
      <c r="L157" s="85"/>
      <c r="M157" s="85"/>
      <c r="N157" s="196"/>
      <c r="O157" s="196"/>
      <c r="P157" s="85"/>
      <c r="Q157" s="58"/>
      <c r="R157" s="24" t="str">
        <f t="shared" si="49"/>
        <v xml:space="preserve"> </v>
      </c>
      <c r="S157" s="2"/>
      <c r="T157" s="2"/>
      <c r="U157" s="2"/>
      <c r="V157" s="2"/>
      <c r="W157" s="5"/>
      <c r="X157" s="6"/>
      <c r="Y157" s="6"/>
      <c r="Z157" s="5"/>
      <c r="AA157" s="5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17"/>
      <c r="BB157" s="17" t="str">
        <f t="shared" si="50"/>
        <v/>
      </c>
      <c r="BC157" s="3"/>
      <c r="BD157" s="25"/>
      <c r="BE157" s="25">
        <f t="shared" si="51"/>
        <v>0</v>
      </c>
      <c r="BF157" s="3"/>
    </row>
    <row r="158" spans="1:76" ht="24.75" customHeight="1" x14ac:dyDescent="0.15">
      <c r="A158" s="347" t="s">
        <v>210</v>
      </c>
      <c r="B158" s="204" t="s">
        <v>211</v>
      </c>
      <c r="C158" s="205" t="s">
        <v>212</v>
      </c>
      <c r="D158" s="206">
        <f>+K158</f>
        <v>0</v>
      </c>
      <c r="E158" s="73"/>
      <c r="F158" s="73"/>
      <c r="G158" s="73"/>
      <c r="H158" s="73"/>
      <c r="I158" s="73"/>
      <c r="J158" s="73"/>
      <c r="K158" s="74"/>
      <c r="L158" s="73"/>
      <c r="M158" s="73"/>
      <c r="N158" s="74"/>
      <c r="O158" s="74"/>
      <c r="P158" s="74"/>
      <c r="Q158" s="74"/>
      <c r="R158" s="24" t="str">
        <f t="shared" si="49"/>
        <v xml:space="preserve"> </v>
      </c>
      <c r="S158" s="2"/>
      <c r="T158" s="2"/>
      <c r="U158" s="2"/>
      <c r="V158" s="2"/>
      <c r="W158" s="5"/>
      <c r="X158" s="6"/>
      <c r="Y158" s="6"/>
      <c r="Z158" s="5"/>
      <c r="AA158" s="5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17" t="str">
        <f t="shared" si="52"/>
        <v/>
      </c>
      <c r="BB158" s="17" t="str">
        <f t="shared" si="50"/>
        <v/>
      </c>
      <c r="BC158" s="3"/>
      <c r="BD158" s="25">
        <f t="shared" si="53"/>
        <v>0</v>
      </c>
      <c r="BE158" s="25">
        <f t="shared" si="51"/>
        <v>0</v>
      </c>
      <c r="BF158" s="3"/>
    </row>
    <row r="159" spans="1:76" ht="19.5" customHeight="1" x14ac:dyDescent="0.15">
      <c r="A159" s="347"/>
      <c r="B159" s="207" t="s">
        <v>125</v>
      </c>
      <c r="C159" s="207"/>
      <c r="D159" s="44">
        <f>+SUM(J159:K159)</f>
        <v>0</v>
      </c>
      <c r="E159" s="82"/>
      <c r="F159" s="82"/>
      <c r="G159" s="82"/>
      <c r="H159" s="82"/>
      <c r="I159" s="82"/>
      <c r="J159" s="83"/>
      <c r="K159" s="83"/>
      <c r="L159" s="82"/>
      <c r="M159" s="82"/>
      <c r="N159" s="208"/>
      <c r="O159" s="208"/>
      <c r="P159" s="83"/>
      <c r="Q159" s="83"/>
      <c r="R159" s="24" t="str">
        <f t="shared" si="49"/>
        <v xml:space="preserve"> </v>
      </c>
      <c r="S159" s="2"/>
      <c r="T159" s="2"/>
      <c r="U159" s="2"/>
      <c r="V159" s="2"/>
      <c r="W159" s="5"/>
      <c r="X159" s="6"/>
      <c r="Y159" s="6"/>
      <c r="Z159" s="5"/>
      <c r="AA159" s="5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17"/>
      <c r="BB159" s="17" t="str">
        <f t="shared" si="50"/>
        <v/>
      </c>
      <c r="BC159" s="3"/>
      <c r="BD159" s="25"/>
      <c r="BE159" s="25">
        <f t="shared" si="51"/>
        <v>0</v>
      </c>
      <c r="BF159" s="3"/>
    </row>
    <row r="160" spans="1:76" ht="18" customHeight="1" x14ac:dyDescent="0.15">
      <c r="A160" s="347"/>
      <c r="B160" s="209" t="s">
        <v>126</v>
      </c>
      <c r="C160" s="209"/>
      <c r="D160" s="84">
        <f t="shared" ref="D160:D169" si="54">+SUM(J160:K160)</f>
        <v>0</v>
      </c>
      <c r="E160" s="189"/>
      <c r="F160" s="189"/>
      <c r="G160" s="189"/>
      <c r="H160" s="189"/>
      <c r="I160" s="189"/>
      <c r="J160" s="87"/>
      <c r="K160" s="87"/>
      <c r="L160" s="189"/>
      <c r="M160" s="189"/>
      <c r="N160" s="193"/>
      <c r="O160" s="193"/>
      <c r="P160" s="87"/>
      <c r="Q160" s="87"/>
      <c r="R160" s="24" t="str">
        <f t="shared" si="49"/>
        <v xml:space="preserve"> </v>
      </c>
      <c r="S160" s="2"/>
      <c r="T160" s="2"/>
      <c r="U160" s="2"/>
      <c r="V160" s="2"/>
      <c r="W160" s="5"/>
      <c r="X160" s="6"/>
      <c r="Y160" s="6"/>
      <c r="Z160" s="5"/>
      <c r="AA160" s="5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17"/>
      <c r="BB160" s="17" t="str">
        <f t="shared" si="50"/>
        <v/>
      </c>
      <c r="BC160" s="3"/>
      <c r="BD160" s="25"/>
      <c r="BE160" s="25">
        <f t="shared" si="51"/>
        <v>0</v>
      </c>
      <c r="BF160" s="3"/>
    </row>
    <row r="161" spans="1:58" ht="15.75" customHeight="1" x14ac:dyDescent="0.15">
      <c r="A161" s="347"/>
      <c r="B161" s="356" t="s">
        <v>120</v>
      </c>
      <c r="C161" s="210" t="s">
        <v>4</v>
      </c>
      <c r="D161" s="88">
        <f>+SUM(J161:K161)</f>
        <v>0</v>
      </c>
      <c r="E161" s="92"/>
      <c r="F161" s="92"/>
      <c r="G161" s="92"/>
      <c r="H161" s="92"/>
      <c r="I161" s="92"/>
      <c r="J161" s="88">
        <f>+SUM(J162:J165)</f>
        <v>0</v>
      </c>
      <c r="K161" s="88">
        <f>+SUM(K162:K165)</f>
        <v>0</v>
      </c>
      <c r="L161" s="92"/>
      <c r="M161" s="92"/>
      <c r="N161" s="88">
        <f>+SUM(N162:N165)</f>
        <v>0</v>
      </c>
      <c r="O161" s="88">
        <f>+SUM(O162:O165)</f>
        <v>0</v>
      </c>
      <c r="P161" s="88">
        <f>+SUM(P162:P165)</f>
        <v>0</v>
      </c>
      <c r="Q161" s="88">
        <f>+SUM(Q162:Q165)</f>
        <v>0</v>
      </c>
      <c r="R161" s="24" t="str">
        <f t="shared" si="49"/>
        <v xml:space="preserve"> </v>
      </c>
      <c r="S161" s="2"/>
      <c r="T161" s="2"/>
      <c r="U161" s="2"/>
      <c r="V161" s="2"/>
      <c r="W161" s="5"/>
      <c r="X161" s="6"/>
      <c r="Y161" s="6"/>
      <c r="Z161" s="5"/>
      <c r="AA161" s="5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17" t="str">
        <f t="shared" si="52"/>
        <v/>
      </c>
      <c r="BB161" s="17" t="str">
        <f>IF($K161&lt;$P161," El número altas de pacientes 60 años NO puede ser mayor que el de 20-64 años.","")</f>
        <v/>
      </c>
      <c r="BC161" s="3"/>
      <c r="BD161" s="25">
        <f t="shared" si="53"/>
        <v>0</v>
      </c>
      <c r="BE161" s="25">
        <f>IF($K161&lt;$P161,1,0)</f>
        <v>0</v>
      </c>
      <c r="BF161" s="3"/>
    </row>
    <row r="162" spans="1:58" ht="15.75" customHeight="1" x14ac:dyDescent="0.15">
      <c r="A162" s="347"/>
      <c r="B162" s="400"/>
      <c r="C162" s="207" t="s">
        <v>127</v>
      </c>
      <c r="D162" s="211">
        <f t="shared" si="54"/>
        <v>0</v>
      </c>
      <c r="E162" s="212"/>
      <c r="F162" s="212"/>
      <c r="G162" s="212"/>
      <c r="H162" s="212"/>
      <c r="I162" s="212"/>
      <c r="J162" s="117"/>
      <c r="K162" s="117"/>
      <c r="L162" s="212"/>
      <c r="M162" s="212"/>
      <c r="N162" s="117"/>
      <c r="O162" s="117"/>
      <c r="P162" s="117"/>
      <c r="Q162" s="117"/>
      <c r="R162" s="24" t="str">
        <f t="shared" si="49"/>
        <v xml:space="preserve"> </v>
      </c>
      <c r="S162" s="2"/>
      <c r="T162" s="2"/>
      <c r="U162" s="2"/>
      <c r="V162" s="2"/>
      <c r="W162" s="5"/>
      <c r="X162" s="6"/>
      <c r="Y162" s="6"/>
      <c r="Z162" s="5"/>
      <c r="AA162" s="5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17" t="str">
        <f t="shared" si="52"/>
        <v/>
      </c>
      <c r="BB162" s="17" t="str">
        <f t="shared" si="50"/>
        <v/>
      </c>
      <c r="BC162" s="3"/>
      <c r="BD162" s="25">
        <f t="shared" si="53"/>
        <v>0</v>
      </c>
      <c r="BE162" s="25">
        <f t="shared" si="51"/>
        <v>0</v>
      </c>
      <c r="BF162" s="2"/>
    </row>
    <row r="163" spans="1:58" ht="15.75" customHeight="1" x14ac:dyDescent="0.15">
      <c r="A163" s="347"/>
      <c r="B163" s="400"/>
      <c r="C163" s="213" t="s">
        <v>128</v>
      </c>
      <c r="D163" s="76">
        <f t="shared" si="54"/>
        <v>0</v>
      </c>
      <c r="E163" s="82"/>
      <c r="F163" s="82"/>
      <c r="G163" s="82"/>
      <c r="H163" s="82"/>
      <c r="I163" s="82"/>
      <c r="J163" s="83"/>
      <c r="K163" s="83"/>
      <c r="L163" s="82"/>
      <c r="M163" s="82"/>
      <c r="N163" s="208"/>
      <c r="O163" s="83"/>
      <c r="P163" s="83"/>
      <c r="Q163" s="83"/>
      <c r="R163" s="24" t="str">
        <f t="shared" si="49"/>
        <v xml:space="preserve"> </v>
      </c>
      <c r="S163" s="2"/>
      <c r="T163" s="2"/>
      <c r="U163" s="2"/>
      <c r="V163" s="2"/>
      <c r="W163" s="5"/>
      <c r="X163" s="6"/>
      <c r="Y163" s="6"/>
      <c r="Z163" s="5"/>
      <c r="AA163" s="5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17" t="str">
        <f t="shared" si="52"/>
        <v/>
      </c>
      <c r="BB163" s="17" t="str">
        <f t="shared" si="50"/>
        <v/>
      </c>
      <c r="BC163" s="3"/>
      <c r="BD163" s="25">
        <f t="shared" si="53"/>
        <v>0</v>
      </c>
      <c r="BE163" s="25">
        <f t="shared" si="51"/>
        <v>0</v>
      </c>
      <c r="BF163" s="3"/>
    </row>
    <row r="164" spans="1:58" ht="15.75" customHeight="1" x14ac:dyDescent="0.15">
      <c r="A164" s="347"/>
      <c r="B164" s="400"/>
      <c r="C164" s="213" t="s">
        <v>129</v>
      </c>
      <c r="D164" s="76">
        <f t="shared" si="54"/>
        <v>0</v>
      </c>
      <c r="E164" s="82"/>
      <c r="F164" s="82"/>
      <c r="G164" s="82"/>
      <c r="H164" s="82"/>
      <c r="I164" s="82"/>
      <c r="J164" s="83"/>
      <c r="K164" s="83"/>
      <c r="L164" s="82"/>
      <c r="M164" s="82"/>
      <c r="N164" s="83"/>
      <c r="O164" s="83"/>
      <c r="P164" s="83"/>
      <c r="Q164" s="83"/>
      <c r="R164" s="24" t="str">
        <f t="shared" si="49"/>
        <v xml:space="preserve"> </v>
      </c>
      <c r="S164" s="2"/>
      <c r="T164" s="2"/>
      <c r="U164" s="2"/>
      <c r="V164" s="2"/>
      <c r="W164" s="5"/>
      <c r="X164" s="6"/>
      <c r="Y164" s="6"/>
      <c r="Z164" s="5"/>
      <c r="AA164" s="5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17" t="str">
        <f t="shared" si="52"/>
        <v/>
      </c>
      <c r="BB164" s="17" t="str">
        <f t="shared" si="50"/>
        <v/>
      </c>
      <c r="BC164" s="3"/>
      <c r="BD164" s="25">
        <f t="shared" si="53"/>
        <v>0</v>
      </c>
      <c r="BE164" s="25">
        <f t="shared" si="51"/>
        <v>0</v>
      </c>
      <c r="BF164" s="3"/>
    </row>
    <row r="165" spans="1:58" ht="15.75" customHeight="1" x14ac:dyDescent="0.15">
      <c r="A165" s="347"/>
      <c r="B165" s="329"/>
      <c r="C165" s="214" t="s">
        <v>130</v>
      </c>
      <c r="D165" s="52">
        <f t="shared" si="54"/>
        <v>0</v>
      </c>
      <c r="E165" s="85"/>
      <c r="F165" s="85"/>
      <c r="G165" s="85"/>
      <c r="H165" s="85"/>
      <c r="I165" s="85"/>
      <c r="J165" s="58"/>
      <c r="K165" s="58"/>
      <c r="L165" s="85"/>
      <c r="M165" s="85"/>
      <c r="N165" s="58"/>
      <c r="O165" s="58"/>
      <c r="P165" s="58"/>
      <c r="Q165" s="58"/>
      <c r="R165" s="24" t="str">
        <f t="shared" si="49"/>
        <v xml:space="preserve"> </v>
      </c>
      <c r="S165" s="2"/>
      <c r="T165" s="2"/>
      <c r="U165" s="2"/>
      <c r="V165" s="2"/>
      <c r="W165" s="5"/>
      <c r="X165" s="6"/>
      <c r="Y165" s="6"/>
      <c r="Z165" s="5"/>
      <c r="AA165" s="5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17" t="str">
        <f t="shared" si="52"/>
        <v/>
      </c>
      <c r="BB165" s="17" t="str">
        <f t="shared" si="50"/>
        <v/>
      </c>
      <c r="BC165" s="3"/>
      <c r="BD165" s="25">
        <f t="shared" si="53"/>
        <v>0</v>
      </c>
      <c r="BE165" s="25">
        <f t="shared" si="51"/>
        <v>0</v>
      </c>
      <c r="BF165" s="3"/>
    </row>
    <row r="166" spans="1:58" ht="15.75" customHeight="1" x14ac:dyDescent="0.15">
      <c r="A166" s="344" t="s">
        <v>213</v>
      </c>
      <c r="B166" s="306" t="s">
        <v>124</v>
      </c>
      <c r="C166" s="215" t="s">
        <v>121</v>
      </c>
      <c r="D166" s="44">
        <f t="shared" si="54"/>
        <v>0</v>
      </c>
      <c r="E166" s="73"/>
      <c r="F166" s="73"/>
      <c r="G166" s="73"/>
      <c r="H166" s="73"/>
      <c r="I166" s="73"/>
      <c r="J166" s="74"/>
      <c r="K166" s="74"/>
      <c r="L166" s="73"/>
      <c r="M166" s="73"/>
      <c r="N166" s="74"/>
      <c r="O166" s="74"/>
      <c r="P166" s="74"/>
      <c r="Q166" s="74"/>
      <c r="R166" s="24" t="str">
        <f t="shared" si="49"/>
        <v xml:space="preserve"> </v>
      </c>
      <c r="S166" s="2"/>
      <c r="T166" s="2"/>
      <c r="U166" s="2"/>
      <c r="V166" s="2"/>
      <c r="W166" s="5"/>
      <c r="X166" s="6"/>
      <c r="Y166" s="6"/>
      <c r="Z166" s="5"/>
      <c r="AA166" s="5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17" t="str">
        <f t="shared" si="52"/>
        <v/>
      </c>
      <c r="BB166" s="17" t="str">
        <f t="shared" si="50"/>
        <v/>
      </c>
      <c r="BC166" s="3"/>
      <c r="BD166" s="25">
        <f t="shared" si="53"/>
        <v>0</v>
      </c>
      <c r="BE166" s="25">
        <f t="shared" si="51"/>
        <v>0</v>
      </c>
      <c r="BF166" s="3"/>
    </row>
    <row r="167" spans="1:58" ht="16.5" customHeight="1" x14ac:dyDescent="0.15">
      <c r="A167" s="395"/>
      <c r="B167" s="327"/>
      <c r="C167" s="209" t="s">
        <v>214</v>
      </c>
      <c r="D167" s="84">
        <f t="shared" si="54"/>
        <v>0</v>
      </c>
      <c r="E167" s="189"/>
      <c r="F167" s="189"/>
      <c r="G167" s="189"/>
      <c r="H167" s="189"/>
      <c r="I167" s="189"/>
      <c r="J167" s="87"/>
      <c r="K167" s="87"/>
      <c r="L167" s="189"/>
      <c r="M167" s="189"/>
      <c r="N167" s="193"/>
      <c r="O167" s="193"/>
      <c r="P167" s="87"/>
      <c r="Q167" s="87"/>
      <c r="R167" s="24" t="str">
        <f t="shared" si="49"/>
        <v xml:space="preserve"> </v>
      </c>
      <c r="S167" s="2"/>
      <c r="T167" s="2"/>
      <c r="U167" s="2"/>
      <c r="V167" s="2"/>
      <c r="W167" s="5"/>
      <c r="X167" s="6"/>
      <c r="Y167" s="6"/>
      <c r="Z167" s="5"/>
      <c r="AA167" s="5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17"/>
      <c r="BB167" s="17" t="str">
        <f t="shared" si="50"/>
        <v/>
      </c>
      <c r="BC167" s="3"/>
      <c r="BD167" s="25"/>
      <c r="BE167" s="25">
        <f t="shared" si="51"/>
        <v>0</v>
      </c>
      <c r="BF167" s="2"/>
    </row>
    <row r="168" spans="1:58" ht="15" customHeight="1" x14ac:dyDescent="0.15">
      <c r="A168" s="395"/>
      <c r="B168" s="306" t="s">
        <v>125</v>
      </c>
      <c r="C168" s="215" t="s">
        <v>121</v>
      </c>
      <c r="D168" s="44">
        <f t="shared" si="54"/>
        <v>0</v>
      </c>
      <c r="E168" s="73"/>
      <c r="F168" s="73"/>
      <c r="G168" s="73"/>
      <c r="H168" s="73"/>
      <c r="I168" s="73"/>
      <c r="J168" s="74"/>
      <c r="K168" s="74"/>
      <c r="L168" s="73"/>
      <c r="M168" s="73"/>
      <c r="N168" s="74"/>
      <c r="O168" s="74"/>
      <c r="P168" s="74"/>
      <c r="Q168" s="74"/>
      <c r="R168" s="24" t="str">
        <f t="shared" si="49"/>
        <v xml:space="preserve"> </v>
      </c>
      <c r="S168" s="2"/>
      <c r="T168" s="2"/>
      <c r="U168" s="2"/>
      <c r="V168" s="2"/>
      <c r="W168" s="5"/>
      <c r="X168" s="6"/>
      <c r="Y168" s="6"/>
      <c r="Z168" s="5"/>
      <c r="AA168" s="5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17" t="str">
        <f t="shared" si="52"/>
        <v/>
      </c>
      <c r="BB168" s="17" t="str">
        <f t="shared" si="50"/>
        <v/>
      </c>
      <c r="BC168" s="3"/>
      <c r="BD168" s="25">
        <f t="shared" si="53"/>
        <v>0</v>
      </c>
      <c r="BE168" s="25">
        <f t="shared" si="51"/>
        <v>0</v>
      </c>
      <c r="BF168" s="3"/>
    </row>
    <row r="169" spans="1:58" ht="15" customHeight="1" x14ac:dyDescent="0.15">
      <c r="A169" s="395"/>
      <c r="B169" s="307"/>
      <c r="C169" s="214" t="s">
        <v>122</v>
      </c>
      <c r="D169" s="52">
        <f t="shared" si="54"/>
        <v>0</v>
      </c>
      <c r="E169" s="85"/>
      <c r="F169" s="85"/>
      <c r="G169" s="85"/>
      <c r="H169" s="85"/>
      <c r="I169" s="85"/>
      <c r="J169" s="58"/>
      <c r="K169" s="58"/>
      <c r="L169" s="85"/>
      <c r="M169" s="85"/>
      <c r="N169" s="196"/>
      <c r="O169" s="196"/>
      <c r="P169" s="58"/>
      <c r="Q169" s="58"/>
      <c r="R169" s="24" t="str">
        <f t="shared" si="49"/>
        <v xml:space="preserve"> </v>
      </c>
      <c r="S169" s="2"/>
      <c r="T169" s="2"/>
      <c r="U169" s="2"/>
      <c r="V169" s="2"/>
      <c r="W169" s="5"/>
      <c r="X169" s="6"/>
      <c r="Y169" s="6"/>
      <c r="Z169" s="5"/>
      <c r="AA169" s="5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17"/>
      <c r="BB169" s="17" t="str">
        <f t="shared" si="50"/>
        <v/>
      </c>
      <c r="BC169" s="3"/>
      <c r="BD169" s="25"/>
      <c r="BE169" s="25">
        <f t="shared" si="51"/>
        <v>0</v>
      </c>
      <c r="BF169" s="3"/>
    </row>
    <row r="170" spans="1:58" ht="17.25" customHeight="1" x14ac:dyDescent="0.15">
      <c r="A170" s="396" t="s">
        <v>215</v>
      </c>
      <c r="B170" s="393" t="s">
        <v>120</v>
      </c>
      <c r="C170" s="394"/>
      <c r="D170" s="129">
        <f>+K170</f>
        <v>0</v>
      </c>
      <c r="E170" s="216"/>
      <c r="F170" s="216"/>
      <c r="G170" s="216"/>
      <c r="H170" s="216"/>
      <c r="I170" s="216"/>
      <c r="J170" s="216"/>
      <c r="K170" s="50"/>
      <c r="L170" s="216"/>
      <c r="M170" s="216"/>
      <c r="N170" s="50"/>
      <c r="O170" s="50"/>
      <c r="P170" s="50"/>
      <c r="Q170" s="50"/>
      <c r="R170" s="24" t="str">
        <f t="shared" si="49"/>
        <v xml:space="preserve"> </v>
      </c>
      <c r="S170" s="2"/>
      <c r="T170" s="2"/>
      <c r="U170" s="2"/>
      <c r="V170" s="2"/>
      <c r="W170" s="5"/>
      <c r="X170" s="6"/>
      <c r="Y170" s="6"/>
      <c r="Z170" s="5"/>
      <c r="AA170" s="5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17" t="str">
        <f t="shared" si="52"/>
        <v/>
      </c>
      <c r="BB170" s="17" t="str">
        <f t="shared" si="50"/>
        <v/>
      </c>
      <c r="BC170" s="3"/>
      <c r="BD170" s="25">
        <f t="shared" si="53"/>
        <v>0</v>
      </c>
      <c r="BE170" s="25">
        <f t="shared" si="51"/>
        <v>0</v>
      </c>
      <c r="BF170" s="3"/>
    </row>
    <row r="171" spans="1:58" ht="18" customHeight="1" x14ac:dyDescent="0.15">
      <c r="A171" s="395"/>
      <c r="B171" s="306" t="s">
        <v>124</v>
      </c>
      <c r="C171" s="215" t="s">
        <v>121</v>
      </c>
      <c r="D171" s="44">
        <f>+K171</f>
        <v>0</v>
      </c>
      <c r="E171" s="73"/>
      <c r="F171" s="73"/>
      <c r="G171" s="73"/>
      <c r="H171" s="73"/>
      <c r="I171" s="73"/>
      <c r="J171" s="73"/>
      <c r="K171" s="74"/>
      <c r="L171" s="73"/>
      <c r="M171" s="73"/>
      <c r="N171" s="74">
        <v>0</v>
      </c>
      <c r="O171" s="74"/>
      <c r="P171" s="74"/>
      <c r="Q171" s="74"/>
      <c r="R171" s="24" t="str">
        <f t="shared" si="49"/>
        <v xml:space="preserve"> </v>
      </c>
      <c r="S171" s="2"/>
      <c r="T171" s="2"/>
      <c r="U171" s="2"/>
      <c r="V171" s="2"/>
      <c r="W171" s="5"/>
      <c r="X171" s="6"/>
      <c r="Y171" s="6"/>
      <c r="Z171" s="5"/>
      <c r="AA171" s="5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17" t="str">
        <f t="shared" si="52"/>
        <v/>
      </c>
      <c r="BB171" s="17" t="str">
        <f t="shared" si="50"/>
        <v/>
      </c>
      <c r="BC171" s="3"/>
      <c r="BD171" s="25">
        <f t="shared" si="53"/>
        <v>0</v>
      </c>
      <c r="BE171" s="25">
        <f t="shared" si="51"/>
        <v>0</v>
      </c>
      <c r="BF171" s="3"/>
    </row>
    <row r="172" spans="1:58" ht="15.75" customHeight="1" x14ac:dyDescent="0.15">
      <c r="A172" s="395"/>
      <c r="B172" s="307"/>
      <c r="C172" s="214" t="s">
        <v>214</v>
      </c>
      <c r="D172" s="52">
        <f>+K172</f>
        <v>0</v>
      </c>
      <c r="E172" s="85"/>
      <c r="F172" s="85"/>
      <c r="G172" s="85"/>
      <c r="H172" s="85"/>
      <c r="I172" s="85"/>
      <c r="J172" s="85"/>
      <c r="K172" s="58"/>
      <c r="L172" s="85"/>
      <c r="M172" s="85"/>
      <c r="N172" s="196"/>
      <c r="O172" s="196"/>
      <c r="P172" s="58"/>
      <c r="Q172" s="58"/>
      <c r="R172" s="24" t="str">
        <f t="shared" si="49"/>
        <v xml:space="preserve"> </v>
      </c>
      <c r="S172" s="2"/>
      <c r="T172" s="2"/>
      <c r="U172" s="2"/>
      <c r="V172" s="2"/>
      <c r="W172" s="5"/>
      <c r="X172" s="6"/>
      <c r="Y172" s="6"/>
      <c r="Z172" s="5"/>
      <c r="AA172" s="5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17"/>
      <c r="BB172" s="17" t="str">
        <f t="shared" si="50"/>
        <v/>
      </c>
      <c r="BC172" s="3"/>
      <c r="BD172" s="25"/>
      <c r="BE172" s="25">
        <f t="shared" si="51"/>
        <v>0</v>
      </c>
      <c r="BF172" s="3"/>
    </row>
    <row r="173" spans="1:58" ht="15" customHeight="1" x14ac:dyDescent="0.15">
      <c r="A173" s="395"/>
      <c r="B173" s="327" t="s">
        <v>125</v>
      </c>
      <c r="C173" s="207" t="s">
        <v>121</v>
      </c>
      <c r="D173" s="211">
        <f>+K173</f>
        <v>0</v>
      </c>
      <c r="E173" s="212"/>
      <c r="F173" s="212"/>
      <c r="G173" s="212"/>
      <c r="H173" s="212"/>
      <c r="I173" s="212"/>
      <c r="J173" s="212"/>
      <c r="K173" s="117"/>
      <c r="L173" s="212"/>
      <c r="M173" s="212"/>
      <c r="N173" s="117">
        <v>0</v>
      </c>
      <c r="O173" s="117"/>
      <c r="P173" s="117"/>
      <c r="Q173" s="117"/>
      <c r="R173" s="24" t="str">
        <f t="shared" si="49"/>
        <v xml:space="preserve"> </v>
      </c>
      <c r="S173" s="2"/>
      <c r="T173" s="2"/>
      <c r="U173" s="2"/>
      <c r="V173" s="2"/>
      <c r="W173" s="5"/>
      <c r="X173" s="6"/>
      <c r="Y173" s="6"/>
      <c r="Z173" s="5"/>
      <c r="AA173" s="5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17" t="str">
        <f t="shared" si="52"/>
        <v/>
      </c>
      <c r="BB173" s="17" t="str">
        <f t="shared" si="50"/>
        <v/>
      </c>
      <c r="BC173" s="3"/>
      <c r="BD173" s="25">
        <f t="shared" si="53"/>
        <v>0</v>
      </c>
      <c r="BE173" s="25">
        <f t="shared" si="51"/>
        <v>0</v>
      </c>
      <c r="BF173" s="3"/>
    </row>
    <row r="174" spans="1:58" ht="16.5" customHeight="1" x14ac:dyDescent="0.15">
      <c r="A174" s="397"/>
      <c r="B174" s="307"/>
      <c r="C174" s="214" t="s">
        <v>122</v>
      </c>
      <c r="D174" s="52">
        <f>+K174</f>
        <v>0</v>
      </c>
      <c r="E174" s="85"/>
      <c r="F174" s="85"/>
      <c r="G174" s="85"/>
      <c r="H174" s="85"/>
      <c r="I174" s="85"/>
      <c r="J174" s="85"/>
      <c r="K174" s="58"/>
      <c r="L174" s="85"/>
      <c r="M174" s="85"/>
      <c r="N174" s="196"/>
      <c r="O174" s="196"/>
      <c r="P174" s="58"/>
      <c r="Q174" s="58"/>
      <c r="R174" s="24" t="str">
        <f t="shared" si="49"/>
        <v xml:space="preserve"> </v>
      </c>
      <c r="S174" s="2"/>
      <c r="T174" s="2"/>
      <c r="U174" s="2"/>
      <c r="V174" s="2"/>
      <c r="W174" s="5"/>
      <c r="X174" s="6"/>
      <c r="Y174" s="6"/>
      <c r="Z174" s="5"/>
      <c r="AA174" s="5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17"/>
      <c r="BB174" s="17" t="str">
        <f t="shared" si="50"/>
        <v/>
      </c>
      <c r="BC174" s="3"/>
      <c r="BD174" s="25"/>
      <c r="BE174" s="25">
        <f t="shared" si="51"/>
        <v>0</v>
      </c>
      <c r="BF174" s="3"/>
    </row>
    <row r="175" spans="1:58" ht="15" customHeight="1" x14ac:dyDescent="0.15">
      <c r="A175" s="109" t="s">
        <v>131</v>
      </c>
      <c r="B175" s="42"/>
      <c r="C175" s="59"/>
      <c r="D175" s="60"/>
      <c r="E175" s="60"/>
      <c r="F175" s="217"/>
      <c r="G175" s="217"/>
      <c r="H175" s="217"/>
      <c r="BE175" s="3"/>
      <c r="BF175" s="3"/>
    </row>
    <row r="176" spans="1:58" ht="23.25" customHeight="1" x14ac:dyDescent="0.15">
      <c r="A176" s="295" t="s">
        <v>132</v>
      </c>
      <c r="B176" s="296"/>
      <c r="C176" s="297"/>
      <c r="D176" s="301" t="s">
        <v>4</v>
      </c>
      <c r="E176" s="303" t="s">
        <v>7</v>
      </c>
      <c r="F176" s="304"/>
      <c r="G176" s="304"/>
      <c r="H176" s="305"/>
      <c r="BE176" s="3"/>
      <c r="BF176" s="3"/>
    </row>
    <row r="177" spans="1:58" ht="27.75" customHeight="1" x14ac:dyDescent="0.15">
      <c r="A177" s="298"/>
      <c r="B177" s="299"/>
      <c r="C177" s="300"/>
      <c r="D177" s="329"/>
      <c r="E177" s="276" t="s">
        <v>133</v>
      </c>
      <c r="F177" s="38" t="s">
        <v>134</v>
      </c>
      <c r="G177" s="38" t="s">
        <v>68</v>
      </c>
      <c r="H177" s="39" t="s">
        <v>135</v>
      </c>
      <c r="BE177" s="2"/>
      <c r="BF177" s="3"/>
    </row>
    <row r="178" spans="1:58" ht="13.5" customHeight="1" x14ac:dyDescent="0.15">
      <c r="A178" s="330" t="s">
        <v>136</v>
      </c>
      <c r="B178" s="331"/>
      <c r="C178" s="332"/>
      <c r="D178" s="44">
        <f>+SUM(E178:H178)</f>
        <v>0</v>
      </c>
      <c r="E178" s="62"/>
      <c r="F178" s="63"/>
      <c r="G178" s="63"/>
      <c r="H178" s="64"/>
      <c r="BA178" s="17" t="str">
        <f>IF($D178&lt;&gt;SUM($E178:$H178)," NO ALTERE LAS FÓRMULAS, la suma de las edades no está alculando el total de la sección. ","")</f>
        <v/>
      </c>
      <c r="BB178" s="2"/>
      <c r="BC178" s="2"/>
      <c r="BD178" s="25">
        <f>IF($D178&lt;&gt;SUM($E178:$H178),1,0)</f>
        <v>0</v>
      </c>
      <c r="BE178" s="3"/>
      <c r="BF178" s="3"/>
    </row>
    <row r="179" spans="1:58" ht="15" customHeight="1" x14ac:dyDescent="0.15">
      <c r="A179" s="333" t="s">
        <v>137</v>
      </c>
      <c r="B179" s="334"/>
      <c r="C179" s="335"/>
      <c r="D179" s="52">
        <f>+SUM(E179:H179)</f>
        <v>0</v>
      </c>
      <c r="E179" s="53"/>
      <c r="F179" s="55"/>
      <c r="G179" s="55"/>
      <c r="H179" s="57"/>
      <c r="BA179" s="17" t="str">
        <f>IF($D179&lt;&gt;SUM($E179:$H179)," NO ALTERE LAS FÓRMULAS, la suma de las edades no está alculando el total de la sección. ","")</f>
        <v/>
      </c>
      <c r="BB179" s="2"/>
      <c r="BC179" s="2"/>
      <c r="BD179" s="25">
        <f>IF($D179&lt;&gt;SUM($E179:$H179),1,0)</f>
        <v>0</v>
      </c>
      <c r="BE179" s="3"/>
      <c r="BF179" s="3"/>
    </row>
    <row r="180" spans="1:58" ht="23.25" customHeight="1" x14ac:dyDescent="0.15">
      <c r="A180" s="16" t="s">
        <v>216</v>
      </c>
      <c r="B180" s="59"/>
      <c r="C180" s="59"/>
      <c r="D180" s="182"/>
      <c r="E180" s="182"/>
      <c r="F180" s="182"/>
      <c r="G180" s="182"/>
      <c r="H180" s="182"/>
      <c r="BF180" s="3"/>
    </row>
    <row r="181" spans="1:58" ht="36" customHeight="1" x14ac:dyDescent="0.15">
      <c r="A181" s="336" t="s">
        <v>217</v>
      </c>
      <c r="B181" s="337"/>
      <c r="C181" s="338"/>
      <c r="D181" s="301" t="s">
        <v>80</v>
      </c>
      <c r="E181" s="303" t="s">
        <v>7</v>
      </c>
      <c r="F181" s="304"/>
      <c r="G181" s="304"/>
      <c r="H181" s="304"/>
      <c r="I181" s="304"/>
      <c r="J181" s="304"/>
      <c r="K181" s="304"/>
      <c r="L181" s="304"/>
      <c r="M181" s="305"/>
      <c r="N181" s="304" t="s">
        <v>66</v>
      </c>
      <c r="O181" s="305"/>
      <c r="P181" s="306" t="s">
        <v>9</v>
      </c>
      <c r="BF181" s="3"/>
    </row>
    <row r="182" spans="1:58" ht="36.75" customHeight="1" x14ac:dyDescent="0.15">
      <c r="A182" s="339"/>
      <c r="B182" s="340"/>
      <c r="C182" s="341"/>
      <c r="D182" s="342"/>
      <c r="E182" s="218" t="s">
        <v>133</v>
      </c>
      <c r="F182" s="219" t="s">
        <v>14</v>
      </c>
      <c r="G182" s="219" t="s">
        <v>138</v>
      </c>
      <c r="H182" s="219" t="s">
        <v>67</v>
      </c>
      <c r="I182" s="219" t="s">
        <v>139</v>
      </c>
      <c r="J182" s="219" t="s">
        <v>68</v>
      </c>
      <c r="K182" s="219" t="s">
        <v>18</v>
      </c>
      <c r="L182" s="219" t="s">
        <v>19</v>
      </c>
      <c r="M182" s="220" t="s">
        <v>20</v>
      </c>
      <c r="N182" s="278" t="s">
        <v>1</v>
      </c>
      <c r="O182" s="222" t="s">
        <v>2</v>
      </c>
      <c r="P182" s="343"/>
      <c r="BF182" s="3"/>
    </row>
    <row r="183" spans="1:58" ht="14.25" customHeight="1" x14ac:dyDescent="0.15">
      <c r="A183" s="306" t="s">
        <v>140</v>
      </c>
      <c r="B183" s="328" t="s">
        <v>218</v>
      </c>
      <c r="C183" s="328"/>
      <c r="D183" s="111">
        <f>+SUM(E183:M183)</f>
        <v>0</v>
      </c>
      <c r="E183" s="62"/>
      <c r="F183" s="63"/>
      <c r="G183" s="63"/>
      <c r="H183" s="63"/>
      <c r="I183" s="63"/>
      <c r="J183" s="63"/>
      <c r="K183" s="63"/>
      <c r="L183" s="63"/>
      <c r="M183" s="64"/>
      <c r="N183" s="74"/>
      <c r="O183" s="74"/>
      <c r="P183" s="112"/>
      <c r="Q183" s="75" t="str">
        <f t="shared" ref="Q183:Q238" si="55">$BA183&amp;" "&amp;$BB183</f>
        <v xml:space="preserve"> </v>
      </c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  <c r="AC183" s="75"/>
      <c r="AD183" s="75"/>
      <c r="AE183" s="75"/>
      <c r="AF183" s="75"/>
      <c r="AG183" s="75"/>
      <c r="AH183" s="75"/>
      <c r="AI183" s="75"/>
      <c r="AJ183" s="75"/>
      <c r="AK183" s="75"/>
      <c r="AL183" s="75"/>
      <c r="AM183" s="75"/>
      <c r="AN183" s="75"/>
      <c r="AO183" s="75"/>
      <c r="AP183" s="75"/>
      <c r="AQ183" s="75"/>
      <c r="AR183" s="75"/>
      <c r="AS183" s="75"/>
      <c r="AT183" s="75"/>
      <c r="AU183" s="75"/>
      <c r="AV183" s="75"/>
      <c r="AW183" s="75"/>
      <c r="AX183" s="75"/>
      <c r="AY183" s="75"/>
      <c r="AZ183" s="75"/>
      <c r="BA183" s="1" t="s">
        <v>3</v>
      </c>
      <c r="BB183" s="17" t="str">
        <f t="shared" ref="BB183:BB238" si="56">IF($K183&lt;$P183," El número altas de pacientes 60 años NO puede ser mayor que el de 20-64 años.","")</f>
        <v/>
      </c>
      <c r="BC183" s="2"/>
      <c r="BD183" s="29">
        <f t="shared" ref="BD183:BD238" si="57">IF($D183&lt;&gt;($N183+$O183),1,0)</f>
        <v>0</v>
      </c>
      <c r="BE183" s="25">
        <f t="shared" ref="BE183:BE238" si="58">IF($K183&lt;$P183,1,0)</f>
        <v>0</v>
      </c>
      <c r="BF183" s="3"/>
    </row>
    <row r="184" spans="1:58" ht="13.5" customHeight="1" x14ac:dyDescent="0.15">
      <c r="A184" s="327"/>
      <c r="B184" s="320" t="s">
        <v>219</v>
      </c>
      <c r="C184" s="320"/>
      <c r="D184" s="113">
        <f t="shared" ref="D184:D238" si="59">+SUM(E184:M184)</f>
        <v>0</v>
      </c>
      <c r="E184" s="96"/>
      <c r="F184" s="80"/>
      <c r="G184" s="80"/>
      <c r="H184" s="80"/>
      <c r="I184" s="80"/>
      <c r="J184" s="80"/>
      <c r="K184" s="80"/>
      <c r="L184" s="80"/>
      <c r="M184" s="98"/>
      <c r="N184" s="83"/>
      <c r="O184" s="83"/>
      <c r="P184" s="119"/>
      <c r="Q184" s="75" t="str">
        <f t="shared" si="55"/>
        <v xml:space="preserve"> </v>
      </c>
      <c r="R184" s="75"/>
      <c r="S184" s="75"/>
      <c r="T184" s="75"/>
      <c r="U184" s="75"/>
      <c r="V184" s="75"/>
      <c r="W184" s="75"/>
      <c r="X184" s="75"/>
      <c r="Y184" s="75"/>
      <c r="Z184" s="75"/>
      <c r="AA184" s="75"/>
      <c r="AB184" s="75"/>
      <c r="AC184" s="75"/>
      <c r="AD184" s="75"/>
      <c r="AE184" s="75"/>
      <c r="AF184" s="75"/>
      <c r="AG184" s="75"/>
      <c r="AH184" s="75"/>
      <c r="AI184" s="75"/>
      <c r="AJ184" s="75"/>
      <c r="AK184" s="75"/>
      <c r="AL184" s="75"/>
      <c r="AM184" s="75"/>
      <c r="AN184" s="75"/>
      <c r="AO184" s="75"/>
      <c r="AP184" s="75"/>
      <c r="AQ184" s="75"/>
      <c r="AR184" s="75"/>
      <c r="AS184" s="75"/>
      <c r="AT184" s="75"/>
      <c r="AU184" s="75"/>
      <c r="AV184" s="75"/>
      <c r="AW184" s="75"/>
      <c r="AX184" s="75"/>
      <c r="AY184" s="75"/>
      <c r="AZ184" s="75"/>
      <c r="BA184" s="17" t="str">
        <f t="shared" ref="BA184:BA238" si="60">IF($D184&lt;&gt;($N184+$O184)," El número altas de pacientes según sexo NO puede ser diferente al Total.","")</f>
        <v/>
      </c>
      <c r="BB184" s="17" t="str">
        <f t="shared" si="56"/>
        <v/>
      </c>
      <c r="BC184" s="3"/>
      <c r="BD184" s="25">
        <f t="shared" si="57"/>
        <v>0</v>
      </c>
      <c r="BE184" s="25">
        <f t="shared" si="58"/>
        <v>0</v>
      </c>
      <c r="BF184" s="3"/>
    </row>
    <row r="185" spans="1:58" ht="11.25" customHeight="1" x14ac:dyDescent="0.15">
      <c r="A185" s="327"/>
      <c r="B185" s="320" t="s">
        <v>141</v>
      </c>
      <c r="C185" s="320"/>
      <c r="D185" s="113">
        <f t="shared" si="59"/>
        <v>0</v>
      </c>
      <c r="E185" s="96"/>
      <c r="F185" s="80"/>
      <c r="G185" s="80"/>
      <c r="H185" s="80"/>
      <c r="I185" s="80"/>
      <c r="J185" s="80"/>
      <c r="K185" s="80"/>
      <c r="L185" s="80"/>
      <c r="M185" s="98"/>
      <c r="N185" s="83"/>
      <c r="O185" s="83"/>
      <c r="P185" s="119"/>
      <c r="Q185" s="75" t="str">
        <f t="shared" si="55"/>
        <v xml:space="preserve"> </v>
      </c>
      <c r="R185" s="75"/>
      <c r="S185" s="75"/>
      <c r="T185" s="75"/>
      <c r="U185" s="75"/>
      <c r="V185" s="75"/>
      <c r="W185" s="75"/>
      <c r="X185" s="75"/>
      <c r="Y185" s="75"/>
      <c r="Z185" s="75"/>
      <c r="AA185" s="75"/>
      <c r="AB185" s="75"/>
      <c r="AC185" s="75"/>
      <c r="AD185" s="75"/>
      <c r="AE185" s="75"/>
      <c r="AF185" s="75"/>
      <c r="AG185" s="75"/>
      <c r="AH185" s="75"/>
      <c r="AI185" s="75"/>
      <c r="AJ185" s="75"/>
      <c r="AK185" s="75"/>
      <c r="AL185" s="75"/>
      <c r="AM185" s="75"/>
      <c r="AN185" s="75"/>
      <c r="AO185" s="75"/>
      <c r="AP185" s="75"/>
      <c r="AQ185" s="75"/>
      <c r="AR185" s="75"/>
      <c r="AS185" s="75"/>
      <c r="AT185" s="75"/>
      <c r="AU185" s="75"/>
      <c r="AV185" s="75"/>
      <c r="AW185" s="75"/>
      <c r="AX185" s="75"/>
      <c r="AY185" s="75"/>
      <c r="AZ185" s="75"/>
      <c r="BA185" s="17" t="str">
        <f t="shared" si="60"/>
        <v/>
      </c>
      <c r="BB185" s="17" t="str">
        <f t="shared" si="56"/>
        <v/>
      </c>
      <c r="BC185" s="3"/>
      <c r="BD185" s="25">
        <f t="shared" si="57"/>
        <v>0</v>
      </c>
      <c r="BE185" s="25">
        <f t="shared" si="58"/>
        <v>0</v>
      </c>
      <c r="BF185" s="3"/>
    </row>
    <row r="186" spans="1:58" x14ac:dyDescent="0.15">
      <c r="A186" s="307"/>
      <c r="B186" s="326" t="s">
        <v>142</v>
      </c>
      <c r="C186" s="326"/>
      <c r="D186" s="195">
        <f t="shared" si="59"/>
        <v>0</v>
      </c>
      <c r="E186" s="53"/>
      <c r="F186" s="55"/>
      <c r="G186" s="55"/>
      <c r="H186" s="55"/>
      <c r="I186" s="55"/>
      <c r="J186" s="55"/>
      <c r="K186" s="55"/>
      <c r="L186" s="55"/>
      <c r="M186" s="57"/>
      <c r="N186" s="58"/>
      <c r="O186" s="58"/>
      <c r="P186" s="148"/>
      <c r="Q186" s="75" t="str">
        <f t="shared" si="55"/>
        <v xml:space="preserve"> </v>
      </c>
      <c r="R186" s="75"/>
      <c r="S186" s="75"/>
      <c r="T186" s="75"/>
      <c r="U186" s="75"/>
      <c r="V186" s="75"/>
      <c r="W186" s="75"/>
      <c r="X186" s="75"/>
      <c r="Y186" s="75"/>
      <c r="Z186" s="75"/>
      <c r="AA186" s="75"/>
      <c r="AB186" s="75"/>
      <c r="AC186" s="75"/>
      <c r="AD186" s="75"/>
      <c r="AE186" s="75"/>
      <c r="AF186" s="75"/>
      <c r="AG186" s="75"/>
      <c r="AH186" s="75"/>
      <c r="AI186" s="75"/>
      <c r="AJ186" s="75"/>
      <c r="AK186" s="75"/>
      <c r="AL186" s="75"/>
      <c r="AM186" s="75"/>
      <c r="AN186" s="75"/>
      <c r="AO186" s="75"/>
      <c r="AP186" s="75"/>
      <c r="AQ186" s="75"/>
      <c r="AR186" s="75"/>
      <c r="AS186" s="75"/>
      <c r="AT186" s="75"/>
      <c r="AU186" s="75"/>
      <c r="AV186" s="75"/>
      <c r="AW186" s="75"/>
      <c r="AX186" s="75"/>
      <c r="AY186" s="75"/>
      <c r="AZ186" s="75"/>
      <c r="BA186" s="17" t="str">
        <f t="shared" si="60"/>
        <v/>
      </c>
      <c r="BB186" s="17" t="str">
        <f t="shared" si="56"/>
        <v/>
      </c>
      <c r="BC186" s="3"/>
      <c r="BD186" s="25">
        <f t="shared" si="57"/>
        <v>0</v>
      </c>
      <c r="BE186" s="25">
        <f t="shared" si="58"/>
        <v>0</v>
      </c>
      <c r="BF186" s="3"/>
    </row>
    <row r="187" spans="1:58" ht="11.25" customHeight="1" x14ac:dyDescent="0.15">
      <c r="A187" s="306" t="s">
        <v>143</v>
      </c>
      <c r="B187" s="328" t="s">
        <v>218</v>
      </c>
      <c r="C187" s="328"/>
      <c r="D187" s="111">
        <f t="shared" si="59"/>
        <v>37</v>
      </c>
      <c r="E187" s="62">
        <v>1</v>
      </c>
      <c r="F187" s="63"/>
      <c r="G187" s="63">
        <v>1</v>
      </c>
      <c r="H187" s="63"/>
      <c r="I187" s="63">
        <v>3</v>
      </c>
      <c r="J187" s="63">
        <v>11</v>
      </c>
      <c r="K187" s="63">
        <v>20</v>
      </c>
      <c r="L187" s="63">
        <v>1</v>
      </c>
      <c r="M187" s="64"/>
      <c r="N187" s="74">
        <v>14</v>
      </c>
      <c r="O187" s="74">
        <v>23</v>
      </c>
      <c r="P187" s="112"/>
      <c r="Q187" s="75" t="str">
        <f t="shared" si="55"/>
        <v xml:space="preserve"> </v>
      </c>
      <c r="R187" s="75"/>
      <c r="S187" s="75"/>
      <c r="T187" s="75"/>
      <c r="U187" s="75"/>
      <c r="V187" s="75"/>
      <c r="W187" s="75"/>
      <c r="X187" s="75"/>
      <c r="Y187" s="75"/>
      <c r="Z187" s="75"/>
      <c r="AA187" s="75"/>
      <c r="AB187" s="75"/>
      <c r="AC187" s="75"/>
      <c r="AD187" s="75"/>
      <c r="AE187" s="75"/>
      <c r="AF187" s="75"/>
      <c r="AG187" s="75"/>
      <c r="AH187" s="75"/>
      <c r="AI187" s="75"/>
      <c r="AJ187" s="75"/>
      <c r="AK187" s="75"/>
      <c r="AL187" s="75"/>
      <c r="AM187" s="75"/>
      <c r="AN187" s="75"/>
      <c r="AO187" s="75"/>
      <c r="AP187" s="75"/>
      <c r="AQ187" s="75"/>
      <c r="AR187" s="75"/>
      <c r="AS187" s="75"/>
      <c r="AT187" s="75"/>
      <c r="AU187" s="75"/>
      <c r="AV187" s="75"/>
      <c r="AW187" s="75"/>
      <c r="AX187" s="75"/>
      <c r="AY187" s="75"/>
      <c r="AZ187" s="75"/>
      <c r="BA187" s="17" t="str">
        <f t="shared" si="60"/>
        <v/>
      </c>
      <c r="BB187" s="17" t="str">
        <f t="shared" si="56"/>
        <v/>
      </c>
      <c r="BC187" s="3"/>
      <c r="BD187" s="25">
        <f t="shared" si="57"/>
        <v>0</v>
      </c>
      <c r="BE187" s="25">
        <f t="shared" si="58"/>
        <v>0</v>
      </c>
      <c r="BF187" s="3"/>
    </row>
    <row r="188" spans="1:58" ht="11.25" customHeight="1" x14ac:dyDescent="0.15">
      <c r="A188" s="327"/>
      <c r="B188" s="320" t="s">
        <v>219</v>
      </c>
      <c r="C188" s="320"/>
      <c r="D188" s="113">
        <f t="shared" si="59"/>
        <v>121</v>
      </c>
      <c r="E188" s="96">
        <v>3</v>
      </c>
      <c r="F188" s="80">
        <v>1</v>
      </c>
      <c r="G188" s="80">
        <v>1</v>
      </c>
      <c r="H188" s="80">
        <v>1</v>
      </c>
      <c r="I188" s="80">
        <v>14</v>
      </c>
      <c r="J188" s="80">
        <v>38</v>
      </c>
      <c r="K188" s="80">
        <v>58</v>
      </c>
      <c r="L188" s="80">
        <v>5</v>
      </c>
      <c r="M188" s="98"/>
      <c r="N188" s="83">
        <v>49</v>
      </c>
      <c r="O188" s="83">
        <v>72</v>
      </c>
      <c r="P188" s="119"/>
      <c r="Q188" s="75" t="str">
        <f t="shared" si="55"/>
        <v xml:space="preserve"> </v>
      </c>
      <c r="R188" s="75"/>
      <c r="S188" s="75"/>
      <c r="T188" s="75"/>
      <c r="U188" s="75"/>
      <c r="V188" s="75"/>
      <c r="W188" s="75"/>
      <c r="X188" s="75"/>
      <c r="Y188" s="75"/>
      <c r="Z188" s="75"/>
      <c r="AA188" s="75"/>
      <c r="AB188" s="75"/>
      <c r="AC188" s="75"/>
      <c r="AD188" s="75"/>
      <c r="AE188" s="75"/>
      <c r="AF188" s="75"/>
      <c r="AG188" s="75"/>
      <c r="AH188" s="75"/>
      <c r="AI188" s="75"/>
      <c r="AJ188" s="75"/>
      <c r="AK188" s="75"/>
      <c r="AL188" s="75"/>
      <c r="AM188" s="75"/>
      <c r="AN188" s="75"/>
      <c r="AO188" s="75"/>
      <c r="AP188" s="75"/>
      <c r="AQ188" s="75"/>
      <c r="AR188" s="75"/>
      <c r="AS188" s="75"/>
      <c r="AT188" s="75"/>
      <c r="AU188" s="75"/>
      <c r="AV188" s="75"/>
      <c r="AW188" s="75"/>
      <c r="AX188" s="75"/>
      <c r="AY188" s="75"/>
      <c r="AZ188" s="75"/>
      <c r="BA188" s="17" t="str">
        <f t="shared" si="60"/>
        <v/>
      </c>
      <c r="BB188" s="17" t="str">
        <f t="shared" si="56"/>
        <v/>
      </c>
      <c r="BC188" s="3"/>
      <c r="BD188" s="25">
        <f t="shared" si="57"/>
        <v>0</v>
      </c>
      <c r="BE188" s="25">
        <f t="shared" si="58"/>
        <v>0</v>
      </c>
      <c r="BF188" s="3"/>
    </row>
    <row r="189" spans="1:58" ht="11.25" customHeight="1" x14ac:dyDescent="0.15">
      <c r="A189" s="327"/>
      <c r="B189" s="320" t="s">
        <v>141</v>
      </c>
      <c r="C189" s="320"/>
      <c r="D189" s="113">
        <f t="shared" si="59"/>
        <v>32</v>
      </c>
      <c r="E189" s="96">
        <v>1</v>
      </c>
      <c r="F189" s="80"/>
      <c r="G189" s="80">
        <v>1</v>
      </c>
      <c r="H189" s="80"/>
      <c r="I189" s="80">
        <v>3</v>
      </c>
      <c r="J189" s="80">
        <v>8</v>
      </c>
      <c r="K189" s="80">
        <v>19</v>
      </c>
      <c r="L189" s="80"/>
      <c r="M189" s="98"/>
      <c r="N189" s="83">
        <v>13</v>
      </c>
      <c r="O189" s="83">
        <v>19</v>
      </c>
      <c r="P189" s="119"/>
      <c r="Q189" s="75" t="str">
        <f t="shared" si="55"/>
        <v xml:space="preserve"> </v>
      </c>
      <c r="R189" s="75"/>
      <c r="S189" s="75"/>
      <c r="T189" s="75"/>
      <c r="U189" s="75"/>
      <c r="V189" s="75"/>
      <c r="W189" s="75"/>
      <c r="X189" s="75"/>
      <c r="Y189" s="75"/>
      <c r="Z189" s="75"/>
      <c r="AA189" s="75"/>
      <c r="AB189" s="75"/>
      <c r="AC189" s="75"/>
      <c r="AD189" s="75"/>
      <c r="AE189" s="75"/>
      <c r="AF189" s="75"/>
      <c r="AG189" s="75"/>
      <c r="AH189" s="75"/>
      <c r="AI189" s="75"/>
      <c r="AJ189" s="75"/>
      <c r="AK189" s="75"/>
      <c r="AL189" s="75"/>
      <c r="AM189" s="75"/>
      <c r="AN189" s="75"/>
      <c r="AO189" s="75"/>
      <c r="AP189" s="75"/>
      <c r="AQ189" s="75"/>
      <c r="AR189" s="75"/>
      <c r="AS189" s="75"/>
      <c r="AT189" s="75"/>
      <c r="AU189" s="75"/>
      <c r="AV189" s="75"/>
      <c r="AW189" s="75"/>
      <c r="AX189" s="75"/>
      <c r="AY189" s="75"/>
      <c r="AZ189" s="75"/>
      <c r="BA189" s="17" t="str">
        <f t="shared" si="60"/>
        <v/>
      </c>
      <c r="BB189" s="17" t="str">
        <f t="shared" si="56"/>
        <v/>
      </c>
      <c r="BC189" s="3"/>
      <c r="BD189" s="25">
        <f t="shared" si="57"/>
        <v>0</v>
      </c>
      <c r="BE189" s="25">
        <f t="shared" si="58"/>
        <v>0</v>
      </c>
      <c r="BF189" s="3"/>
    </row>
    <row r="190" spans="1:58" ht="11.25" customHeight="1" x14ac:dyDescent="0.15">
      <c r="A190" s="307"/>
      <c r="B190" s="326" t="s">
        <v>142</v>
      </c>
      <c r="C190" s="326"/>
      <c r="D190" s="195">
        <f t="shared" si="59"/>
        <v>36</v>
      </c>
      <c r="E190" s="53">
        <v>1</v>
      </c>
      <c r="F190" s="55">
        <v>1</v>
      </c>
      <c r="G190" s="55">
        <v>1</v>
      </c>
      <c r="H190" s="55"/>
      <c r="I190" s="55">
        <v>5</v>
      </c>
      <c r="J190" s="55">
        <v>10</v>
      </c>
      <c r="K190" s="55">
        <v>16</v>
      </c>
      <c r="L190" s="55">
        <v>2</v>
      </c>
      <c r="M190" s="57"/>
      <c r="N190" s="58">
        <v>15</v>
      </c>
      <c r="O190" s="58">
        <v>21</v>
      </c>
      <c r="P190" s="148"/>
      <c r="Q190" s="75" t="str">
        <f t="shared" si="55"/>
        <v xml:space="preserve"> </v>
      </c>
      <c r="R190" s="75"/>
      <c r="S190" s="75"/>
      <c r="T190" s="75"/>
      <c r="U190" s="75"/>
      <c r="V190" s="75"/>
      <c r="W190" s="75"/>
      <c r="X190" s="75"/>
      <c r="Y190" s="75"/>
      <c r="Z190" s="75"/>
      <c r="AA190" s="75"/>
      <c r="AB190" s="75"/>
      <c r="AC190" s="75"/>
      <c r="AD190" s="75"/>
      <c r="AE190" s="75"/>
      <c r="AF190" s="75"/>
      <c r="AG190" s="75"/>
      <c r="AH190" s="75"/>
      <c r="AI190" s="75"/>
      <c r="AJ190" s="75"/>
      <c r="AK190" s="75"/>
      <c r="AL190" s="75"/>
      <c r="AM190" s="75"/>
      <c r="AN190" s="75"/>
      <c r="AO190" s="75"/>
      <c r="AP190" s="75"/>
      <c r="AQ190" s="75"/>
      <c r="AR190" s="75"/>
      <c r="AS190" s="75"/>
      <c r="AT190" s="75"/>
      <c r="AU190" s="75"/>
      <c r="AV190" s="75"/>
      <c r="AW190" s="75"/>
      <c r="AX190" s="75"/>
      <c r="AY190" s="75"/>
      <c r="AZ190" s="75"/>
      <c r="BA190" s="17" t="str">
        <f t="shared" si="60"/>
        <v/>
      </c>
      <c r="BB190" s="17" t="str">
        <f t="shared" si="56"/>
        <v/>
      </c>
      <c r="BC190" s="3"/>
      <c r="BD190" s="25">
        <f t="shared" si="57"/>
        <v>0</v>
      </c>
      <c r="BE190" s="25">
        <f t="shared" si="58"/>
        <v>0</v>
      </c>
      <c r="BF190" s="2"/>
    </row>
    <row r="191" spans="1:58" ht="11.25" customHeight="1" x14ac:dyDescent="0.15">
      <c r="A191" s="306" t="s">
        <v>82</v>
      </c>
      <c r="B191" s="328" t="s">
        <v>218</v>
      </c>
      <c r="C191" s="328"/>
      <c r="D191" s="111">
        <f t="shared" si="59"/>
        <v>52</v>
      </c>
      <c r="E191" s="62"/>
      <c r="F191" s="63"/>
      <c r="G191" s="63"/>
      <c r="H191" s="63">
        <v>3</v>
      </c>
      <c r="I191" s="63">
        <v>3</v>
      </c>
      <c r="J191" s="63">
        <v>12</v>
      </c>
      <c r="K191" s="63">
        <v>19</v>
      </c>
      <c r="L191" s="63"/>
      <c r="M191" s="64">
        <v>15</v>
      </c>
      <c r="N191" s="74">
        <v>19</v>
      </c>
      <c r="O191" s="74">
        <v>33</v>
      </c>
      <c r="P191" s="112"/>
      <c r="Q191" s="75" t="str">
        <f t="shared" si="55"/>
        <v xml:space="preserve"> </v>
      </c>
      <c r="R191" s="75"/>
      <c r="S191" s="75"/>
      <c r="T191" s="75"/>
      <c r="U191" s="75"/>
      <c r="V191" s="75"/>
      <c r="W191" s="75"/>
      <c r="X191" s="75"/>
      <c r="Y191" s="75"/>
      <c r="Z191" s="75"/>
      <c r="AA191" s="75"/>
      <c r="AB191" s="75"/>
      <c r="AC191" s="75"/>
      <c r="AD191" s="75"/>
      <c r="AE191" s="75"/>
      <c r="AF191" s="75"/>
      <c r="AG191" s="75"/>
      <c r="AH191" s="75"/>
      <c r="AI191" s="75"/>
      <c r="AJ191" s="75"/>
      <c r="AK191" s="75"/>
      <c r="AL191" s="75"/>
      <c r="AM191" s="75"/>
      <c r="AN191" s="75"/>
      <c r="AO191" s="75"/>
      <c r="AP191" s="75"/>
      <c r="AQ191" s="75"/>
      <c r="AR191" s="75"/>
      <c r="AS191" s="75"/>
      <c r="AT191" s="75"/>
      <c r="AU191" s="75"/>
      <c r="AV191" s="75"/>
      <c r="AW191" s="75"/>
      <c r="AX191" s="75"/>
      <c r="AY191" s="75"/>
      <c r="AZ191" s="75"/>
      <c r="BA191" s="17" t="str">
        <f t="shared" si="60"/>
        <v/>
      </c>
      <c r="BB191" s="17" t="str">
        <f t="shared" si="56"/>
        <v/>
      </c>
      <c r="BC191" s="3"/>
      <c r="BD191" s="25">
        <f t="shared" si="57"/>
        <v>0</v>
      </c>
      <c r="BE191" s="25">
        <f t="shared" si="58"/>
        <v>0</v>
      </c>
      <c r="BF191" s="3"/>
    </row>
    <row r="192" spans="1:58" ht="11.25" customHeight="1" x14ac:dyDescent="0.15">
      <c r="A192" s="327"/>
      <c r="B192" s="320" t="s">
        <v>219</v>
      </c>
      <c r="C192" s="320"/>
      <c r="D192" s="113">
        <f t="shared" si="59"/>
        <v>62</v>
      </c>
      <c r="E192" s="96"/>
      <c r="F192" s="80"/>
      <c r="G192" s="80"/>
      <c r="H192" s="80">
        <v>2</v>
      </c>
      <c r="I192" s="80">
        <v>7</v>
      </c>
      <c r="J192" s="80">
        <v>22</v>
      </c>
      <c r="K192" s="80">
        <v>17</v>
      </c>
      <c r="L192" s="80"/>
      <c r="M192" s="98">
        <v>14</v>
      </c>
      <c r="N192" s="83">
        <v>19</v>
      </c>
      <c r="O192" s="83">
        <v>43</v>
      </c>
      <c r="P192" s="119"/>
      <c r="Q192" s="75" t="str">
        <f t="shared" si="55"/>
        <v xml:space="preserve"> </v>
      </c>
      <c r="R192" s="75"/>
      <c r="S192" s="75"/>
      <c r="T192" s="75"/>
      <c r="U192" s="75"/>
      <c r="V192" s="75"/>
      <c r="W192" s="75"/>
      <c r="X192" s="75"/>
      <c r="Y192" s="75"/>
      <c r="Z192" s="75"/>
      <c r="AA192" s="75"/>
      <c r="AB192" s="75"/>
      <c r="AC192" s="75"/>
      <c r="AD192" s="75"/>
      <c r="AE192" s="75"/>
      <c r="AF192" s="75"/>
      <c r="AG192" s="75"/>
      <c r="AH192" s="75"/>
      <c r="AI192" s="75"/>
      <c r="AJ192" s="75"/>
      <c r="AK192" s="75"/>
      <c r="AL192" s="75"/>
      <c r="AM192" s="75"/>
      <c r="AN192" s="75"/>
      <c r="AO192" s="75"/>
      <c r="AP192" s="75"/>
      <c r="AQ192" s="75"/>
      <c r="AR192" s="75"/>
      <c r="AS192" s="75"/>
      <c r="AT192" s="75"/>
      <c r="AU192" s="75"/>
      <c r="AV192" s="75"/>
      <c r="AW192" s="75"/>
      <c r="AX192" s="75"/>
      <c r="AY192" s="75"/>
      <c r="AZ192" s="75"/>
      <c r="BA192" s="17" t="str">
        <f t="shared" si="60"/>
        <v/>
      </c>
      <c r="BB192" s="17" t="str">
        <f t="shared" si="56"/>
        <v/>
      </c>
      <c r="BC192" s="3"/>
      <c r="BD192" s="25">
        <f t="shared" si="57"/>
        <v>0</v>
      </c>
      <c r="BE192" s="25">
        <f t="shared" si="58"/>
        <v>0</v>
      </c>
      <c r="BF192" s="3"/>
    </row>
    <row r="193" spans="1:58" ht="11.25" customHeight="1" x14ac:dyDescent="0.15">
      <c r="A193" s="327"/>
      <c r="B193" s="320" t="s">
        <v>141</v>
      </c>
      <c r="C193" s="320"/>
      <c r="D193" s="113">
        <f t="shared" si="59"/>
        <v>44</v>
      </c>
      <c r="E193" s="96"/>
      <c r="F193" s="80"/>
      <c r="G193" s="80"/>
      <c r="H193" s="80">
        <v>3</v>
      </c>
      <c r="I193" s="80">
        <v>2</v>
      </c>
      <c r="J193" s="80">
        <v>10</v>
      </c>
      <c r="K193" s="80">
        <v>14</v>
      </c>
      <c r="L193" s="80"/>
      <c r="M193" s="98">
        <v>15</v>
      </c>
      <c r="N193" s="83">
        <v>16</v>
      </c>
      <c r="O193" s="83">
        <v>28</v>
      </c>
      <c r="P193" s="119"/>
      <c r="Q193" s="75" t="str">
        <f t="shared" si="55"/>
        <v xml:space="preserve"> </v>
      </c>
      <c r="R193" s="75"/>
      <c r="S193" s="75"/>
      <c r="T193" s="75"/>
      <c r="U193" s="75"/>
      <c r="V193" s="75"/>
      <c r="W193" s="75"/>
      <c r="X193" s="75"/>
      <c r="Y193" s="75"/>
      <c r="Z193" s="75"/>
      <c r="AA193" s="75"/>
      <c r="AB193" s="75"/>
      <c r="AC193" s="75"/>
      <c r="AD193" s="75"/>
      <c r="AE193" s="75"/>
      <c r="AF193" s="75"/>
      <c r="AG193" s="75"/>
      <c r="AH193" s="75"/>
      <c r="AI193" s="75"/>
      <c r="AJ193" s="75"/>
      <c r="AK193" s="75"/>
      <c r="AL193" s="75"/>
      <c r="AM193" s="75"/>
      <c r="AN193" s="75"/>
      <c r="AO193" s="75"/>
      <c r="AP193" s="75"/>
      <c r="AQ193" s="75"/>
      <c r="AR193" s="75"/>
      <c r="AS193" s="75"/>
      <c r="AT193" s="75"/>
      <c r="AU193" s="75"/>
      <c r="AV193" s="75"/>
      <c r="AW193" s="75"/>
      <c r="AX193" s="75"/>
      <c r="AY193" s="75"/>
      <c r="AZ193" s="75"/>
      <c r="BA193" s="17" t="str">
        <f t="shared" si="60"/>
        <v/>
      </c>
      <c r="BB193" s="17" t="str">
        <f t="shared" si="56"/>
        <v/>
      </c>
      <c r="BC193" s="3"/>
      <c r="BD193" s="25">
        <f t="shared" si="57"/>
        <v>0</v>
      </c>
      <c r="BE193" s="25">
        <f t="shared" si="58"/>
        <v>0</v>
      </c>
      <c r="BF193" s="3"/>
    </row>
    <row r="194" spans="1:58" ht="11.25" customHeight="1" x14ac:dyDescent="0.15">
      <c r="A194" s="307"/>
      <c r="B194" s="326" t="s">
        <v>142</v>
      </c>
      <c r="C194" s="326"/>
      <c r="D194" s="195">
        <f t="shared" si="59"/>
        <v>20</v>
      </c>
      <c r="E194" s="53"/>
      <c r="F194" s="55"/>
      <c r="G194" s="55"/>
      <c r="H194" s="55">
        <v>1</v>
      </c>
      <c r="I194" s="55">
        <v>3</v>
      </c>
      <c r="J194" s="55">
        <v>5</v>
      </c>
      <c r="K194" s="55">
        <v>7</v>
      </c>
      <c r="L194" s="55"/>
      <c r="M194" s="57">
        <v>4</v>
      </c>
      <c r="N194" s="58">
        <v>11</v>
      </c>
      <c r="O194" s="58">
        <v>9</v>
      </c>
      <c r="P194" s="148"/>
      <c r="Q194" s="75" t="str">
        <f t="shared" si="55"/>
        <v xml:space="preserve"> </v>
      </c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  <c r="AC194" s="75"/>
      <c r="AD194" s="75"/>
      <c r="AE194" s="75"/>
      <c r="AF194" s="75"/>
      <c r="AG194" s="75"/>
      <c r="AH194" s="75"/>
      <c r="AI194" s="75"/>
      <c r="AJ194" s="75"/>
      <c r="AK194" s="75"/>
      <c r="AL194" s="75"/>
      <c r="AM194" s="75"/>
      <c r="AN194" s="75"/>
      <c r="AO194" s="75"/>
      <c r="AP194" s="75"/>
      <c r="AQ194" s="75"/>
      <c r="AR194" s="75"/>
      <c r="AS194" s="75"/>
      <c r="AT194" s="75"/>
      <c r="AU194" s="75"/>
      <c r="AV194" s="75"/>
      <c r="AW194" s="75"/>
      <c r="AX194" s="75"/>
      <c r="AY194" s="75"/>
      <c r="AZ194" s="75"/>
      <c r="BA194" s="17" t="str">
        <f t="shared" si="60"/>
        <v/>
      </c>
      <c r="BB194" s="17" t="str">
        <f t="shared" si="56"/>
        <v/>
      </c>
      <c r="BC194" s="3"/>
      <c r="BD194" s="25">
        <f t="shared" si="57"/>
        <v>0</v>
      </c>
      <c r="BE194" s="25">
        <f t="shared" si="58"/>
        <v>0</v>
      </c>
      <c r="BF194" s="3"/>
    </row>
    <row r="195" spans="1:58" ht="11.25" customHeight="1" x14ac:dyDescent="0.15">
      <c r="A195" s="306" t="s">
        <v>87</v>
      </c>
      <c r="B195" s="328" t="s">
        <v>218</v>
      </c>
      <c r="C195" s="328"/>
      <c r="D195" s="111">
        <f>+SUM(E195:J195)</f>
        <v>38</v>
      </c>
      <c r="E195" s="62">
        <v>11</v>
      </c>
      <c r="F195" s="63">
        <v>4</v>
      </c>
      <c r="G195" s="63">
        <v>3</v>
      </c>
      <c r="H195" s="63">
        <v>1</v>
      </c>
      <c r="I195" s="63">
        <v>18</v>
      </c>
      <c r="J195" s="63">
        <v>1</v>
      </c>
      <c r="K195" s="223"/>
      <c r="L195" s="223"/>
      <c r="M195" s="224"/>
      <c r="N195" s="74">
        <v>22</v>
      </c>
      <c r="O195" s="74">
        <v>16</v>
      </c>
      <c r="P195" s="225"/>
      <c r="Q195" s="75" t="str">
        <f t="shared" si="55"/>
        <v xml:space="preserve"> </v>
      </c>
      <c r="R195" s="75"/>
      <c r="S195" s="75"/>
      <c r="T195" s="75"/>
      <c r="U195" s="75"/>
      <c r="V195" s="75"/>
      <c r="W195" s="75"/>
      <c r="X195" s="75"/>
      <c r="Y195" s="75"/>
      <c r="Z195" s="75"/>
      <c r="AA195" s="75"/>
      <c r="AB195" s="75"/>
      <c r="AC195" s="75"/>
      <c r="AD195" s="75"/>
      <c r="AE195" s="75"/>
      <c r="AF195" s="75"/>
      <c r="AG195" s="75"/>
      <c r="AH195" s="75"/>
      <c r="AI195" s="75"/>
      <c r="AJ195" s="75"/>
      <c r="AK195" s="75"/>
      <c r="AL195" s="75"/>
      <c r="AM195" s="75"/>
      <c r="AN195" s="75"/>
      <c r="AO195" s="75"/>
      <c r="AP195" s="75"/>
      <c r="AQ195" s="75"/>
      <c r="AR195" s="75"/>
      <c r="AS195" s="75"/>
      <c r="AT195" s="75"/>
      <c r="AU195" s="75"/>
      <c r="AV195" s="75"/>
      <c r="AW195" s="75"/>
      <c r="AX195" s="75"/>
      <c r="AY195" s="75"/>
      <c r="AZ195" s="75"/>
      <c r="BA195" s="17" t="str">
        <f t="shared" si="60"/>
        <v/>
      </c>
      <c r="BB195" s="8" t="str">
        <f t="shared" si="56"/>
        <v/>
      </c>
      <c r="BC195" s="3"/>
      <c r="BD195" s="25">
        <f t="shared" si="57"/>
        <v>0</v>
      </c>
      <c r="BE195" s="29">
        <f t="shared" si="58"/>
        <v>0</v>
      </c>
      <c r="BF195" s="3"/>
    </row>
    <row r="196" spans="1:58" ht="11.25" customHeight="1" x14ac:dyDescent="0.15">
      <c r="A196" s="327"/>
      <c r="B196" s="320" t="s">
        <v>219</v>
      </c>
      <c r="C196" s="320"/>
      <c r="D196" s="113">
        <f>+SUM(E196:J196)</f>
        <v>177</v>
      </c>
      <c r="E196" s="96">
        <v>72</v>
      </c>
      <c r="F196" s="80">
        <v>14</v>
      </c>
      <c r="G196" s="80">
        <v>18</v>
      </c>
      <c r="H196" s="80">
        <v>5</v>
      </c>
      <c r="I196" s="80">
        <v>54</v>
      </c>
      <c r="J196" s="80">
        <v>14</v>
      </c>
      <c r="K196" s="79"/>
      <c r="L196" s="79"/>
      <c r="M196" s="99"/>
      <c r="N196" s="83">
        <v>85</v>
      </c>
      <c r="O196" s="83">
        <v>92</v>
      </c>
      <c r="P196" s="121"/>
      <c r="Q196" s="75" t="str">
        <f t="shared" si="55"/>
        <v xml:space="preserve"> </v>
      </c>
      <c r="R196" s="75"/>
      <c r="S196" s="75"/>
      <c r="T196" s="75"/>
      <c r="U196" s="75"/>
      <c r="V196" s="75"/>
      <c r="W196" s="75"/>
      <c r="X196" s="75"/>
      <c r="Y196" s="75"/>
      <c r="Z196" s="75"/>
      <c r="AA196" s="75"/>
      <c r="AB196" s="75"/>
      <c r="AC196" s="75"/>
      <c r="AD196" s="75"/>
      <c r="AE196" s="75"/>
      <c r="AF196" s="75"/>
      <c r="AG196" s="75"/>
      <c r="AH196" s="75"/>
      <c r="AI196" s="75"/>
      <c r="AJ196" s="75"/>
      <c r="AK196" s="75"/>
      <c r="AL196" s="75"/>
      <c r="AM196" s="75"/>
      <c r="AN196" s="75"/>
      <c r="AO196" s="75"/>
      <c r="AP196" s="75"/>
      <c r="AQ196" s="75"/>
      <c r="AR196" s="75"/>
      <c r="AS196" s="75"/>
      <c r="AT196" s="75"/>
      <c r="AU196" s="75"/>
      <c r="AV196" s="75"/>
      <c r="AW196" s="75"/>
      <c r="AX196" s="75"/>
      <c r="AY196" s="75"/>
      <c r="AZ196" s="75"/>
      <c r="BA196" s="17" t="str">
        <f t="shared" si="60"/>
        <v/>
      </c>
      <c r="BB196" s="8" t="str">
        <f t="shared" si="56"/>
        <v/>
      </c>
      <c r="BC196" s="3"/>
      <c r="BD196" s="25">
        <f t="shared" si="57"/>
        <v>0</v>
      </c>
      <c r="BE196" s="29">
        <f t="shared" si="58"/>
        <v>0</v>
      </c>
      <c r="BF196" s="3"/>
    </row>
    <row r="197" spans="1:58" ht="11.25" customHeight="1" x14ac:dyDescent="0.15">
      <c r="A197" s="327"/>
      <c r="B197" s="320" t="s">
        <v>141</v>
      </c>
      <c r="C197" s="320"/>
      <c r="D197" s="113">
        <f>+SUM(E197:J197)</f>
        <v>38</v>
      </c>
      <c r="E197" s="96">
        <v>11</v>
      </c>
      <c r="F197" s="80">
        <v>4</v>
      </c>
      <c r="G197" s="80">
        <v>3</v>
      </c>
      <c r="H197" s="80">
        <v>1</v>
      </c>
      <c r="I197" s="80">
        <v>18</v>
      </c>
      <c r="J197" s="80">
        <v>1</v>
      </c>
      <c r="K197" s="79"/>
      <c r="L197" s="79"/>
      <c r="M197" s="99"/>
      <c r="N197" s="83">
        <v>22</v>
      </c>
      <c r="O197" s="83">
        <v>16</v>
      </c>
      <c r="P197" s="121"/>
      <c r="Q197" s="75" t="str">
        <f t="shared" si="55"/>
        <v xml:space="preserve"> </v>
      </c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75"/>
      <c r="AK197" s="75"/>
      <c r="AL197" s="75"/>
      <c r="AM197" s="75"/>
      <c r="AN197" s="75"/>
      <c r="AO197" s="75"/>
      <c r="AP197" s="75"/>
      <c r="AQ197" s="75"/>
      <c r="AR197" s="75"/>
      <c r="AS197" s="75"/>
      <c r="AT197" s="75"/>
      <c r="AU197" s="75"/>
      <c r="AV197" s="75"/>
      <c r="AW197" s="75"/>
      <c r="AX197" s="75"/>
      <c r="AY197" s="75"/>
      <c r="AZ197" s="75"/>
      <c r="BA197" s="17" t="str">
        <f t="shared" si="60"/>
        <v/>
      </c>
      <c r="BB197" s="8" t="str">
        <f t="shared" si="56"/>
        <v/>
      </c>
      <c r="BC197" s="3"/>
      <c r="BD197" s="25">
        <f t="shared" si="57"/>
        <v>0</v>
      </c>
      <c r="BE197" s="29">
        <f t="shared" si="58"/>
        <v>0</v>
      </c>
      <c r="BF197" s="3"/>
    </row>
    <row r="198" spans="1:58" ht="11.25" customHeight="1" x14ac:dyDescent="0.15">
      <c r="A198" s="307"/>
      <c r="B198" s="326" t="s">
        <v>142</v>
      </c>
      <c r="C198" s="326"/>
      <c r="D198" s="195">
        <f>+SUM(E198:J198)</f>
        <v>15</v>
      </c>
      <c r="E198" s="53">
        <v>4</v>
      </c>
      <c r="F198" s="55">
        <v>2</v>
      </c>
      <c r="G198" s="55">
        <v>2</v>
      </c>
      <c r="H198" s="55"/>
      <c r="I198" s="55">
        <v>7</v>
      </c>
      <c r="J198" s="55"/>
      <c r="K198" s="226"/>
      <c r="L198" s="226"/>
      <c r="M198" s="227"/>
      <c r="N198" s="58">
        <v>8</v>
      </c>
      <c r="O198" s="58">
        <v>7</v>
      </c>
      <c r="P198" s="228"/>
      <c r="Q198" s="75" t="str">
        <f t="shared" si="55"/>
        <v xml:space="preserve"> </v>
      </c>
      <c r="R198" s="75"/>
      <c r="S198" s="75"/>
      <c r="T198" s="75"/>
      <c r="U198" s="75"/>
      <c r="V198" s="75"/>
      <c r="W198" s="75"/>
      <c r="X198" s="75"/>
      <c r="Y198" s="75"/>
      <c r="Z198" s="75"/>
      <c r="AA198" s="75"/>
      <c r="AB198" s="75"/>
      <c r="AC198" s="75"/>
      <c r="AD198" s="75"/>
      <c r="AE198" s="75"/>
      <c r="AF198" s="75"/>
      <c r="AG198" s="75"/>
      <c r="AH198" s="75"/>
      <c r="AI198" s="75"/>
      <c r="AJ198" s="75"/>
      <c r="AK198" s="75"/>
      <c r="AL198" s="75"/>
      <c r="AM198" s="75"/>
      <c r="AN198" s="75"/>
      <c r="AO198" s="75"/>
      <c r="AP198" s="75"/>
      <c r="AQ198" s="75"/>
      <c r="AR198" s="75"/>
      <c r="AS198" s="75"/>
      <c r="AT198" s="75"/>
      <c r="AU198" s="75"/>
      <c r="AV198" s="75"/>
      <c r="AW198" s="75"/>
      <c r="AX198" s="75"/>
      <c r="AY198" s="75"/>
      <c r="AZ198" s="75"/>
      <c r="BA198" s="17" t="str">
        <f t="shared" si="60"/>
        <v/>
      </c>
      <c r="BB198" s="8" t="str">
        <f t="shared" si="56"/>
        <v/>
      </c>
      <c r="BC198" s="3"/>
      <c r="BD198" s="25">
        <f t="shared" si="57"/>
        <v>0</v>
      </c>
      <c r="BE198" s="29">
        <f t="shared" si="58"/>
        <v>0</v>
      </c>
      <c r="BF198" s="27"/>
    </row>
    <row r="199" spans="1:58" ht="11.25" customHeight="1" x14ac:dyDescent="0.15">
      <c r="A199" s="306" t="s">
        <v>144</v>
      </c>
      <c r="B199" s="319" t="s">
        <v>218</v>
      </c>
      <c r="C199" s="319"/>
      <c r="D199" s="229">
        <f t="shared" si="59"/>
        <v>17</v>
      </c>
      <c r="E199" s="114"/>
      <c r="F199" s="115"/>
      <c r="G199" s="115"/>
      <c r="H199" s="115"/>
      <c r="I199" s="115"/>
      <c r="J199" s="115"/>
      <c r="K199" s="115">
        <v>16</v>
      </c>
      <c r="L199" s="115">
        <v>1</v>
      </c>
      <c r="M199" s="179"/>
      <c r="N199" s="117">
        <v>7</v>
      </c>
      <c r="O199" s="117">
        <v>10</v>
      </c>
      <c r="P199" s="118"/>
      <c r="Q199" s="75" t="str">
        <f t="shared" si="55"/>
        <v xml:space="preserve"> </v>
      </c>
      <c r="R199" s="75"/>
      <c r="S199" s="75"/>
      <c r="T199" s="75"/>
      <c r="U199" s="75"/>
      <c r="V199" s="75"/>
      <c r="W199" s="75"/>
      <c r="X199" s="75"/>
      <c r="Y199" s="75"/>
      <c r="Z199" s="75"/>
      <c r="AA199" s="75"/>
      <c r="AB199" s="75"/>
      <c r="AC199" s="75"/>
      <c r="AD199" s="75"/>
      <c r="AE199" s="75"/>
      <c r="AF199" s="75"/>
      <c r="AG199" s="75"/>
      <c r="AH199" s="75"/>
      <c r="AI199" s="75"/>
      <c r="AJ199" s="75"/>
      <c r="AK199" s="75"/>
      <c r="AL199" s="75"/>
      <c r="AM199" s="75"/>
      <c r="AN199" s="75"/>
      <c r="AO199" s="75"/>
      <c r="AP199" s="75"/>
      <c r="AQ199" s="75"/>
      <c r="AR199" s="75"/>
      <c r="AS199" s="75"/>
      <c r="AT199" s="75"/>
      <c r="AU199" s="75"/>
      <c r="AV199" s="75"/>
      <c r="AW199" s="75"/>
      <c r="AX199" s="75"/>
      <c r="AY199" s="75"/>
      <c r="AZ199" s="75"/>
      <c r="BA199" s="17" t="str">
        <f t="shared" si="60"/>
        <v/>
      </c>
      <c r="BB199" s="17" t="str">
        <f t="shared" si="56"/>
        <v/>
      </c>
      <c r="BC199" s="3"/>
      <c r="BD199" s="25">
        <f t="shared" si="57"/>
        <v>0</v>
      </c>
      <c r="BE199" s="25">
        <f t="shared" si="58"/>
        <v>0</v>
      </c>
      <c r="BF199" s="2"/>
    </row>
    <row r="200" spans="1:58" ht="11.25" customHeight="1" x14ac:dyDescent="0.15">
      <c r="A200" s="327"/>
      <c r="B200" s="320" t="s">
        <v>219</v>
      </c>
      <c r="C200" s="320"/>
      <c r="D200" s="113">
        <f t="shared" si="59"/>
        <v>104</v>
      </c>
      <c r="E200" s="96"/>
      <c r="F200" s="80"/>
      <c r="G200" s="80"/>
      <c r="H200" s="80"/>
      <c r="I200" s="80">
        <v>2</v>
      </c>
      <c r="J200" s="80"/>
      <c r="K200" s="80">
        <v>88</v>
      </c>
      <c r="L200" s="80">
        <v>14</v>
      </c>
      <c r="M200" s="98"/>
      <c r="N200" s="83">
        <v>34</v>
      </c>
      <c r="O200" s="83">
        <v>70</v>
      </c>
      <c r="P200" s="119"/>
      <c r="Q200" s="75" t="str">
        <f t="shared" si="55"/>
        <v xml:space="preserve"> </v>
      </c>
      <c r="R200" s="75"/>
      <c r="S200" s="75"/>
      <c r="T200" s="75"/>
      <c r="U200" s="75"/>
      <c r="V200" s="75"/>
      <c r="W200" s="75"/>
      <c r="X200" s="75"/>
      <c r="Y200" s="75"/>
      <c r="Z200" s="75"/>
      <c r="AA200" s="75"/>
      <c r="AB200" s="75"/>
      <c r="AC200" s="75"/>
      <c r="AD200" s="75"/>
      <c r="AE200" s="75"/>
      <c r="AF200" s="75"/>
      <c r="AG200" s="75"/>
      <c r="AH200" s="75"/>
      <c r="AI200" s="75"/>
      <c r="AJ200" s="75"/>
      <c r="AK200" s="75"/>
      <c r="AL200" s="75"/>
      <c r="AM200" s="75"/>
      <c r="AN200" s="75"/>
      <c r="AO200" s="75"/>
      <c r="AP200" s="75"/>
      <c r="AQ200" s="75"/>
      <c r="AR200" s="75"/>
      <c r="AS200" s="75"/>
      <c r="AT200" s="75"/>
      <c r="AU200" s="75"/>
      <c r="AV200" s="75"/>
      <c r="AW200" s="75"/>
      <c r="AX200" s="75"/>
      <c r="AY200" s="75"/>
      <c r="AZ200" s="75"/>
      <c r="BA200" s="17" t="str">
        <f t="shared" si="60"/>
        <v/>
      </c>
      <c r="BB200" s="17" t="str">
        <f t="shared" si="56"/>
        <v/>
      </c>
      <c r="BC200" s="3"/>
      <c r="BD200" s="25">
        <f t="shared" si="57"/>
        <v>0</v>
      </c>
      <c r="BE200" s="25">
        <f t="shared" si="58"/>
        <v>0</v>
      </c>
      <c r="BF200" s="2"/>
    </row>
    <row r="201" spans="1:58" ht="11.25" customHeight="1" x14ac:dyDescent="0.15">
      <c r="A201" s="327"/>
      <c r="B201" s="320" t="s">
        <v>141</v>
      </c>
      <c r="C201" s="320"/>
      <c r="D201" s="113">
        <f t="shared" si="59"/>
        <v>8</v>
      </c>
      <c r="E201" s="96"/>
      <c r="F201" s="80"/>
      <c r="G201" s="80"/>
      <c r="H201" s="80"/>
      <c r="I201" s="80"/>
      <c r="J201" s="80"/>
      <c r="K201" s="80">
        <v>7</v>
      </c>
      <c r="L201" s="80">
        <v>1</v>
      </c>
      <c r="M201" s="98"/>
      <c r="N201" s="83">
        <v>4</v>
      </c>
      <c r="O201" s="83">
        <v>4</v>
      </c>
      <c r="P201" s="119"/>
      <c r="Q201" s="75" t="str">
        <f t="shared" si="55"/>
        <v xml:space="preserve"> </v>
      </c>
      <c r="R201" s="75"/>
      <c r="S201" s="75"/>
      <c r="T201" s="75"/>
      <c r="U201" s="75"/>
      <c r="V201" s="75"/>
      <c r="W201" s="75"/>
      <c r="X201" s="75"/>
      <c r="Y201" s="75"/>
      <c r="Z201" s="75"/>
      <c r="AA201" s="75"/>
      <c r="AB201" s="75"/>
      <c r="AC201" s="75"/>
      <c r="AD201" s="75"/>
      <c r="AE201" s="75"/>
      <c r="AF201" s="75"/>
      <c r="AG201" s="75"/>
      <c r="AH201" s="75"/>
      <c r="AI201" s="75"/>
      <c r="AJ201" s="75"/>
      <c r="AK201" s="75"/>
      <c r="AL201" s="75"/>
      <c r="AM201" s="75"/>
      <c r="AN201" s="75"/>
      <c r="AO201" s="75"/>
      <c r="AP201" s="75"/>
      <c r="AQ201" s="75"/>
      <c r="AR201" s="75"/>
      <c r="AS201" s="75"/>
      <c r="AT201" s="75"/>
      <c r="AU201" s="75"/>
      <c r="AV201" s="75"/>
      <c r="AW201" s="75"/>
      <c r="AX201" s="75"/>
      <c r="AY201" s="75"/>
      <c r="AZ201" s="75"/>
      <c r="BA201" s="17" t="str">
        <f t="shared" si="60"/>
        <v/>
      </c>
      <c r="BB201" s="17" t="str">
        <f t="shared" si="56"/>
        <v/>
      </c>
      <c r="BC201" s="3"/>
      <c r="BD201" s="25">
        <f t="shared" si="57"/>
        <v>0</v>
      </c>
      <c r="BE201" s="25">
        <f t="shared" si="58"/>
        <v>0</v>
      </c>
      <c r="BF201" s="2"/>
    </row>
    <row r="202" spans="1:58" ht="11.25" customHeight="1" x14ac:dyDescent="0.15">
      <c r="A202" s="307"/>
      <c r="B202" s="321" t="s">
        <v>142</v>
      </c>
      <c r="C202" s="321"/>
      <c r="D202" s="191">
        <f t="shared" si="59"/>
        <v>20</v>
      </c>
      <c r="E202" s="142"/>
      <c r="F202" s="144"/>
      <c r="G202" s="144"/>
      <c r="H202" s="144"/>
      <c r="I202" s="144">
        <v>1</v>
      </c>
      <c r="J202" s="144"/>
      <c r="K202" s="144">
        <v>17</v>
      </c>
      <c r="L202" s="144">
        <v>2</v>
      </c>
      <c r="M202" s="145"/>
      <c r="N202" s="87">
        <v>5</v>
      </c>
      <c r="O202" s="87">
        <v>15</v>
      </c>
      <c r="P202" s="157"/>
      <c r="Q202" s="75" t="str">
        <f t="shared" si="55"/>
        <v xml:space="preserve"> </v>
      </c>
      <c r="R202" s="75"/>
      <c r="S202" s="75"/>
      <c r="T202" s="75"/>
      <c r="U202" s="75"/>
      <c r="V202" s="75"/>
      <c r="W202" s="75"/>
      <c r="X202" s="75"/>
      <c r="Y202" s="75"/>
      <c r="Z202" s="75"/>
      <c r="AA202" s="75"/>
      <c r="AB202" s="75"/>
      <c r="AC202" s="75"/>
      <c r="AD202" s="75"/>
      <c r="AE202" s="75"/>
      <c r="AF202" s="75"/>
      <c r="AG202" s="75"/>
      <c r="AH202" s="75"/>
      <c r="AI202" s="75"/>
      <c r="AJ202" s="75"/>
      <c r="AK202" s="75"/>
      <c r="AL202" s="75"/>
      <c r="AM202" s="75"/>
      <c r="AN202" s="75"/>
      <c r="AO202" s="75"/>
      <c r="AP202" s="75"/>
      <c r="AQ202" s="75"/>
      <c r="AR202" s="75"/>
      <c r="AS202" s="75"/>
      <c r="AT202" s="75"/>
      <c r="AU202" s="75"/>
      <c r="AV202" s="75"/>
      <c r="AW202" s="75"/>
      <c r="AX202" s="75"/>
      <c r="AY202" s="75"/>
      <c r="AZ202" s="75"/>
      <c r="BA202" s="17" t="str">
        <f t="shared" si="60"/>
        <v/>
      </c>
      <c r="BB202" s="17" t="str">
        <f t="shared" si="56"/>
        <v/>
      </c>
      <c r="BC202" s="3"/>
      <c r="BD202" s="25">
        <f t="shared" si="57"/>
        <v>0</v>
      </c>
      <c r="BE202" s="25">
        <f t="shared" si="58"/>
        <v>0</v>
      </c>
      <c r="BF202" s="2"/>
    </row>
    <row r="203" spans="1:58" ht="11.25" customHeight="1" x14ac:dyDescent="0.15">
      <c r="A203" s="306" t="s">
        <v>220</v>
      </c>
      <c r="B203" s="328" t="s">
        <v>218</v>
      </c>
      <c r="C203" s="328"/>
      <c r="D203" s="111">
        <f>+SUM(E203:K203)</f>
        <v>2</v>
      </c>
      <c r="E203" s="62"/>
      <c r="F203" s="63"/>
      <c r="G203" s="63"/>
      <c r="H203" s="63"/>
      <c r="I203" s="63"/>
      <c r="J203" s="63">
        <v>2</v>
      </c>
      <c r="K203" s="63"/>
      <c r="L203" s="223"/>
      <c r="M203" s="224"/>
      <c r="N203" s="74"/>
      <c r="O203" s="74">
        <v>2</v>
      </c>
      <c r="P203" s="225"/>
      <c r="Q203" s="75" t="str">
        <f t="shared" si="55"/>
        <v xml:space="preserve"> </v>
      </c>
      <c r="R203" s="75"/>
      <c r="S203" s="75"/>
      <c r="T203" s="75"/>
      <c r="U203" s="75"/>
      <c r="V203" s="75"/>
      <c r="W203" s="75"/>
      <c r="X203" s="75"/>
      <c r="Y203" s="75"/>
      <c r="Z203" s="75"/>
      <c r="AA203" s="75"/>
      <c r="AB203" s="75"/>
      <c r="AC203" s="75"/>
      <c r="AD203" s="75"/>
      <c r="AE203" s="75"/>
      <c r="AF203" s="75"/>
      <c r="AG203" s="75"/>
      <c r="AH203" s="75"/>
      <c r="AI203" s="75"/>
      <c r="AJ203" s="75"/>
      <c r="AK203" s="75"/>
      <c r="AL203" s="75"/>
      <c r="AM203" s="75"/>
      <c r="AN203" s="75"/>
      <c r="AO203" s="75"/>
      <c r="AP203" s="75"/>
      <c r="AQ203" s="75"/>
      <c r="AR203" s="75"/>
      <c r="AS203" s="75"/>
      <c r="AT203" s="75"/>
      <c r="AU203" s="75"/>
      <c r="AV203" s="75"/>
      <c r="AW203" s="75"/>
      <c r="AX203" s="75"/>
      <c r="AY203" s="75"/>
      <c r="AZ203" s="75"/>
      <c r="BA203" s="17" t="str">
        <f t="shared" si="60"/>
        <v/>
      </c>
      <c r="BB203" s="8" t="str">
        <f t="shared" si="56"/>
        <v/>
      </c>
      <c r="BC203" s="2"/>
      <c r="BD203" s="25">
        <f t="shared" si="57"/>
        <v>0</v>
      </c>
      <c r="BE203" s="29">
        <f t="shared" si="58"/>
        <v>0</v>
      </c>
      <c r="BF203" s="2"/>
    </row>
    <row r="204" spans="1:58" ht="11.25" customHeight="1" x14ac:dyDescent="0.15">
      <c r="A204" s="327"/>
      <c r="B204" s="320" t="s">
        <v>219</v>
      </c>
      <c r="C204" s="320"/>
      <c r="D204" s="113">
        <f>+SUM(E204:K204)</f>
        <v>132</v>
      </c>
      <c r="E204" s="96"/>
      <c r="F204" s="80"/>
      <c r="G204" s="80">
        <v>1</v>
      </c>
      <c r="H204" s="80">
        <v>19</v>
      </c>
      <c r="I204" s="80">
        <v>51</v>
      </c>
      <c r="J204" s="80">
        <v>59</v>
      </c>
      <c r="K204" s="80">
        <v>2</v>
      </c>
      <c r="L204" s="79"/>
      <c r="M204" s="99"/>
      <c r="N204" s="83">
        <v>48</v>
      </c>
      <c r="O204" s="83">
        <v>84</v>
      </c>
      <c r="P204" s="121"/>
      <c r="Q204" s="75" t="str">
        <f t="shared" si="55"/>
        <v xml:space="preserve"> </v>
      </c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  <c r="AC204" s="75"/>
      <c r="AD204" s="75"/>
      <c r="AE204" s="75"/>
      <c r="AF204" s="75"/>
      <c r="AG204" s="75"/>
      <c r="AH204" s="75"/>
      <c r="AI204" s="75"/>
      <c r="AJ204" s="75"/>
      <c r="AK204" s="75"/>
      <c r="AL204" s="75"/>
      <c r="AM204" s="75"/>
      <c r="AN204" s="75"/>
      <c r="AO204" s="75"/>
      <c r="AP204" s="75"/>
      <c r="AQ204" s="75"/>
      <c r="AR204" s="75"/>
      <c r="AS204" s="75"/>
      <c r="AT204" s="75"/>
      <c r="AU204" s="75"/>
      <c r="AV204" s="75"/>
      <c r="AW204" s="75"/>
      <c r="AX204" s="75"/>
      <c r="AY204" s="75"/>
      <c r="AZ204" s="75"/>
      <c r="BA204" s="17" t="str">
        <f t="shared" si="60"/>
        <v/>
      </c>
      <c r="BB204" s="8" t="str">
        <f t="shared" si="56"/>
        <v/>
      </c>
      <c r="BC204" s="2"/>
      <c r="BD204" s="25">
        <f t="shared" si="57"/>
        <v>0</v>
      </c>
      <c r="BE204" s="29">
        <f t="shared" si="58"/>
        <v>0</v>
      </c>
      <c r="BF204" s="2"/>
    </row>
    <row r="205" spans="1:58" ht="11.25" customHeight="1" x14ac:dyDescent="0.15">
      <c r="A205" s="327"/>
      <c r="B205" s="320" t="s">
        <v>141</v>
      </c>
      <c r="C205" s="320"/>
      <c r="D205" s="113">
        <f>+SUM(E205:K205)</f>
        <v>2</v>
      </c>
      <c r="E205" s="96"/>
      <c r="F205" s="80"/>
      <c r="G205" s="80"/>
      <c r="H205" s="80"/>
      <c r="I205" s="80"/>
      <c r="J205" s="80">
        <v>2</v>
      </c>
      <c r="K205" s="80"/>
      <c r="L205" s="79"/>
      <c r="M205" s="99"/>
      <c r="N205" s="83"/>
      <c r="O205" s="83">
        <v>2</v>
      </c>
      <c r="P205" s="121"/>
      <c r="Q205" s="75" t="str">
        <f t="shared" si="55"/>
        <v xml:space="preserve"> </v>
      </c>
      <c r="R205" s="75"/>
      <c r="S205" s="75"/>
      <c r="T205" s="75"/>
      <c r="U205" s="75"/>
      <c r="V205" s="75"/>
      <c r="W205" s="75"/>
      <c r="X205" s="75"/>
      <c r="Y205" s="75"/>
      <c r="Z205" s="75"/>
      <c r="AA205" s="75"/>
      <c r="AB205" s="75"/>
      <c r="AC205" s="75"/>
      <c r="AD205" s="75"/>
      <c r="AE205" s="75"/>
      <c r="AF205" s="75"/>
      <c r="AG205" s="75"/>
      <c r="AH205" s="75"/>
      <c r="AI205" s="75"/>
      <c r="AJ205" s="75"/>
      <c r="AK205" s="75"/>
      <c r="AL205" s="75"/>
      <c r="AM205" s="75"/>
      <c r="AN205" s="75"/>
      <c r="AO205" s="75"/>
      <c r="AP205" s="75"/>
      <c r="AQ205" s="75"/>
      <c r="AR205" s="75"/>
      <c r="AS205" s="75"/>
      <c r="AT205" s="75"/>
      <c r="AU205" s="75"/>
      <c r="AV205" s="75"/>
      <c r="AW205" s="75"/>
      <c r="AX205" s="75"/>
      <c r="AY205" s="75"/>
      <c r="AZ205" s="75"/>
      <c r="BA205" s="17" t="str">
        <f t="shared" si="60"/>
        <v/>
      </c>
      <c r="BB205" s="8" t="str">
        <f t="shared" si="56"/>
        <v/>
      </c>
      <c r="BC205" s="2"/>
      <c r="BD205" s="25">
        <f t="shared" si="57"/>
        <v>0</v>
      </c>
      <c r="BE205" s="29">
        <f t="shared" si="58"/>
        <v>0</v>
      </c>
      <c r="BF205" s="2"/>
    </row>
    <row r="206" spans="1:58" ht="11.25" customHeight="1" x14ac:dyDescent="0.15">
      <c r="A206" s="307"/>
      <c r="B206" s="326" t="s">
        <v>142</v>
      </c>
      <c r="C206" s="326"/>
      <c r="D206" s="195">
        <f>+SUM(E206:K206)</f>
        <v>4</v>
      </c>
      <c r="E206" s="53"/>
      <c r="F206" s="55"/>
      <c r="G206" s="55"/>
      <c r="H206" s="55"/>
      <c r="I206" s="55"/>
      <c r="J206" s="55">
        <v>4</v>
      </c>
      <c r="K206" s="55"/>
      <c r="L206" s="226"/>
      <c r="M206" s="227"/>
      <c r="N206" s="58"/>
      <c r="O206" s="58">
        <v>4</v>
      </c>
      <c r="P206" s="228"/>
      <c r="Q206" s="75" t="str">
        <f t="shared" si="55"/>
        <v xml:space="preserve"> </v>
      </c>
      <c r="R206" s="75"/>
      <c r="S206" s="75"/>
      <c r="T206" s="75"/>
      <c r="U206" s="75"/>
      <c r="V206" s="75"/>
      <c r="W206" s="75"/>
      <c r="X206" s="75"/>
      <c r="Y206" s="75"/>
      <c r="Z206" s="75"/>
      <c r="AA206" s="75"/>
      <c r="AB206" s="75"/>
      <c r="AC206" s="75"/>
      <c r="AD206" s="75"/>
      <c r="AE206" s="75"/>
      <c r="AF206" s="75"/>
      <c r="AG206" s="75"/>
      <c r="AH206" s="75"/>
      <c r="AI206" s="75"/>
      <c r="AJ206" s="75"/>
      <c r="AK206" s="75"/>
      <c r="AL206" s="75"/>
      <c r="AM206" s="75"/>
      <c r="AN206" s="75"/>
      <c r="AO206" s="75"/>
      <c r="AP206" s="75"/>
      <c r="AQ206" s="75"/>
      <c r="AR206" s="75"/>
      <c r="AS206" s="75"/>
      <c r="AT206" s="75"/>
      <c r="AU206" s="75"/>
      <c r="AV206" s="75"/>
      <c r="AW206" s="75"/>
      <c r="AX206" s="75"/>
      <c r="AY206" s="75"/>
      <c r="AZ206" s="75"/>
      <c r="BA206" s="17" t="str">
        <f t="shared" si="60"/>
        <v/>
      </c>
      <c r="BB206" s="8" t="str">
        <f t="shared" si="56"/>
        <v/>
      </c>
      <c r="BC206" s="2"/>
      <c r="BD206" s="25">
        <f t="shared" si="57"/>
        <v>0</v>
      </c>
      <c r="BE206" s="29">
        <f t="shared" si="58"/>
        <v>0</v>
      </c>
      <c r="BF206" s="3"/>
    </row>
    <row r="207" spans="1:58" ht="11.25" customHeight="1" x14ac:dyDescent="0.15">
      <c r="A207" s="306" t="s">
        <v>89</v>
      </c>
      <c r="B207" s="319" t="s">
        <v>218</v>
      </c>
      <c r="C207" s="319"/>
      <c r="D207" s="229">
        <f t="shared" si="59"/>
        <v>24</v>
      </c>
      <c r="E207" s="114"/>
      <c r="F207" s="115">
        <v>1</v>
      </c>
      <c r="G207" s="115"/>
      <c r="H207" s="115"/>
      <c r="I207" s="115">
        <v>1</v>
      </c>
      <c r="J207" s="115"/>
      <c r="K207" s="115">
        <v>18</v>
      </c>
      <c r="L207" s="115">
        <v>1</v>
      </c>
      <c r="M207" s="179">
        <v>3</v>
      </c>
      <c r="N207" s="117">
        <v>5</v>
      </c>
      <c r="O207" s="117">
        <v>19</v>
      </c>
      <c r="P207" s="118">
        <v>1</v>
      </c>
      <c r="Q207" s="75" t="str">
        <f t="shared" si="55"/>
        <v xml:space="preserve"> </v>
      </c>
      <c r="R207" s="75"/>
      <c r="S207" s="75"/>
      <c r="T207" s="75"/>
      <c r="U207" s="75"/>
      <c r="V207" s="75"/>
      <c r="W207" s="75"/>
      <c r="X207" s="75"/>
      <c r="Y207" s="75"/>
      <c r="Z207" s="75"/>
      <c r="AA207" s="75"/>
      <c r="AB207" s="75"/>
      <c r="AC207" s="75"/>
      <c r="AD207" s="75"/>
      <c r="AE207" s="75"/>
      <c r="AF207" s="75"/>
      <c r="AG207" s="75"/>
      <c r="AH207" s="75"/>
      <c r="AI207" s="75"/>
      <c r="AJ207" s="75"/>
      <c r="AK207" s="75"/>
      <c r="AL207" s="75"/>
      <c r="AM207" s="75"/>
      <c r="AN207" s="75"/>
      <c r="AO207" s="75"/>
      <c r="AP207" s="75"/>
      <c r="AQ207" s="75"/>
      <c r="AR207" s="75"/>
      <c r="AS207" s="75"/>
      <c r="AT207" s="75"/>
      <c r="AU207" s="75"/>
      <c r="AV207" s="75"/>
      <c r="AW207" s="75"/>
      <c r="AX207" s="75"/>
      <c r="AY207" s="75"/>
      <c r="AZ207" s="75"/>
      <c r="BA207" s="17" t="str">
        <f t="shared" si="60"/>
        <v/>
      </c>
      <c r="BB207" s="17" t="str">
        <f t="shared" si="56"/>
        <v/>
      </c>
      <c r="BC207" s="2"/>
      <c r="BD207" s="25">
        <f t="shared" si="57"/>
        <v>0</v>
      </c>
      <c r="BE207" s="25">
        <f t="shared" si="58"/>
        <v>0</v>
      </c>
      <c r="BF207" s="3"/>
    </row>
    <row r="208" spans="1:58" ht="11.25" customHeight="1" x14ac:dyDescent="0.15">
      <c r="A208" s="327"/>
      <c r="B208" s="320" t="s">
        <v>219</v>
      </c>
      <c r="C208" s="320"/>
      <c r="D208" s="113">
        <f t="shared" si="59"/>
        <v>63</v>
      </c>
      <c r="E208" s="96"/>
      <c r="F208" s="80"/>
      <c r="G208" s="80"/>
      <c r="H208" s="80"/>
      <c r="I208" s="80">
        <v>1</v>
      </c>
      <c r="J208" s="80">
        <v>3</v>
      </c>
      <c r="K208" s="80">
        <v>54</v>
      </c>
      <c r="L208" s="80">
        <v>3</v>
      </c>
      <c r="M208" s="98">
        <v>2</v>
      </c>
      <c r="N208" s="83">
        <v>11</v>
      </c>
      <c r="O208" s="83">
        <v>52</v>
      </c>
      <c r="P208" s="119"/>
      <c r="Q208" s="75" t="str">
        <f t="shared" si="55"/>
        <v xml:space="preserve"> </v>
      </c>
      <c r="R208" s="75"/>
      <c r="S208" s="75"/>
      <c r="T208" s="75"/>
      <c r="U208" s="75"/>
      <c r="V208" s="75"/>
      <c r="W208" s="75"/>
      <c r="X208" s="75"/>
      <c r="Y208" s="75"/>
      <c r="Z208" s="75"/>
      <c r="AA208" s="75"/>
      <c r="AB208" s="75"/>
      <c r="AC208" s="75"/>
      <c r="AD208" s="75"/>
      <c r="AE208" s="75"/>
      <c r="AF208" s="75"/>
      <c r="AG208" s="75"/>
      <c r="AH208" s="75"/>
      <c r="AI208" s="75"/>
      <c r="AJ208" s="75"/>
      <c r="AK208" s="75"/>
      <c r="AL208" s="75"/>
      <c r="AM208" s="75"/>
      <c r="AN208" s="75"/>
      <c r="AO208" s="75"/>
      <c r="AP208" s="75"/>
      <c r="AQ208" s="75"/>
      <c r="AR208" s="75"/>
      <c r="AS208" s="75"/>
      <c r="AT208" s="75"/>
      <c r="AU208" s="75"/>
      <c r="AV208" s="75"/>
      <c r="AW208" s="75"/>
      <c r="AX208" s="75"/>
      <c r="AY208" s="75"/>
      <c r="AZ208" s="75"/>
      <c r="BA208" s="17" t="str">
        <f t="shared" si="60"/>
        <v/>
      </c>
      <c r="BB208" s="17" t="str">
        <f t="shared" si="56"/>
        <v/>
      </c>
      <c r="BC208" s="27"/>
      <c r="BD208" s="25">
        <f t="shared" si="57"/>
        <v>0</v>
      </c>
      <c r="BE208" s="25">
        <f t="shared" si="58"/>
        <v>0</v>
      </c>
      <c r="BF208" s="3"/>
    </row>
    <row r="209" spans="1:58" ht="11.25" customHeight="1" x14ac:dyDescent="0.15">
      <c r="A209" s="327"/>
      <c r="B209" s="320" t="s">
        <v>141</v>
      </c>
      <c r="C209" s="320"/>
      <c r="D209" s="113">
        <f t="shared" si="59"/>
        <v>12</v>
      </c>
      <c r="E209" s="96"/>
      <c r="F209" s="80"/>
      <c r="G209" s="80"/>
      <c r="H209" s="80"/>
      <c r="I209" s="80">
        <v>1</v>
      </c>
      <c r="J209" s="80"/>
      <c r="K209" s="80">
        <v>8</v>
      </c>
      <c r="L209" s="80"/>
      <c r="M209" s="98">
        <v>3</v>
      </c>
      <c r="N209" s="83">
        <v>2</v>
      </c>
      <c r="O209" s="83">
        <v>10</v>
      </c>
      <c r="P209" s="119">
        <v>1</v>
      </c>
      <c r="Q209" s="75" t="str">
        <f t="shared" si="55"/>
        <v xml:space="preserve"> </v>
      </c>
      <c r="R209" s="75"/>
      <c r="S209" s="75"/>
      <c r="T209" s="75"/>
      <c r="U209" s="75"/>
      <c r="V209" s="75"/>
      <c r="W209" s="75"/>
      <c r="X209" s="75"/>
      <c r="Y209" s="75"/>
      <c r="Z209" s="75"/>
      <c r="AA209" s="75"/>
      <c r="AB209" s="75"/>
      <c r="AC209" s="75"/>
      <c r="AD209" s="75"/>
      <c r="AE209" s="75"/>
      <c r="AF209" s="75"/>
      <c r="AG209" s="75"/>
      <c r="AH209" s="75"/>
      <c r="AI209" s="75"/>
      <c r="AJ209" s="75"/>
      <c r="AK209" s="75"/>
      <c r="AL209" s="75"/>
      <c r="AM209" s="75"/>
      <c r="AN209" s="75"/>
      <c r="AO209" s="75"/>
      <c r="AP209" s="75"/>
      <c r="AQ209" s="75"/>
      <c r="AR209" s="75"/>
      <c r="AS209" s="75"/>
      <c r="AT209" s="75"/>
      <c r="AU209" s="75"/>
      <c r="AV209" s="75"/>
      <c r="AW209" s="75"/>
      <c r="AX209" s="75"/>
      <c r="AY209" s="75"/>
      <c r="AZ209" s="75"/>
      <c r="BA209" s="17" t="str">
        <f t="shared" si="60"/>
        <v/>
      </c>
      <c r="BB209" s="17" t="str">
        <f t="shared" si="56"/>
        <v/>
      </c>
      <c r="BC209" s="10"/>
      <c r="BD209" s="25">
        <f t="shared" si="57"/>
        <v>0</v>
      </c>
      <c r="BE209" s="25">
        <f t="shared" si="58"/>
        <v>0</v>
      </c>
      <c r="BF209" s="10"/>
    </row>
    <row r="210" spans="1:58" ht="11.25" customHeight="1" x14ac:dyDescent="0.15">
      <c r="A210" s="307"/>
      <c r="B210" s="321" t="s">
        <v>142</v>
      </c>
      <c r="C210" s="321"/>
      <c r="D210" s="191">
        <f t="shared" si="59"/>
        <v>10</v>
      </c>
      <c r="E210" s="142"/>
      <c r="F210" s="144"/>
      <c r="G210" s="144"/>
      <c r="H210" s="144"/>
      <c r="I210" s="144">
        <v>1</v>
      </c>
      <c r="J210" s="144"/>
      <c r="K210" s="144">
        <v>9</v>
      </c>
      <c r="L210" s="144"/>
      <c r="M210" s="145"/>
      <c r="N210" s="87">
        <v>1</v>
      </c>
      <c r="O210" s="87">
        <v>9</v>
      </c>
      <c r="P210" s="157"/>
      <c r="Q210" s="75" t="str">
        <f t="shared" si="55"/>
        <v xml:space="preserve"> </v>
      </c>
      <c r="R210" s="75"/>
      <c r="S210" s="75"/>
      <c r="T210" s="75"/>
      <c r="U210" s="75"/>
      <c r="V210" s="75"/>
      <c r="W210" s="75"/>
      <c r="X210" s="75"/>
      <c r="Y210" s="75"/>
      <c r="Z210" s="75"/>
      <c r="AA210" s="75"/>
      <c r="AB210" s="75"/>
      <c r="AC210" s="75"/>
      <c r="AD210" s="75"/>
      <c r="AE210" s="75"/>
      <c r="AF210" s="75"/>
      <c r="AG210" s="75"/>
      <c r="AH210" s="75"/>
      <c r="AI210" s="75"/>
      <c r="AJ210" s="75"/>
      <c r="AK210" s="75"/>
      <c r="AL210" s="75"/>
      <c r="AM210" s="75"/>
      <c r="AN210" s="75"/>
      <c r="AO210" s="75"/>
      <c r="AP210" s="75"/>
      <c r="AQ210" s="75"/>
      <c r="AR210" s="75"/>
      <c r="AS210" s="75"/>
      <c r="AT210" s="75"/>
      <c r="AU210" s="75"/>
      <c r="AV210" s="75"/>
      <c r="AW210" s="75"/>
      <c r="AX210" s="75"/>
      <c r="AY210" s="75"/>
      <c r="AZ210" s="75"/>
      <c r="BA210" s="17" t="str">
        <f t="shared" si="60"/>
        <v/>
      </c>
      <c r="BB210" s="17" t="str">
        <f t="shared" si="56"/>
        <v/>
      </c>
      <c r="BC210" s="10"/>
      <c r="BD210" s="25">
        <f t="shared" si="57"/>
        <v>0</v>
      </c>
      <c r="BE210" s="25">
        <f t="shared" si="58"/>
        <v>0</v>
      </c>
      <c r="BF210" s="10"/>
    </row>
    <row r="211" spans="1:58" ht="11.25" customHeight="1" x14ac:dyDescent="0.15">
      <c r="A211" s="306" t="s">
        <v>145</v>
      </c>
      <c r="B211" s="328" t="s">
        <v>218</v>
      </c>
      <c r="C211" s="328"/>
      <c r="D211" s="111">
        <f>+SUM(H211:M211)</f>
        <v>0</v>
      </c>
      <c r="E211" s="230"/>
      <c r="F211" s="223"/>
      <c r="G211" s="223"/>
      <c r="H211" s="63"/>
      <c r="I211" s="63"/>
      <c r="J211" s="63"/>
      <c r="K211" s="63"/>
      <c r="L211" s="63"/>
      <c r="M211" s="64"/>
      <c r="N211" s="74"/>
      <c r="O211" s="74"/>
      <c r="P211" s="112"/>
      <c r="Q211" s="75" t="str">
        <f t="shared" si="55"/>
        <v xml:space="preserve"> </v>
      </c>
      <c r="R211" s="75"/>
      <c r="S211" s="75"/>
      <c r="T211" s="75"/>
      <c r="U211" s="75"/>
      <c r="V211" s="75"/>
      <c r="W211" s="75"/>
      <c r="X211" s="75"/>
      <c r="Y211" s="75"/>
      <c r="Z211" s="75"/>
      <c r="AA211" s="75"/>
      <c r="AB211" s="75"/>
      <c r="AC211" s="75"/>
      <c r="AD211" s="75"/>
      <c r="AE211" s="75"/>
      <c r="AF211" s="75"/>
      <c r="AG211" s="75"/>
      <c r="AH211" s="75"/>
      <c r="AI211" s="75"/>
      <c r="AJ211" s="75"/>
      <c r="AK211" s="75"/>
      <c r="AL211" s="75"/>
      <c r="AM211" s="75"/>
      <c r="AN211" s="75"/>
      <c r="AO211" s="75"/>
      <c r="AP211" s="75"/>
      <c r="AQ211" s="75"/>
      <c r="AR211" s="75"/>
      <c r="AS211" s="75"/>
      <c r="AT211" s="75"/>
      <c r="AU211" s="75"/>
      <c r="AV211" s="75"/>
      <c r="AW211" s="75"/>
      <c r="AX211" s="75"/>
      <c r="AY211" s="75"/>
      <c r="AZ211" s="75"/>
      <c r="BA211" s="17" t="str">
        <f t="shared" si="60"/>
        <v/>
      </c>
      <c r="BB211" s="17" t="str">
        <f t="shared" si="56"/>
        <v/>
      </c>
      <c r="BC211" s="10"/>
      <c r="BD211" s="25">
        <f t="shared" si="57"/>
        <v>0</v>
      </c>
      <c r="BE211" s="25">
        <f t="shared" si="58"/>
        <v>0</v>
      </c>
      <c r="BF211" s="10"/>
    </row>
    <row r="212" spans="1:58" ht="11.25" customHeight="1" x14ac:dyDescent="0.15">
      <c r="A212" s="327"/>
      <c r="B212" s="320" t="s">
        <v>219</v>
      </c>
      <c r="C212" s="320"/>
      <c r="D212" s="113">
        <f t="shared" ref="D212:D218" si="61">+SUM(H212:M212)</f>
        <v>0</v>
      </c>
      <c r="E212" s="77"/>
      <c r="F212" s="79"/>
      <c r="G212" s="79"/>
      <c r="H212" s="80"/>
      <c r="I212" s="80"/>
      <c r="J212" s="80"/>
      <c r="K212" s="80"/>
      <c r="L212" s="80"/>
      <c r="M212" s="98"/>
      <c r="N212" s="83"/>
      <c r="O212" s="83"/>
      <c r="P212" s="119"/>
      <c r="Q212" s="75" t="str">
        <f t="shared" si="55"/>
        <v xml:space="preserve"> </v>
      </c>
      <c r="R212" s="75"/>
      <c r="S212" s="75"/>
      <c r="T212" s="75"/>
      <c r="U212" s="75"/>
      <c r="V212" s="75"/>
      <c r="W212" s="75"/>
      <c r="X212" s="75"/>
      <c r="Y212" s="75"/>
      <c r="Z212" s="75"/>
      <c r="AA212" s="75"/>
      <c r="AB212" s="75"/>
      <c r="AC212" s="75"/>
      <c r="AD212" s="75"/>
      <c r="AE212" s="75"/>
      <c r="AF212" s="75"/>
      <c r="AG212" s="75"/>
      <c r="AH212" s="75"/>
      <c r="AI212" s="75"/>
      <c r="AJ212" s="75"/>
      <c r="AK212" s="75"/>
      <c r="AL212" s="75"/>
      <c r="AM212" s="75"/>
      <c r="AN212" s="75"/>
      <c r="AO212" s="75"/>
      <c r="AP212" s="75"/>
      <c r="AQ212" s="75"/>
      <c r="AR212" s="75"/>
      <c r="AS212" s="75"/>
      <c r="AT212" s="75"/>
      <c r="AU212" s="75"/>
      <c r="AV212" s="75"/>
      <c r="AW212" s="75"/>
      <c r="AX212" s="75"/>
      <c r="AY212" s="75"/>
      <c r="AZ212" s="75"/>
      <c r="BA212" s="17" t="str">
        <f t="shared" si="60"/>
        <v/>
      </c>
      <c r="BB212" s="17" t="str">
        <f t="shared" si="56"/>
        <v/>
      </c>
      <c r="BC212" s="10"/>
      <c r="BD212" s="25">
        <f t="shared" si="57"/>
        <v>0</v>
      </c>
      <c r="BE212" s="25">
        <f t="shared" si="58"/>
        <v>0</v>
      </c>
      <c r="BF212" s="10"/>
    </row>
    <row r="213" spans="1:58" ht="11.25" customHeight="1" x14ac:dyDescent="0.15">
      <c r="A213" s="327"/>
      <c r="B213" s="320" t="s">
        <v>141</v>
      </c>
      <c r="C213" s="320"/>
      <c r="D213" s="113">
        <f t="shared" si="61"/>
        <v>0</v>
      </c>
      <c r="E213" s="77"/>
      <c r="F213" s="79"/>
      <c r="G213" s="79"/>
      <c r="H213" s="80"/>
      <c r="I213" s="80"/>
      <c r="J213" s="80"/>
      <c r="K213" s="80"/>
      <c r="L213" s="80"/>
      <c r="M213" s="98"/>
      <c r="N213" s="83"/>
      <c r="O213" s="83"/>
      <c r="P213" s="119"/>
      <c r="Q213" s="75" t="str">
        <f t="shared" si="55"/>
        <v xml:space="preserve"> </v>
      </c>
      <c r="R213" s="75"/>
      <c r="S213" s="75"/>
      <c r="T213" s="75"/>
      <c r="U213" s="75"/>
      <c r="V213" s="75"/>
      <c r="W213" s="75"/>
      <c r="X213" s="75"/>
      <c r="Y213" s="75"/>
      <c r="Z213" s="75"/>
      <c r="AA213" s="75"/>
      <c r="AB213" s="75"/>
      <c r="AC213" s="75"/>
      <c r="AD213" s="75"/>
      <c r="AE213" s="75"/>
      <c r="AF213" s="75"/>
      <c r="AG213" s="75"/>
      <c r="AH213" s="75"/>
      <c r="AI213" s="75"/>
      <c r="AJ213" s="75"/>
      <c r="AK213" s="75"/>
      <c r="AL213" s="75"/>
      <c r="AM213" s="75"/>
      <c r="AN213" s="75"/>
      <c r="AO213" s="75"/>
      <c r="AP213" s="75"/>
      <c r="AQ213" s="75"/>
      <c r="AR213" s="75"/>
      <c r="AS213" s="75"/>
      <c r="AT213" s="75"/>
      <c r="AU213" s="75"/>
      <c r="AV213" s="75"/>
      <c r="AW213" s="75"/>
      <c r="AX213" s="75"/>
      <c r="AY213" s="75"/>
      <c r="AZ213" s="75"/>
      <c r="BA213" s="17" t="str">
        <f t="shared" si="60"/>
        <v/>
      </c>
      <c r="BB213" s="17" t="str">
        <f t="shared" si="56"/>
        <v/>
      </c>
      <c r="BC213" s="10"/>
      <c r="BD213" s="25">
        <f t="shared" si="57"/>
        <v>0</v>
      </c>
      <c r="BE213" s="25">
        <f t="shared" si="58"/>
        <v>0</v>
      </c>
      <c r="BF213" s="10"/>
    </row>
    <row r="214" spans="1:58" ht="11.25" customHeight="1" x14ac:dyDescent="0.15">
      <c r="A214" s="307"/>
      <c r="B214" s="326" t="s">
        <v>142</v>
      </c>
      <c r="C214" s="326"/>
      <c r="D214" s="195">
        <f t="shared" si="61"/>
        <v>0</v>
      </c>
      <c r="E214" s="231"/>
      <c r="F214" s="226"/>
      <c r="G214" s="226"/>
      <c r="H214" s="55"/>
      <c r="I214" s="55"/>
      <c r="J214" s="55"/>
      <c r="K214" s="55"/>
      <c r="L214" s="55"/>
      <c r="M214" s="57"/>
      <c r="N214" s="58"/>
      <c r="O214" s="58"/>
      <c r="P214" s="148"/>
      <c r="Q214" s="75" t="str">
        <f t="shared" si="55"/>
        <v xml:space="preserve"> </v>
      </c>
      <c r="R214" s="75"/>
      <c r="S214" s="75"/>
      <c r="T214" s="75"/>
      <c r="U214" s="75"/>
      <c r="V214" s="75"/>
      <c r="W214" s="75"/>
      <c r="X214" s="75"/>
      <c r="Y214" s="75"/>
      <c r="Z214" s="75"/>
      <c r="AA214" s="75"/>
      <c r="AB214" s="75"/>
      <c r="AC214" s="75"/>
      <c r="AD214" s="75"/>
      <c r="AE214" s="75"/>
      <c r="AF214" s="75"/>
      <c r="AG214" s="75"/>
      <c r="AH214" s="75"/>
      <c r="AI214" s="75"/>
      <c r="AJ214" s="75"/>
      <c r="AK214" s="75"/>
      <c r="AL214" s="75"/>
      <c r="AM214" s="75"/>
      <c r="AN214" s="75"/>
      <c r="AO214" s="75"/>
      <c r="AP214" s="75"/>
      <c r="AQ214" s="75"/>
      <c r="AR214" s="75"/>
      <c r="AS214" s="75"/>
      <c r="AT214" s="75"/>
      <c r="AU214" s="75"/>
      <c r="AV214" s="75"/>
      <c r="AW214" s="75"/>
      <c r="AX214" s="75"/>
      <c r="AY214" s="75"/>
      <c r="AZ214" s="75"/>
      <c r="BA214" s="17" t="str">
        <f t="shared" si="60"/>
        <v/>
      </c>
      <c r="BB214" s="17" t="str">
        <f t="shared" si="56"/>
        <v/>
      </c>
      <c r="BC214" s="10"/>
      <c r="BD214" s="25">
        <f t="shared" si="57"/>
        <v>0</v>
      </c>
      <c r="BE214" s="25">
        <f t="shared" si="58"/>
        <v>0</v>
      </c>
      <c r="BF214" s="10"/>
    </row>
    <row r="215" spans="1:58" ht="11.25" customHeight="1" x14ac:dyDescent="0.15">
      <c r="A215" s="306" t="s">
        <v>146</v>
      </c>
      <c r="B215" s="319" t="s">
        <v>218</v>
      </c>
      <c r="C215" s="319"/>
      <c r="D215" s="229">
        <f t="shared" si="61"/>
        <v>14</v>
      </c>
      <c r="E215" s="232"/>
      <c r="F215" s="233"/>
      <c r="G215" s="233"/>
      <c r="H215" s="115"/>
      <c r="I215" s="115"/>
      <c r="J215" s="115"/>
      <c r="K215" s="115">
        <v>3</v>
      </c>
      <c r="L215" s="115">
        <v>7</v>
      </c>
      <c r="M215" s="179">
        <v>4</v>
      </c>
      <c r="N215" s="117">
        <v>2</v>
      </c>
      <c r="O215" s="117">
        <v>12</v>
      </c>
      <c r="P215" s="118"/>
      <c r="Q215" s="75" t="str">
        <f t="shared" si="55"/>
        <v xml:space="preserve"> </v>
      </c>
      <c r="R215" s="75"/>
      <c r="S215" s="75"/>
      <c r="T215" s="75"/>
      <c r="U215" s="75"/>
      <c r="V215" s="75"/>
      <c r="W215" s="75"/>
      <c r="X215" s="75"/>
      <c r="Y215" s="75"/>
      <c r="Z215" s="75"/>
      <c r="AA215" s="75"/>
      <c r="AB215" s="75"/>
      <c r="AC215" s="75"/>
      <c r="AD215" s="75"/>
      <c r="AE215" s="75"/>
      <c r="AF215" s="75"/>
      <c r="AG215" s="75"/>
      <c r="AH215" s="75"/>
      <c r="AI215" s="75"/>
      <c r="AJ215" s="75"/>
      <c r="AK215" s="75"/>
      <c r="AL215" s="75"/>
      <c r="AM215" s="75"/>
      <c r="AN215" s="75"/>
      <c r="AO215" s="75"/>
      <c r="AP215" s="75"/>
      <c r="AQ215" s="75"/>
      <c r="AR215" s="75"/>
      <c r="AS215" s="75"/>
      <c r="AT215" s="75"/>
      <c r="AU215" s="75"/>
      <c r="AV215" s="75"/>
      <c r="AW215" s="75"/>
      <c r="AX215" s="75"/>
      <c r="AY215" s="75"/>
      <c r="AZ215" s="75"/>
      <c r="BA215" s="17" t="str">
        <f t="shared" si="60"/>
        <v/>
      </c>
      <c r="BB215" s="17" t="str">
        <f t="shared" si="56"/>
        <v/>
      </c>
      <c r="BC215" s="10"/>
      <c r="BD215" s="25">
        <f t="shared" si="57"/>
        <v>0</v>
      </c>
      <c r="BE215" s="25">
        <f t="shared" si="58"/>
        <v>0</v>
      </c>
      <c r="BF215" s="10"/>
    </row>
    <row r="216" spans="1:58" ht="11.25" customHeight="1" x14ac:dyDescent="0.15">
      <c r="A216" s="327"/>
      <c r="B216" s="320" t="s">
        <v>219</v>
      </c>
      <c r="C216" s="320"/>
      <c r="D216" s="113">
        <f t="shared" si="61"/>
        <v>27</v>
      </c>
      <c r="E216" s="77"/>
      <c r="F216" s="79"/>
      <c r="G216" s="79"/>
      <c r="H216" s="80"/>
      <c r="I216" s="80"/>
      <c r="J216" s="80"/>
      <c r="K216" s="80">
        <v>15</v>
      </c>
      <c r="L216" s="80">
        <v>10</v>
      </c>
      <c r="M216" s="98">
        <v>2</v>
      </c>
      <c r="N216" s="83">
        <v>12</v>
      </c>
      <c r="O216" s="83">
        <v>15</v>
      </c>
      <c r="P216" s="119"/>
      <c r="Q216" s="75" t="str">
        <f t="shared" si="55"/>
        <v xml:space="preserve"> </v>
      </c>
      <c r="R216" s="75"/>
      <c r="S216" s="75"/>
      <c r="T216" s="75"/>
      <c r="U216" s="75"/>
      <c r="V216" s="75"/>
      <c r="W216" s="75"/>
      <c r="X216" s="75"/>
      <c r="Y216" s="75"/>
      <c r="Z216" s="75"/>
      <c r="AA216" s="75"/>
      <c r="AB216" s="75"/>
      <c r="AC216" s="75"/>
      <c r="AD216" s="75"/>
      <c r="AE216" s="75"/>
      <c r="AF216" s="75"/>
      <c r="AG216" s="75"/>
      <c r="AH216" s="75"/>
      <c r="AI216" s="75"/>
      <c r="AJ216" s="75"/>
      <c r="AK216" s="75"/>
      <c r="AL216" s="75"/>
      <c r="AM216" s="75"/>
      <c r="AN216" s="75"/>
      <c r="AO216" s="75"/>
      <c r="AP216" s="75"/>
      <c r="AQ216" s="75"/>
      <c r="AR216" s="75"/>
      <c r="AS216" s="75"/>
      <c r="AT216" s="75"/>
      <c r="AU216" s="75"/>
      <c r="AV216" s="75"/>
      <c r="AW216" s="75"/>
      <c r="AX216" s="75"/>
      <c r="AY216" s="75"/>
      <c r="AZ216" s="75"/>
      <c r="BA216" s="17" t="str">
        <f t="shared" si="60"/>
        <v/>
      </c>
      <c r="BB216" s="17" t="str">
        <f t="shared" si="56"/>
        <v/>
      </c>
      <c r="BC216" s="10"/>
      <c r="BD216" s="25">
        <f t="shared" si="57"/>
        <v>0</v>
      </c>
      <c r="BE216" s="25">
        <f t="shared" si="58"/>
        <v>0</v>
      </c>
      <c r="BF216" s="10"/>
    </row>
    <row r="217" spans="1:58" ht="11.25" customHeight="1" x14ac:dyDescent="0.15">
      <c r="A217" s="327"/>
      <c r="B217" s="320" t="s">
        <v>141</v>
      </c>
      <c r="C217" s="320"/>
      <c r="D217" s="113">
        <f t="shared" si="61"/>
        <v>9</v>
      </c>
      <c r="E217" s="77"/>
      <c r="F217" s="79"/>
      <c r="G217" s="79"/>
      <c r="H217" s="80"/>
      <c r="I217" s="80"/>
      <c r="J217" s="80"/>
      <c r="K217" s="80">
        <v>1</v>
      </c>
      <c r="L217" s="80">
        <v>4</v>
      </c>
      <c r="M217" s="98">
        <v>4</v>
      </c>
      <c r="N217" s="83">
        <v>2</v>
      </c>
      <c r="O217" s="83">
        <v>7</v>
      </c>
      <c r="P217" s="119"/>
      <c r="Q217" s="75" t="str">
        <f t="shared" si="55"/>
        <v xml:space="preserve"> </v>
      </c>
      <c r="R217" s="75"/>
      <c r="S217" s="75"/>
      <c r="T217" s="75"/>
      <c r="U217" s="75"/>
      <c r="V217" s="75"/>
      <c r="W217" s="75"/>
      <c r="X217" s="75"/>
      <c r="Y217" s="75"/>
      <c r="Z217" s="75"/>
      <c r="AA217" s="75"/>
      <c r="AB217" s="75"/>
      <c r="AC217" s="75"/>
      <c r="AD217" s="75"/>
      <c r="AE217" s="75"/>
      <c r="AF217" s="75"/>
      <c r="AG217" s="75"/>
      <c r="AH217" s="75"/>
      <c r="AI217" s="75"/>
      <c r="AJ217" s="75"/>
      <c r="AK217" s="75"/>
      <c r="AL217" s="75"/>
      <c r="AM217" s="75"/>
      <c r="AN217" s="75"/>
      <c r="AO217" s="75"/>
      <c r="AP217" s="75"/>
      <c r="AQ217" s="75"/>
      <c r="AR217" s="75"/>
      <c r="AS217" s="75"/>
      <c r="AT217" s="75"/>
      <c r="AU217" s="75"/>
      <c r="AV217" s="75"/>
      <c r="AW217" s="75"/>
      <c r="AX217" s="75"/>
      <c r="AY217" s="75"/>
      <c r="AZ217" s="75"/>
      <c r="BA217" s="17" t="str">
        <f t="shared" si="60"/>
        <v/>
      </c>
      <c r="BB217" s="17" t="str">
        <f t="shared" si="56"/>
        <v/>
      </c>
      <c r="BC217" s="10"/>
      <c r="BD217" s="25">
        <f t="shared" si="57"/>
        <v>0</v>
      </c>
      <c r="BE217" s="25">
        <f t="shared" si="58"/>
        <v>0</v>
      </c>
      <c r="BF217" s="10"/>
    </row>
    <row r="218" spans="1:58" ht="12.95" customHeight="1" x14ac:dyDescent="0.15">
      <c r="A218" s="307"/>
      <c r="B218" s="326" t="s">
        <v>142</v>
      </c>
      <c r="C218" s="326"/>
      <c r="D218" s="195">
        <f t="shared" si="61"/>
        <v>8</v>
      </c>
      <c r="E218" s="231"/>
      <c r="F218" s="226"/>
      <c r="G218" s="226"/>
      <c r="H218" s="55"/>
      <c r="I218" s="55"/>
      <c r="J218" s="55"/>
      <c r="K218" s="55">
        <v>4</v>
      </c>
      <c r="L218" s="55">
        <v>2</v>
      </c>
      <c r="M218" s="57">
        <v>2</v>
      </c>
      <c r="N218" s="58">
        <v>2</v>
      </c>
      <c r="O218" s="58">
        <v>6</v>
      </c>
      <c r="P218" s="148"/>
      <c r="Q218" s="75" t="str">
        <f t="shared" si="55"/>
        <v xml:space="preserve"> </v>
      </c>
      <c r="R218" s="75"/>
      <c r="S218" s="75"/>
      <c r="T218" s="75"/>
      <c r="U218" s="75"/>
      <c r="V218" s="75"/>
      <c r="W218" s="75"/>
      <c r="X218" s="75"/>
      <c r="Y218" s="75"/>
      <c r="Z218" s="75"/>
      <c r="AA218" s="75"/>
      <c r="AB218" s="75"/>
      <c r="AC218" s="75"/>
      <c r="AD218" s="75"/>
      <c r="AE218" s="75"/>
      <c r="AF218" s="75"/>
      <c r="AG218" s="75"/>
      <c r="AH218" s="75"/>
      <c r="AI218" s="75"/>
      <c r="AJ218" s="75"/>
      <c r="AK218" s="75"/>
      <c r="AL218" s="75"/>
      <c r="AM218" s="75"/>
      <c r="AN218" s="75"/>
      <c r="AO218" s="75"/>
      <c r="AP218" s="75"/>
      <c r="AQ218" s="75"/>
      <c r="AR218" s="75"/>
      <c r="AS218" s="75"/>
      <c r="AT218" s="75"/>
      <c r="AU218" s="75"/>
      <c r="AV218" s="75"/>
      <c r="AW218" s="75"/>
      <c r="AX218" s="75"/>
      <c r="AY218" s="75"/>
      <c r="AZ218" s="75"/>
      <c r="BA218" s="17" t="str">
        <f t="shared" si="60"/>
        <v/>
      </c>
      <c r="BB218" s="17" t="str">
        <f t="shared" si="56"/>
        <v/>
      </c>
      <c r="BC218" s="10"/>
      <c r="BD218" s="25">
        <f t="shared" si="57"/>
        <v>0</v>
      </c>
      <c r="BE218" s="25">
        <f t="shared" si="58"/>
        <v>0</v>
      </c>
      <c r="BF218" s="10"/>
    </row>
    <row r="219" spans="1:58" ht="12.95" customHeight="1" x14ac:dyDescent="0.15">
      <c r="A219" s="306" t="s">
        <v>221</v>
      </c>
      <c r="B219" s="319" t="s">
        <v>218</v>
      </c>
      <c r="C219" s="319"/>
      <c r="D219" s="229">
        <f t="shared" si="59"/>
        <v>0</v>
      </c>
      <c r="E219" s="114"/>
      <c r="F219" s="115"/>
      <c r="G219" s="115"/>
      <c r="H219" s="115"/>
      <c r="I219" s="115"/>
      <c r="J219" s="115"/>
      <c r="K219" s="115"/>
      <c r="L219" s="115"/>
      <c r="M219" s="179"/>
      <c r="N219" s="117"/>
      <c r="O219" s="117"/>
      <c r="P219" s="118"/>
      <c r="Q219" s="75" t="str">
        <f t="shared" si="55"/>
        <v xml:space="preserve"> </v>
      </c>
      <c r="R219" s="75"/>
      <c r="S219" s="75"/>
      <c r="T219" s="75"/>
      <c r="U219" s="75"/>
      <c r="V219" s="75"/>
      <c r="W219" s="75"/>
      <c r="X219" s="75"/>
      <c r="Y219" s="75"/>
      <c r="Z219" s="75"/>
      <c r="AA219" s="75"/>
      <c r="AB219" s="75"/>
      <c r="AC219" s="75"/>
      <c r="AD219" s="75"/>
      <c r="AE219" s="75"/>
      <c r="AF219" s="75"/>
      <c r="AG219" s="75"/>
      <c r="AH219" s="75"/>
      <c r="AI219" s="75"/>
      <c r="AJ219" s="75"/>
      <c r="AK219" s="75"/>
      <c r="AL219" s="75"/>
      <c r="AM219" s="75"/>
      <c r="AN219" s="75"/>
      <c r="AO219" s="75"/>
      <c r="AP219" s="75"/>
      <c r="AQ219" s="75"/>
      <c r="AR219" s="75"/>
      <c r="AS219" s="75"/>
      <c r="AT219" s="75"/>
      <c r="AU219" s="75"/>
      <c r="AV219" s="75"/>
      <c r="AW219" s="75"/>
      <c r="AX219" s="75"/>
      <c r="AY219" s="75"/>
      <c r="AZ219" s="75"/>
      <c r="BA219" s="17" t="str">
        <f t="shared" si="60"/>
        <v/>
      </c>
      <c r="BB219" s="17" t="str">
        <f t="shared" si="56"/>
        <v/>
      </c>
      <c r="BC219" s="10"/>
      <c r="BD219" s="25">
        <f t="shared" si="57"/>
        <v>0</v>
      </c>
      <c r="BE219" s="25">
        <f t="shared" si="58"/>
        <v>0</v>
      </c>
      <c r="BF219" s="10"/>
    </row>
    <row r="220" spans="1:58" ht="12.95" customHeight="1" x14ac:dyDescent="0.15">
      <c r="A220" s="327"/>
      <c r="B220" s="320" t="s">
        <v>219</v>
      </c>
      <c r="C220" s="320"/>
      <c r="D220" s="113">
        <f t="shared" si="59"/>
        <v>0</v>
      </c>
      <c r="E220" s="96"/>
      <c r="F220" s="80"/>
      <c r="G220" s="80"/>
      <c r="H220" s="80"/>
      <c r="I220" s="80"/>
      <c r="J220" s="80"/>
      <c r="K220" s="80"/>
      <c r="L220" s="80"/>
      <c r="M220" s="98"/>
      <c r="N220" s="83"/>
      <c r="O220" s="83"/>
      <c r="P220" s="119"/>
      <c r="Q220" s="75" t="str">
        <f t="shared" si="55"/>
        <v xml:space="preserve"> </v>
      </c>
      <c r="R220" s="75"/>
      <c r="S220" s="75"/>
      <c r="T220" s="75"/>
      <c r="U220" s="75"/>
      <c r="V220" s="75"/>
      <c r="W220" s="75"/>
      <c r="X220" s="75"/>
      <c r="Y220" s="75"/>
      <c r="Z220" s="75"/>
      <c r="AA220" s="75"/>
      <c r="AB220" s="75"/>
      <c r="AC220" s="75"/>
      <c r="AD220" s="75"/>
      <c r="AE220" s="75"/>
      <c r="AF220" s="75"/>
      <c r="AG220" s="75"/>
      <c r="AH220" s="75"/>
      <c r="AI220" s="75"/>
      <c r="AJ220" s="75"/>
      <c r="AK220" s="75"/>
      <c r="AL220" s="75"/>
      <c r="AM220" s="75"/>
      <c r="AN220" s="75"/>
      <c r="AO220" s="75"/>
      <c r="AP220" s="75"/>
      <c r="AQ220" s="75"/>
      <c r="AR220" s="75"/>
      <c r="AS220" s="75"/>
      <c r="AT220" s="75"/>
      <c r="AU220" s="75"/>
      <c r="AV220" s="75"/>
      <c r="AW220" s="75"/>
      <c r="AX220" s="75"/>
      <c r="AY220" s="75"/>
      <c r="AZ220" s="75"/>
      <c r="BA220" s="17" t="str">
        <f t="shared" si="60"/>
        <v/>
      </c>
      <c r="BB220" s="17" t="str">
        <f t="shared" si="56"/>
        <v/>
      </c>
      <c r="BC220" s="10"/>
      <c r="BD220" s="25">
        <f t="shared" si="57"/>
        <v>0</v>
      </c>
      <c r="BE220" s="25">
        <f t="shared" si="58"/>
        <v>0</v>
      </c>
      <c r="BF220" s="10"/>
    </row>
    <row r="221" spans="1:58" ht="12.95" customHeight="1" x14ac:dyDescent="0.15">
      <c r="A221" s="327"/>
      <c r="B221" s="320" t="s">
        <v>141</v>
      </c>
      <c r="C221" s="320"/>
      <c r="D221" s="113">
        <f t="shared" si="59"/>
        <v>0</v>
      </c>
      <c r="E221" s="96"/>
      <c r="F221" s="80"/>
      <c r="G221" s="80"/>
      <c r="H221" s="80"/>
      <c r="I221" s="80"/>
      <c r="J221" s="80"/>
      <c r="K221" s="80"/>
      <c r="L221" s="80"/>
      <c r="M221" s="98"/>
      <c r="N221" s="83"/>
      <c r="O221" s="83"/>
      <c r="P221" s="119"/>
      <c r="Q221" s="75" t="str">
        <f t="shared" si="55"/>
        <v xml:space="preserve"> </v>
      </c>
      <c r="R221" s="75"/>
      <c r="S221" s="75"/>
      <c r="T221" s="75"/>
      <c r="U221" s="75"/>
      <c r="V221" s="75"/>
      <c r="W221" s="75"/>
      <c r="X221" s="75"/>
      <c r="Y221" s="75"/>
      <c r="Z221" s="75"/>
      <c r="AA221" s="75"/>
      <c r="AB221" s="75"/>
      <c r="AC221" s="75"/>
      <c r="AD221" s="75"/>
      <c r="AE221" s="75"/>
      <c r="AF221" s="75"/>
      <c r="AG221" s="75"/>
      <c r="AH221" s="75"/>
      <c r="AI221" s="75"/>
      <c r="AJ221" s="75"/>
      <c r="AK221" s="75"/>
      <c r="AL221" s="75"/>
      <c r="AM221" s="75"/>
      <c r="AN221" s="75"/>
      <c r="AO221" s="75"/>
      <c r="AP221" s="75"/>
      <c r="AQ221" s="75"/>
      <c r="AR221" s="75"/>
      <c r="AS221" s="75"/>
      <c r="AT221" s="75"/>
      <c r="AU221" s="75"/>
      <c r="AV221" s="75"/>
      <c r="AW221" s="75"/>
      <c r="AX221" s="75"/>
      <c r="AY221" s="75"/>
      <c r="AZ221" s="75"/>
      <c r="BA221" s="17" t="str">
        <f t="shared" si="60"/>
        <v/>
      </c>
      <c r="BB221" s="17" t="str">
        <f t="shared" si="56"/>
        <v/>
      </c>
      <c r="BC221" s="10"/>
      <c r="BD221" s="25">
        <f t="shared" si="57"/>
        <v>0</v>
      </c>
      <c r="BE221" s="25">
        <f t="shared" si="58"/>
        <v>0</v>
      </c>
      <c r="BF221" s="10"/>
    </row>
    <row r="222" spans="1:58" ht="12.95" customHeight="1" x14ac:dyDescent="0.15">
      <c r="A222" s="307"/>
      <c r="B222" s="326" t="s">
        <v>142</v>
      </c>
      <c r="C222" s="326"/>
      <c r="D222" s="195">
        <f t="shared" si="59"/>
        <v>0</v>
      </c>
      <c r="E222" s="53"/>
      <c r="F222" s="55"/>
      <c r="G222" s="55"/>
      <c r="H222" s="55"/>
      <c r="I222" s="55"/>
      <c r="J222" s="55"/>
      <c r="K222" s="55"/>
      <c r="L222" s="55"/>
      <c r="M222" s="57"/>
      <c r="N222" s="58"/>
      <c r="O222" s="58"/>
      <c r="P222" s="148"/>
      <c r="Q222" s="75" t="str">
        <f t="shared" si="55"/>
        <v xml:space="preserve"> </v>
      </c>
      <c r="R222" s="75"/>
      <c r="S222" s="75"/>
      <c r="T222" s="75"/>
      <c r="U222" s="75"/>
      <c r="V222" s="75"/>
      <c r="W222" s="75"/>
      <c r="X222" s="75"/>
      <c r="Y222" s="75"/>
      <c r="Z222" s="75"/>
      <c r="AA222" s="75"/>
      <c r="AB222" s="75"/>
      <c r="AC222" s="75"/>
      <c r="AD222" s="75"/>
      <c r="AE222" s="75"/>
      <c r="AF222" s="75"/>
      <c r="AG222" s="75"/>
      <c r="AH222" s="75"/>
      <c r="AI222" s="75"/>
      <c r="AJ222" s="75"/>
      <c r="AK222" s="75"/>
      <c r="AL222" s="75"/>
      <c r="AM222" s="75"/>
      <c r="AN222" s="75"/>
      <c r="AO222" s="75"/>
      <c r="AP222" s="75"/>
      <c r="AQ222" s="75"/>
      <c r="AR222" s="75"/>
      <c r="AS222" s="75"/>
      <c r="AT222" s="75"/>
      <c r="AU222" s="75"/>
      <c r="AV222" s="75"/>
      <c r="AW222" s="75"/>
      <c r="AX222" s="75"/>
      <c r="AY222" s="75"/>
      <c r="AZ222" s="75"/>
      <c r="BA222" s="17" t="str">
        <f t="shared" si="60"/>
        <v/>
      </c>
      <c r="BB222" s="17" t="str">
        <f t="shared" si="56"/>
        <v/>
      </c>
      <c r="BC222" s="10"/>
      <c r="BD222" s="25">
        <f t="shared" si="57"/>
        <v>0</v>
      </c>
      <c r="BE222" s="25">
        <f t="shared" si="58"/>
        <v>0</v>
      </c>
      <c r="BF222" s="10"/>
    </row>
    <row r="223" spans="1:58" ht="12.95" customHeight="1" x14ac:dyDescent="0.15">
      <c r="A223" s="306" t="s">
        <v>222</v>
      </c>
      <c r="B223" s="319" t="s">
        <v>218</v>
      </c>
      <c r="C223" s="319"/>
      <c r="D223" s="229">
        <f t="shared" si="59"/>
        <v>0</v>
      </c>
      <c r="E223" s="114"/>
      <c r="F223" s="115"/>
      <c r="G223" s="115"/>
      <c r="H223" s="115"/>
      <c r="I223" s="115"/>
      <c r="J223" s="115"/>
      <c r="K223" s="115"/>
      <c r="L223" s="115"/>
      <c r="M223" s="179"/>
      <c r="N223" s="117"/>
      <c r="O223" s="117"/>
      <c r="P223" s="118"/>
      <c r="Q223" s="75" t="str">
        <f t="shared" si="55"/>
        <v xml:space="preserve"> </v>
      </c>
      <c r="R223" s="75"/>
      <c r="S223" s="75"/>
      <c r="T223" s="75"/>
      <c r="U223" s="75"/>
      <c r="V223" s="75"/>
      <c r="W223" s="75"/>
      <c r="X223" s="75"/>
      <c r="Y223" s="75"/>
      <c r="Z223" s="75"/>
      <c r="AA223" s="75"/>
      <c r="AB223" s="75"/>
      <c r="AC223" s="75"/>
      <c r="AD223" s="75"/>
      <c r="AE223" s="75"/>
      <c r="AF223" s="75"/>
      <c r="AG223" s="75"/>
      <c r="AH223" s="75"/>
      <c r="AI223" s="75"/>
      <c r="AJ223" s="75"/>
      <c r="AK223" s="75"/>
      <c r="AL223" s="75"/>
      <c r="AM223" s="75"/>
      <c r="AN223" s="75"/>
      <c r="AO223" s="75"/>
      <c r="AP223" s="75"/>
      <c r="AQ223" s="75"/>
      <c r="AR223" s="75"/>
      <c r="AS223" s="75"/>
      <c r="AT223" s="75"/>
      <c r="AU223" s="75"/>
      <c r="AV223" s="75"/>
      <c r="AW223" s="75"/>
      <c r="AX223" s="75"/>
      <c r="AY223" s="75"/>
      <c r="AZ223" s="75"/>
      <c r="BA223" s="17" t="str">
        <f t="shared" si="60"/>
        <v/>
      </c>
      <c r="BB223" s="17" t="str">
        <f t="shared" si="56"/>
        <v/>
      </c>
      <c r="BC223" s="10"/>
      <c r="BD223" s="25">
        <f t="shared" si="57"/>
        <v>0</v>
      </c>
      <c r="BE223" s="25">
        <f t="shared" si="58"/>
        <v>0</v>
      </c>
      <c r="BF223" s="10"/>
    </row>
    <row r="224" spans="1:58" ht="12.95" customHeight="1" x14ac:dyDescent="0.15">
      <c r="A224" s="327"/>
      <c r="B224" s="320" t="s">
        <v>219</v>
      </c>
      <c r="C224" s="320"/>
      <c r="D224" s="113">
        <f t="shared" si="59"/>
        <v>0</v>
      </c>
      <c r="E224" s="96"/>
      <c r="F224" s="80"/>
      <c r="G224" s="80"/>
      <c r="H224" s="80"/>
      <c r="I224" s="80"/>
      <c r="J224" s="80"/>
      <c r="K224" s="80"/>
      <c r="L224" s="80"/>
      <c r="M224" s="98"/>
      <c r="N224" s="83"/>
      <c r="O224" s="83"/>
      <c r="P224" s="119"/>
      <c r="Q224" s="75" t="str">
        <f t="shared" si="55"/>
        <v xml:space="preserve"> </v>
      </c>
      <c r="R224" s="75"/>
      <c r="S224" s="75"/>
      <c r="T224" s="75"/>
      <c r="U224" s="75"/>
      <c r="V224" s="75"/>
      <c r="W224" s="75"/>
      <c r="X224" s="75"/>
      <c r="Y224" s="75"/>
      <c r="Z224" s="75"/>
      <c r="AA224" s="75"/>
      <c r="AB224" s="75"/>
      <c r="AC224" s="75"/>
      <c r="AD224" s="75"/>
      <c r="AE224" s="75"/>
      <c r="AF224" s="75"/>
      <c r="AG224" s="75"/>
      <c r="AH224" s="75"/>
      <c r="AI224" s="75"/>
      <c r="AJ224" s="75"/>
      <c r="AK224" s="75"/>
      <c r="AL224" s="75"/>
      <c r="AM224" s="75"/>
      <c r="AN224" s="75"/>
      <c r="AO224" s="75"/>
      <c r="AP224" s="75"/>
      <c r="AQ224" s="75"/>
      <c r="AR224" s="75"/>
      <c r="AS224" s="75"/>
      <c r="AT224" s="75"/>
      <c r="AU224" s="75"/>
      <c r="AV224" s="75"/>
      <c r="AW224" s="75"/>
      <c r="AX224" s="75"/>
      <c r="AY224" s="75"/>
      <c r="AZ224" s="75"/>
      <c r="BA224" s="17" t="str">
        <f t="shared" si="60"/>
        <v/>
      </c>
      <c r="BB224" s="17" t="str">
        <f t="shared" si="56"/>
        <v/>
      </c>
      <c r="BC224" s="10"/>
      <c r="BD224" s="25">
        <f t="shared" si="57"/>
        <v>0</v>
      </c>
      <c r="BE224" s="25">
        <f t="shared" si="58"/>
        <v>0</v>
      </c>
      <c r="BF224" s="10"/>
    </row>
    <row r="225" spans="1:58" ht="12.95" customHeight="1" x14ac:dyDescent="0.15">
      <c r="A225" s="327"/>
      <c r="B225" s="320" t="s">
        <v>141</v>
      </c>
      <c r="C225" s="320"/>
      <c r="D225" s="113">
        <f t="shared" si="59"/>
        <v>0</v>
      </c>
      <c r="E225" s="96"/>
      <c r="F225" s="80"/>
      <c r="G225" s="80"/>
      <c r="H225" s="80"/>
      <c r="I225" s="80"/>
      <c r="J225" s="80"/>
      <c r="K225" s="80"/>
      <c r="L225" s="80"/>
      <c r="M225" s="98"/>
      <c r="N225" s="83"/>
      <c r="O225" s="83"/>
      <c r="P225" s="119"/>
      <c r="Q225" s="75" t="str">
        <f t="shared" si="55"/>
        <v xml:space="preserve"> </v>
      </c>
      <c r="R225" s="75"/>
      <c r="S225" s="75"/>
      <c r="T225" s="75"/>
      <c r="U225" s="75"/>
      <c r="V225" s="75"/>
      <c r="W225" s="75"/>
      <c r="X225" s="75"/>
      <c r="Y225" s="75"/>
      <c r="Z225" s="75"/>
      <c r="AA225" s="75"/>
      <c r="AB225" s="75"/>
      <c r="AC225" s="75"/>
      <c r="AD225" s="75"/>
      <c r="AE225" s="75"/>
      <c r="AF225" s="75"/>
      <c r="AG225" s="75"/>
      <c r="AH225" s="75"/>
      <c r="AI225" s="75"/>
      <c r="AJ225" s="75"/>
      <c r="AK225" s="75"/>
      <c r="AL225" s="75"/>
      <c r="AM225" s="75"/>
      <c r="AN225" s="75"/>
      <c r="AO225" s="75"/>
      <c r="AP225" s="75"/>
      <c r="AQ225" s="75"/>
      <c r="AR225" s="75"/>
      <c r="AS225" s="75"/>
      <c r="AT225" s="75"/>
      <c r="AU225" s="75"/>
      <c r="AV225" s="75"/>
      <c r="AW225" s="75"/>
      <c r="AX225" s="75"/>
      <c r="AY225" s="75"/>
      <c r="AZ225" s="75"/>
      <c r="BA225" s="17" t="str">
        <f t="shared" si="60"/>
        <v/>
      </c>
      <c r="BB225" s="17" t="str">
        <f t="shared" si="56"/>
        <v/>
      </c>
      <c r="BC225" s="10"/>
      <c r="BD225" s="25">
        <f t="shared" si="57"/>
        <v>0</v>
      </c>
      <c r="BE225" s="25">
        <f t="shared" si="58"/>
        <v>0</v>
      </c>
      <c r="BF225" s="10"/>
    </row>
    <row r="226" spans="1:58" ht="12.95" customHeight="1" x14ac:dyDescent="0.15">
      <c r="A226" s="307"/>
      <c r="B226" s="326" t="s">
        <v>142</v>
      </c>
      <c r="C226" s="326"/>
      <c r="D226" s="195">
        <f t="shared" si="59"/>
        <v>0</v>
      </c>
      <c r="E226" s="53"/>
      <c r="F226" s="55"/>
      <c r="G226" s="55"/>
      <c r="H226" s="55"/>
      <c r="I226" s="55"/>
      <c r="J226" s="55"/>
      <c r="K226" s="55"/>
      <c r="L226" s="55"/>
      <c r="M226" s="57"/>
      <c r="N226" s="58"/>
      <c r="O226" s="58"/>
      <c r="P226" s="148"/>
      <c r="Q226" s="75" t="str">
        <f t="shared" si="55"/>
        <v xml:space="preserve"> </v>
      </c>
      <c r="R226" s="75"/>
      <c r="S226" s="75"/>
      <c r="T226" s="75"/>
      <c r="U226" s="75"/>
      <c r="V226" s="75"/>
      <c r="W226" s="75"/>
      <c r="X226" s="75"/>
      <c r="Y226" s="75"/>
      <c r="Z226" s="75"/>
      <c r="AA226" s="75"/>
      <c r="AB226" s="75"/>
      <c r="AC226" s="75"/>
      <c r="AD226" s="75"/>
      <c r="AE226" s="75"/>
      <c r="AF226" s="75"/>
      <c r="AG226" s="75"/>
      <c r="AH226" s="75"/>
      <c r="AI226" s="75"/>
      <c r="AJ226" s="75"/>
      <c r="AK226" s="75"/>
      <c r="AL226" s="75"/>
      <c r="AM226" s="75"/>
      <c r="AN226" s="75"/>
      <c r="AO226" s="75"/>
      <c r="AP226" s="75"/>
      <c r="AQ226" s="75"/>
      <c r="AR226" s="75"/>
      <c r="AS226" s="75"/>
      <c r="AT226" s="75"/>
      <c r="AU226" s="75"/>
      <c r="AV226" s="75"/>
      <c r="AW226" s="75"/>
      <c r="AX226" s="75"/>
      <c r="AY226" s="75"/>
      <c r="AZ226" s="75"/>
      <c r="BA226" s="17" t="str">
        <f t="shared" si="60"/>
        <v/>
      </c>
      <c r="BB226" s="17" t="str">
        <f t="shared" si="56"/>
        <v/>
      </c>
      <c r="BC226" s="10"/>
      <c r="BD226" s="25">
        <f t="shared" si="57"/>
        <v>0</v>
      </c>
      <c r="BE226" s="25">
        <f t="shared" si="58"/>
        <v>0</v>
      </c>
      <c r="BF226" s="10"/>
    </row>
    <row r="227" spans="1:58" ht="12.95" customHeight="1" x14ac:dyDescent="0.15">
      <c r="A227" s="306" t="s">
        <v>147</v>
      </c>
      <c r="B227" s="319" t="s">
        <v>218</v>
      </c>
      <c r="C227" s="319"/>
      <c r="D227" s="229">
        <f t="shared" si="59"/>
        <v>0</v>
      </c>
      <c r="E227" s="114"/>
      <c r="F227" s="115"/>
      <c r="G227" s="115"/>
      <c r="H227" s="115"/>
      <c r="I227" s="115"/>
      <c r="J227" s="115"/>
      <c r="K227" s="115"/>
      <c r="L227" s="115"/>
      <c r="M227" s="179"/>
      <c r="N227" s="117"/>
      <c r="O227" s="117"/>
      <c r="P227" s="118"/>
      <c r="Q227" s="75" t="str">
        <f t="shared" si="55"/>
        <v xml:space="preserve"> </v>
      </c>
      <c r="R227" s="75"/>
      <c r="S227" s="75"/>
      <c r="T227" s="75"/>
      <c r="U227" s="75"/>
      <c r="V227" s="75"/>
      <c r="W227" s="75"/>
      <c r="X227" s="75"/>
      <c r="Y227" s="75"/>
      <c r="Z227" s="75"/>
      <c r="AA227" s="75"/>
      <c r="AB227" s="75"/>
      <c r="AC227" s="75"/>
      <c r="AD227" s="75"/>
      <c r="AE227" s="75"/>
      <c r="AF227" s="75"/>
      <c r="AG227" s="75"/>
      <c r="AH227" s="75"/>
      <c r="AI227" s="75"/>
      <c r="AJ227" s="75"/>
      <c r="AK227" s="75"/>
      <c r="AL227" s="75"/>
      <c r="AM227" s="75"/>
      <c r="AN227" s="75"/>
      <c r="AO227" s="75"/>
      <c r="AP227" s="75"/>
      <c r="AQ227" s="75"/>
      <c r="AR227" s="75"/>
      <c r="AS227" s="75"/>
      <c r="AT227" s="75"/>
      <c r="AU227" s="75"/>
      <c r="AV227" s="75"/>
      <c r="AW227" s="75"/>
      <c r="AX227" s="75"/>
      <c r="AY227" s="75"/>
      <c r="AZ227" s="75"/>
      <c r="BA227" s="17" t="str">
        <f t="shared" si="60"/>
        <v/>
      </c>
      <c r="BB227" s="17" t="str">
        <f t="shared" si="56"/>
        <v/>
      </c>
      <c r="BC227" s="10"/>
      <c r="BD227" s="25">
        <f t="shared" si="57"/>
        <v>0</v>
      </c>
      <c r="BE227" s="25">
        <f t="shared" si="58"/>
        <v>0</v>
      </c>
      <c r="BF227" s="10"/>
    </row>
    <row r="228" spans="1:58" ht="12.95" customHeight="1" x14ac:dyDescent="0.15">
      <c r="A228" s="327"/>
      <c r="B228" s="320" t="s">
        <v>219</v>
      </c>
      <c r="C228" s="320"/>
      <c r="D228" s="113">
        <f t="shared" si="59"/>
        <v>0</v>
      </c>
      <c r="E228" s="96"/>
      <c r="F228" s="80"/>
      <c r="G228" s="80"/>
      <c r="H228" s="80"/>
      <c r="I228" s="80"/>
      <c r="J228" s="80"/>
      <c r="K228" s="80"/>
      <c r="L228" s="80"/>
      <c r="M228" s="98"/>
      <c r="N228" s="83"/>
      <c r="O228" s="83"/>
      <c r="P228" s="119"/>
      <c r="Q228" s="75" t="str">
        <f t="shared" si="55"/>
        <v xml:space="preserve"> </v>
      </c>
      <c r="R228" s="75"/>
      <c r="S228" s="75"/>
      <c r="T228" s="75"/>
      <c r="U228" s="75"/>
      <c r="V228" s="75"/>
      <c r="W228" s="75"/>
      <c r="X228" s="75"/>
      <c r="Y228" s="75"/>
      <c r="Z228" s="75"/>
      <c r="AA228" s="75"/>
      <c r="AB228" s="75"/>
      <c r="AC228" s="75"/>
      <c r="AD228" s="75"/>
      <c r="AE228" s="75"/>
      <c r="AF228" s="75"/>
      <c r="AG228" s="75"/>
      <c r="AH228" s="75"/>
      <c r="AI228" s="75"/>
      <c r="AJ228" s="75"/>
      <c r="AK228" s="75"/>
      <c r="AL228" s="75"/>
      <c r="AM228" s="75"/>
      <c r="AN228" s="75"/>
      <c r="AO228" s="75"/>
      <c r="AP228" s="75"/>
      <c r="AQ228" s="75"/>
      <c r="AR228" s="75"/>
      <c r="AS228" s="75"/>
      <c r="AT228" s="75"/>
      <c r="AU228" s="75"/>
      <c r="AV228" s="75"/>
      <c r="AW228" s="75"/>
      <c r="AX228" s="75"/>
      <c r="AY228" s="75"/>
      <c r="AZ228" s="75"/>
      <c r="BA228" s="17" t="str">
        <f t="shared" si="60"/>
        <v/>
      </c>
      <c r="BB228" s="17" t="str">
        <f t="shared" si="56"/>
        <v/>
      </c>
      <c r="BC228" s="10"/>
      <c r="BD228" s="25">
        <f t="shared" si="57"/>
        <v>0</v>
      </c>
      <c r="BE228" s="25">
        <f t="shared" si="58"/>
        <v>0</v>
      </c>
      <c r="BF228" s="10"/>
    </row>
    <row r="229" spans="1:58" ht="12.95" customHeight="1" x14ac:dyDescent="0.15">
      <c r="A229" s="327"/>
      <c r="B229" s="320" t="s">
        <v>141</v>
      </c>
      <c r="C229" s="320"/>
      <c r="D229" s="113">
        <f t="shared" si="59"/>
        <v>0</v>
      </c>
      <c r="E229" s="96"/>
      <c r="F229" s="80"/>
      <c r="G229" s="80"/>
      <c r="H229" s="80"/>
      <c r="I229" s="80"/>
      <c r="J229" s="80"/>
      <c r="K229" s="80"/>
      <c r="L229" s="80"/>
      <c r="M229" s="98"/>
      <c r="N229" s="83"/>
      <c r="O229" s="83"/>
      <c r="P229" s="119"/>
      <c r="Q229" s="75" t="str">
        <f t="shared" si="55"/>
        <v xml:space="preserve"> </v>
      </c>
      <c r="R229" s="75"/>
      <c r="S229" s="75"/>
      <c r="T229" s="75"/>
      <c r="U229" s="75"/>
      <c r="V229" s="75"/>
      <c r="W229" s="75"/>
      <c r="X229" s="75"/>
      <c r="Y229" s="75"/>
      <c r="Z229" s="75"/>
      <c r="AA229" s="75"/>
      <c r="AB229" s="75"/>
      <c r="AC229" s="75"/>
      <c r="AD229" s="75"/>
      <c r="AE229" s="75"/>
      <c r="AF229" s="75"/>
      <c r="AG229" s="75"/>
      <c r="AH229" s="75"/>
      <c r="AI229" s="75"/>
      <c r="AJ229" s="75"/>
      <c r="AK229" s="75"/>
      <c r="AL229" s="75"/>
      <c r="AM229" s="75"/>
      <c r="AN229" s="75"/>
      <c r="AO229" s="75"/>
      <c r="AP229" s="75"/>
      <c r="AQ229" s="75"/>
      <c r="AR229" s="75"/>
      <c r="AS229" s="75"/>
      <c r="AT229" s="75"/>
      <c r="AU229" s="75"/>
      <c r="AV229" s="75"/>
      <c r="AW229" s="75"/>
      <c r="AX229" s="75"/>
      <c r="AY229" s="75"/>
      <c r="AZ229" s="75"/>
      <c r="BA229" s="17" t="str">
        <f t="shared" si="60"/>
        <v/>
      </c>
      <c r="BB229" s="17" t="str">
        <f t="shared" si="56"/>
        <v/>
      </c>
      <c r="BC229" s="10"/>
      <c r="BD229" s="25">
        <f t="shared" si="57"/>
        <v>0</v>
      </c>
      <c r="BE229" s="25">
        <f t="shared" si="58"/>
        <v>0</v>
      </c>
      <c r="BF229" s="10"/>
    </row>
    <row r="230" spans="1:58" ht="12.95" customHeight="1" x14ac:dyDescent="0.15">
      <c r="A230" s="307"/>
      <c r="B230" s="326" t="s">
        <v>142</v>
      </c>
      <c r="C230" s="326"/>
      <c r="D230" s="195">
        <f t="shared" si="59"/>
        <v>0</v>
      </c>
      <c r="E230" s="53"/>
      <c r="F230" s="55"/>
      <c r="G230" s="55"/>
      <c r="H230" s="55"/>
      <c r="I230" s="55"/>
      <c r="J230" s="55"/>
      <c r="K230" s="55"/>
      <c r="L230" s="55"/>
      <c r="M230" s="57"/>
      <c r="N230" s="58"/>
      <c r="O230" s="58"/>
      <c r="P230" s="148"/>
      <c r="Q230" s="75" t="str">
        <f t="shared" si="55"/>
        <v xml:space="preserve"> </v>
      </c>
      <c r="R230" s="75"/>
      <c r="S230" s="75"/>
      <c r="T230" s="75"/>
      <c r="U230" s="75"/>
      <c r="V230" s="75"/>
      <c r="W230" s="75"/>
      <c r="X230" s="75"/>
      <c r="Y230" s="75"/>
      <c r="Z230" s="75"/>
      <c r="AA230" s="75"/>
      <c r="AB230" s="75"/>
      <c r="AC230" s="75"/>
      <c r="AD230" s="75"/>
      <c r="AE230" s="75"/>
      <c r="AF230" s="75"/>
      <c r="AG230" s="75"/>
      <c r="AH230" s="75"/>
      <c r="AI230" s="75"/>
      <c r="AJ230" s="75"/>
      <c r="AK230" s="75"/>
      <c r="AL230" s="75"/>
      <c r="AM230" s="75"/>
      <c r="AN230" s="75"/>
      <c r="AO230" s="75"/>
      <c r="AP230" s="75"/>
      <c r="AQ230" s="75"/>
      <c r="AR230" s="75"/>
      <c r="AS230" s="75"/>
      <c r="AT230" s="75"/>
      <c r="AU230" s="75"/>
      <c r="AV230" s="75"/>
      <c r="AW230" s="75"/>
      <c r="AX230" s="75"/>
      <c r="AY230" s="75"/>
      <c r="AZ230" s="75"/>
      <c r="BA230" s="17" t="str">
        <f t="shared" si="60"/>
        <v/>
      </c>
      <c r="BB230" s="17" t="str">
        <f t="shared" si="56"/>
        <v/>
      </c>
      <c r="BC230" s="10"/>
      <c r="BD230" s="25">
        <f t="shared" si="57"/>
        <v>0</v>
      </c>
      <c r="BE230" s="25">
        <f t="shared" si="58"/>
        <v>0</v>
      </c>
      <c r="BF230" s="10"/>
    </row>
    <row r="231" spans="1:58" ht="12.95" customHeight="1" x14ac:dyDescent="0.15">
      <c r="A231" s="317" t="s">
        <v>223</v>
      </c>
      <c r="B231" s="319" t="s">
        <v>218</v>
      </c>
      <c r="C231" s="319"/>
      <c r="D231" s="229">
        <f t="shared" si="59"/>
        <v>0</v>
      </c>
      <c r="E231" s="114"/>
      <c r="F231" s="115"/>
      <c r="G231" s="115"/>
      <c r="H231" s="115"/>
      <c r="I231" s="115"/>
      <c r="J231" s="115"/>
      <c r="K231" s="115"/>
      <c r="L231" s="115"/>
      <c r="M231" s="179"/>
      <c r="N231" s="117"/>
      <c r="O231" s="117"/>
      <c r="P231" s="118"/>
      <c r="Q231" s="75" t="str">
        <f t="shared" si="55"/>
        <v xml:space="preserve"> </v>
      </c>
      <c r="R231" s="75"/>
      <c r="S231" s="75"/>
      <c r="T231" s="75"/>
      <c r="U231" s="75"/>
      <c r="V231" s="75"/>
      <c r="W231" s="75"/>
      <c r="X231" s="75"/>
      <c r="Y231" s="75"/>
      <c r="Z231" s="75"/>
      <c r="AA231" s="75"/>
      <c r="AB231" s="75"/>
      <c r="AC231" s="75"/>
      <c r="AD231" s="75"/>
      <c r="AE231" s="75"/>
      <c r="AF231" s="75"/>
      <c r="AG231" s="75"/>
      <c r="AH231" s="75"/>
      <c r="AI231" s="75"/>
      <c r="AJ231" s="75"/>
      <c r="AK231" s="75"/>
      <c r="AL231" s="75"/>
      <c r="AM231" s="75"/>
      <c r="AN231" s="75"/>
      <c r="AO231" s="75"/>
      <c r="AP231" s="75"/>
      <c r="AQ231" s="75"/>
      <c r="AR231" s="75"/>
      <c r="AS231" s="75"/>
      <c r="AT231" s="75"/>
      <c r="AU231" s="75"/>
      <c r="AV231" s="75"/>
      <c r="AW231" s="75"/>
      <c r="AX231" s="75"/>
      <c r="AY231" s="75"/>
      <c r="AZ231" s="75"/>
      <c r="BA231" s="17" t="str">
        <f t="shared" si="60"/>
        <v/>
      </c>
      <c r="BB231" s="17" t="str">
        <f t="shared" si="56"/>
        <v/>
      </c>
      <c r="BC231" s="10"/>
      <c r="BD231" s="25">
        <f t="shared" si="57"/>
        <v>0</v>
      </c>
      <c r="BE231" s="25">
        <f t="shared" si="58"/>
        <v>0</v>
      </c>
      <c r="BF231" s="10"/>
    </row>
    <row r="232" spans="1:58" ht="12.95" customHeight="1" x14ac:dyDescent="0.15">
      <c r="A232" s="318"/>
      <c r="B232" s="320" t="s">
        <v>219</v>
      </c>
      <c r="C232" s="320"/>
      <c r="D232" s="113">
        <f t="shared" si="59"/>
        <v>0</v>
      </c>
      <c r="E232" s="96"/>
      <c r="F232" s="80"/>
      <c r="G232" s="80"/>
      <c r="H232" s="80"/>
      <c r="I232" s="80"/>
      <c r="J232" s="80"/>
      <c r="K232" s="80"/>
      <c r="L232" s="80"/>
      <c r="M232" s="98"/>
      <c r="N232" s="83"/>
      <c r="O232" s="83"/>
      <c r="P232" s="119"/>
      <c r="Q232" s="75" t="str">
        <f t="shared" si="55"/>
        <v xml:space="preserve"> </v>
      </c>
      <c r="R232" s="75"/>
      <c r="S232" s="75"/>
      <c r="T232" s="75"/>
      <c r="U232" s="75"/>
      <c r="V232" s="75"/>
      <c r="W232" s="75"/>
      <c r="X232" s="75"/>
      <c r="Y232" s="75"/>
      <c r="Z232" s="75"/>
      <c r="AA232" s="75"/>
      <c r="AB232" s="75"/>
      <c r="AC232" s="75"/>
      <c r="AD232" s="75"/>
      <c r="AE232" s="75"/>
      <c r="AF232" s="75"/>
      <c r="AG232" s="75"/>
      <c r="AH232" s="75"/>
      <c r="AI232" s="75"/>
      <c r="AJ232" s="75"/>
      <c r="AK232" s="75"/>
      <c r="AL232" s="75"/>
      <c r="AM232" s="75"/>
      <c r="AN232" s="75"/>
      <c r="AO232" s="75"/>
      <c r="AP232" s="75"/>
      <c r="AQ232" s="75"/>
      <c r="AR232" s="75"/>
      <c r="AS232" s="75"/>
      <c r="AT232" s="75"/>
      <c r="AU232" s="75"/>
      <c r="AV232" s="75"/>
      <c r="AW232" s="75"/>
      <c r="AX232" s="75"/>
      <c r="AY232" s="75"/>
      <c r="AZ232" s="75"/>
      <c r="BA232" s="17" t="str">
        <f t="shared" si="60"/>
        <v/>
      </c>
      <c r="BB232" s="17" t="str">
        <f t="shared" si="56"/>
        <v/>
      </c>
      <c r="BC232" s="10"/>
      <c r="BD232" s="25">
        <f t="shared" si="57"/>
        <v>0</v>
      </c>
      <c r="BE232" s="25">
        <f t="shared" si="58"/>
        <v>0</v>
      </c>
      <c r="BF232" s="10"/>
    </row>
    <row r="233" spans="1:58" ht="12.95" customHeight="1" x14ac:dyDescent="0.15">
      <c r="A233" s="318"/>
      <c r="B233" s="320" t="s">
        <v>141</v>
      </c>
      <c r="C233" s="320"/>
      <c r="D233" s="113">
        <f t="shared" si="59"/>
        <v>0</v>
      </c>
      <c r="E233" s="96"/>
      <c r="F233" s="80"/>
      <c r="G233" s="80"/>
      <c r="H233" s="80"/>
      <c r="I233" s="80"/>
      <c r="J233" s="80"/>
      <c r="K233" s="80"/>
      <c r="L233" s="80"/>
      <c r="M233" s="98"/>
      <c r="N233" s="83"/>
      <c r="O233" s="83"/>
      <c r="P233" s="119"/>
      <c r="Q233" s="75" t="str">
        <f t="shared" si="55"/>
        <v xml:space="preserve"> </v>
      </c>
      <c r="R233" s="75"/>
      <c r="S233" s="75"/>
      <c r="T233" s="75"/>
      <c r="U233" s="75"/>
      <c r="V233" s="75"/>
      <c r="W233" s="75"/>
      <c r="X233" s="75"/>
      <c r="Y233" s="75"/>
      <c r="Z233" s="75"/>
      <c r="AA233" s="75"/>
      <c r="AB233" s="75"/>
      <c r="AC233" s="75"/>
      <c r="AD233" s="75"/>
      <c r="AE233" s="75"/>
      <c r="AF233" s="75"/>
      <c r="AG233" s="75"/>
      <c r="AH233" s="75"/>
      <c r="AI233" s="75"/>
      <c r="AJ233" s="75"/>
      <c r="AK233" s="75"/>
      <c r="AL233" s="75"/>
      <c r="AM233" s="75"/>
      <c r="AN233" s="75"/>
      <c r="AO233" s="75"/>
      <c r="AP233" s="75"/>
      <c r="AQ233" s="75"/>
      <c r="AR233" s="75"/>
      <c r="AS233" s="75"/>
      <c r="AT233" s="75"/>
      <c r="AU233" s="75"/>
      <c r="AV233" s="75"/>
      <c r="AW233" s="75"/>
      <c r="AX233" s="75"/>
      <c r="AY233" s="75"/>
      <c r="AZ233" s="75"/>
      <c r="BA233" s="17" t="str">
        <f t="shared" si="60"/>
        <v/>
      </c>
      <c r="BB233" s="17" t="str">
        <f t="shared" si="56"/>
        <v/>
      </c>
      <c r="BC233" s="10"/>
      <c r="BD233" s="25">
        <f t="shared" si="57"/>
        <v>0</v>
      </c>
      <c r="BE233" s="25">
        <f t="shared" si="58"/>
        <v>0</v>
      </c>
      <c r="BF233" s="10"/>
    </row>
    <row r="234" spans="1:58" ht="12.95" customHeight="1" thickBot="1" x14ac:dyDescent="0.2">
      <c r="A234" s="318"/>
      <c r="B234" s="321" t="s">
        <v>142</v>
      </c>
      <c r="C234" s="321"/>
      <c r="D234" s="191">
        <f t="shared" si="59"/>
        <v>0</v>
      </c>
      <c r="E234" s="142"/>
      <c r="F234" s="144"/>
      <c r="G234" s="144"/>
      <c r="H234" s="144"/>
      <c r="I234" s="144"/>
      <c r="J234" s="144"/>
      <c r="K234" s="144"/>
      <c r="L234" s="144"/>
      <c r="M234" s="145"/>
      <c r="N234" s="87"/>
      <c r="O234" s="87"/>
      <c r="P234" s="157"/>
      <c r="Q234" s="75" t="str">
        <f t="shared" si="55"/>
        <v xml:space="preserve"> </v>
      </c>
      <c r="R234" s="75"/>
      <c r="S234" s="75"/>
      <c r="T234" s="75"/>
      <c r="U234" s="75"/>
      <c r="V234" s="75"/>
      <c r="W234" s="75"/>
      <c r="X234" s="75"/>
      <c r="Y234" s="75"/>
      <c r="Z234" s="75"/>
      <c r="AA234" s="75"/>
      <c r="AB234" s="75"/>
      <c r="AC234" s="75"/>
      <c r="AD234" s="75"/>
      <c r="AE234" s="75"/>
      <c r="AF234" s="75"/>
      <c r="AG234" s="75"/>
      <c r="AH234" s="75"/>
      <c r="AI234" s="75"/>
      <c r="AJ234" s="75"/>
      <c r="AK234" s="75"/>
      <c r="AL234" s="75"/>
      <c r="AM234" s="75"/>
      <c r="AN234" s="75"/>
      <c r="AO234" s="75"/>
      <c r="AP234" s="75"/>
      <c r="AQ234" s="75"/>
      <c r="AR234" s="75"/>
      <c r="AS234" s="75"/>
      <c r="AT234" s="75"/>
      <c r="AU234" s="75"/>
      <c r="AV234" s="75"/>
      <c r="AW234" s="75"/>
      <c r="AX234" s="75"/>
      <c r="AY234" s="75"/>
      <c r="AZ234" s="75"/>
      <c r="BA234" s="17" t="str">
        <f t="shared" si="60"/>
        <v/>
      </c>
      <c r="BB234" s="17" t="str">
        <f t="shared" si="56"/>
        <v/>
      </c>
      <c r="BC234" s="10"/>
      <c r="BD234" s="25">
        <f t="shared" si="57"/>
        <v>0</v>
      </c>
      <c r="BE234" s="25">
        <f t="shared" si="58"/>
        <v>0</v>
      </c>
      <c r="BF234" s="10"/>
    </row>
    <row r="235" spans="1:58" ht="12.95" customHeight="1" thickTop="1" x14ac:dyDescent="0.15">
      <c r="A235" s="322" t="s">
        <v>4</v>
      </c>
      <c r="B235" s="325" t="s">
        <v>218</v>
      </c>
      <c r="C235" s="325"/>
      <c r="D235" s="234">
        <f t="shared" si="59"/>
        <v>184</v>
      </c>
      <c r="E235" s="235">
        <f t="shared" ref="E235:G238" si="62">+E183+E187+E191+E195+E199+E203+E207+E219+E223+E227+E231</f>
        <v>12</v>
      </c>
      <c r="F235" s="236">
        <f t="shared" si="62"/>
        <v>5</v>
      </c>
      <c r="G235" s="236">
        <f t="shared" si="62"/>
        <v>4</v>
      </c>
      <c r="H235" s="236">
        <f t="shared" ref="H235:J238" si="63">+H183+H187+H191+H195+H199+H203+H207+H211+H219+H223+H227+H231+H215</f>
        <v>4</v>
      </c>
      <c r="I235" s="236">
        <f t="shared" si="63"/>
        <v>25</v>
      </c>
      <c r="J235" s="236">
        <f t="shared" si="63"/>
        <v>26</v>
      </c>
      <c r="K235" s="236">
        <f>+K183+K187+K191+K199+K203+K207+K211+K219+K223+K227+K231+K215</f>
        <v>76</v>
      </c>
      <c r="L235" s="236">
        <f t="shared" ref="L235:M238" si="64">+L183+L187+L191+L199+L207+L211+L219+L223+L227+L231+L215</f>
        <v>10</v>
      </c>
      <c r="M235" s="237">
        <f t="shared" si="64"/>
        <v>22</v>
      </c>
      <c r="N235" s="234">
        <f t="shared" ref="N235:O238" si="65">+N183+N187+N191+N195+N199+N203+N207+N211+N219+N223+N227+N231+N215</f>
        <v>69</v>
      </c>
      <c r="O235" s="234">
        <f t="shared" si="65"/>
        <v>115</v>
      </c>
      <c r="P235" s="234">
        <f>+P183+P187+P191+P199+P207+P211+P219+P223+P227+P231+P215</f>
        <v>1</v>
      </c>
      <c r="Q235" s="75" t="str">
        <f t="shared" si="55"/>
        <v xml:space="preserve"> </v>
      </c>
      <c r="R235" s="75"/>
      <c r="S235" s="75"/>
      <c r="T235" s="75"/>
      <c r="U235" s="75"/>
      <c r="V235" s="75"/>
      <c r="W235" s="75"/>
      <c r="X235" s="75"/>
      <c r="Y235" s="75"/>
      <c r="Z235" s="75"/>
      <c r="AA235" s="75"/>
      <c r="AB235" s="75"/>
      <c r="AC235" s="75"/>
      <c r="AD235" s="75"/>
      <c r="AE235" s="75"/>
      <c r="AF235" s="75"/>
      <c r="AG235" s="75"/>
      <c r="AH235" s="75"/>
      <c r="AI235" s="75"/>
      <c r="AJ235" s="75"/>
      <c r="AK235" s="75"/>
      <c r="AL235" s="75"/>
      <c r="AM235" s="75"/>
      <c r="AN235" s="75"/>
      <c r="AO235" s="75"/>
      <c r="AP235" s="75"/>
      <c r="AQ235" s="75"/>
      <c r="AR235" s="75"/>
      <c r="AS235" s="75"/>
      <c r="AT235" s="75"/>
      <c r="AU235" s="75"/>
      <c r="AV235" s="75"/>
      <c r="AW235" s="75"/>
      <c r="AX235" s="75"/>
      <c r="AY235" s="75"/>
      <c r="AZ235" s="75"/>
      <c r="BA235" s="17" t="str">
        <f t="shared" si="60"/>
        <v/>
      </c>
      <c r="BB235" s="17" t="str">
        <f t="shared" si="56"/>
        <v/>
      </c>
      <c r="BC235" s="10"/>
      <c r="BD235" s="25">
        <f t="shared" si="57"/>
        <v>0</v>
      </c>
      <c r="BE235" s="25">
        <f t="shared" si="58"/>
        <v>0</v>
      </c>
      <c r="BF235" s="10"/>
    </row>
    <row r="236" spans="1:58" ht="12.95" customHeight="1" x14ac:dyDescent="0.15">
      <c r="A236" s="323"/>
      <c r="B236" s="320" t="s">
        <v>219</v>
      </c>
      <c r="C236" s="320"/>
      <c r="D236" s="113">
        <f t="shared" si="59"/>
        <v>686</v>
      </c>
      <c r="E236" s="238">
        <f t="shared" si="62"/>
        <v>75</v>
      </c>
      <c r="F236" s="239">
        <f t="shared" si="62"/>
        <v>15</v>
      </c>
      <c r="G236" s="239">
        <f t="shared" si="62"/>
        <v>20</v>
      </c>
      <c r="H236" s="239">
        <f t="shared" si="63"/>
        <v>27</v>
      </c>
      <c r="I236" s="239">
        <f t="shared" si="63"/>
        <v>129</v>
      </c>
      <c r="J236" s="239">
        <f t="shared" si="63"/>
        <v>136</v>
      </c>
      <c r="K236" s="239">
        <f>+K184+K188+K192+K200+K204+K208+K212+K220+K224+K228+K232+K216</f>
        <v>234</v>
      </c>
      <c r="L236" s="239">
        <f t="shared" si="64"/>
        <v>32</v>
      </c>
      <c r="M236" s="240">
        <f t="shared" si="64"/>
        <v>18</v>
      </c>
      <c r="N236" s="113">
        <f t="shared" si="65"/>
        <v>258</v>
      </c>
      <c r="O236" s="113">
        <f t="shared" si="65"/>
        <v>428</v>
      </c>
      <c r="P236" s="113">
        <f>+P184+P188+P192+P200+P208+P212+P220+P224+P228+P232+P216</f>
        <v>0</v>
      </c>
      <c r="Q236" s="75" t="str">
        <f t="shared" si="55"/>
        <v xml:space="preserve"> </v>
      </c>
      <c r="R236" s="75"/>
      <c r="S236" s="75"/>
      <c r="T236" s="75"/>
      <c r="U236" s="75"/>
      <c r="V236" s="75"/>
      <c r="W236" s="75"/>
      <c r="X236" s="75"/>
      <c r="Y236" s="75"/>
      <c r="Z236" s="75"/>
      <c r="AA236" s="75"/>
      <c r="AB236" s="75"/>
      <c r="AC236" s="75"/>
      <c r="AD236" s="75"/>
      <c r="AE236" s="75"/>
      <c r="AF236" s="75"/>
      <c r="AG236" s="75"/>
      <c r="AH236" s="75"/>
      <c r="AI236" s="75"/>
      <c r="AJ236" s="75"/>
      <c r="AK236" s="75"/>
      <c r="AL236" s="75"/>
      <c r="AM236" s="75"/>
      <c r="AN236" s="75"/>
      <c r="AO236" s="75"/>
      <c r="AP236" s="75"/>
      <c r="AQ236" s="75"/>
      <c r="AR236" s="75"/>
      <c r="AS236" s="75"/>
      <c r="AT236" s="75"/>
      <c r="AU236" s="75"/>
      <c r="AV236" s="75"/>
      <c r="AW236" s="75"/>
      <c r="AX236" s="75"/>
      <c r="AY236" s="75"/>
      <c r="AZ236" s="75"/>
      <c r="BA236" s="17" t="str">
        <f t="shared" si="60"/>
        <v/>
      </c>
      <c r="BB236" s="17" t="str">
        <f t="shared" si="56"/>
        <v/>
      </c>
      <c r="BC236" s="10"/>
      <c r="BD236" s="25">
        <f t="shared" si="57"/>
        <v>0</v>
      </c>
      <c r="BE236" s="25">
        <f t="shared" si="58"/>
        <v>0</v>
      </c>
      <c r="BF236" s="10"/>
    </row>
    <row r="237" spans="1:58" ht="12.95" customHeight="1" x14ac:dyDescent="0.15">
      <c r="A237" s="323"/>
      <c r="B237" s="320" t="s">
        <v>141</v>
      </c>
      <c r="C237" s="320"/>
      <c r="D237" s="113">
        <f t="shared" si="59"/>
        <v>145</v>
      </c>
      <c r="E237" s="238">
        <f t="shared" si="62"/>
        <v>12</v>
      </c>
      <c r="F237" s="239">
        <f t="shared" si="62"/>
        <v>4</v>
      </c>
      <c r="G237" s="239">
        <f t="shared" si="62"/>
        <v>4</v>
      </c>
      <c r="H237" s="239">
        <f t="shared" si="63"/>
        <v>4</v>
      </c>
      <c r="I237" s="239">
        <f t="shared" si="63"/>
        <v>24</v>
      </c>
      <c r="J237" s="239">
        <f t="shared" si="63"/>
        <v>21</v>
      </c>
      <c r="K237" s="239">
        <f>+K185+K189+K193+K201+K205+K209+K213+K221+K225+K229+K233+K217</f>
        <v>49</v>
      </c>
      <c r="L237" s="239">
        <f t="shared" si="64"/>
        <v>5</v>
      </c>
      <c r="M237" s="240">
        <f t="shared" si="64"/>
        <v>22</v>
      </c>
      <c r="N237" s="113">
        <f t="shared" si="65"/>
        <v>59</v>
      </c>
      <c r="O237" s="113">
        <f t="shared" si="65"/>
        <v>86</v>
      </c>
      <c r="P237" s="113">
        <f>+P185+P189+P193+P201+P209+P213+P221+P225+P229+P233+P217</f>
        <v>1</v>
      </c>
      <c r="Q237" s="75" t="str">
        <f t="shared" si="55"/>
        <v xml:space="preserve"> </v>
      </c>
      <c r="R237" s="75"/>
      <c r="S237" s="75"/>
      <c r="T237" s="75"/>
      <c r="U237" s="75"/>
      <c r="V237" s="75"/>
      <c r="W237" s="75"/>
      <c r="X237" s="75"/>
      <c r="Y237" s="75"/>
      <c r="Z237" s="75"/>
      <c r="AA237" s="75"/>
      <c r="AB237" s="75"/>
      <c r="AC237" s="75"/>
      <c r="AD237" s="75"/>
      <c r="AE237" s="75"/>
      <c r="AF237" s="75"/>
      <c r="AG237" s="75"/>
      <c r="AH237" s="75"/>
      <c r="AI237" s="75"/>
      <c r="AJ237" s="75"/>
      <c r="AK237" s="75"/>
      <c r="AL237" s="75"/>
      <c r="AM237" s="75"/>
      <c r="AN237" s="75"/>
      <c r="AO237" s="75"/>
      <c r="AP237" s="75"/>
      <c r="AQ237" s="75"/>
      <c r="AR237" s="75"/>
      <c r="AS237" s="75"/>
      <c r="AT237" s="75"/>
      <c r="AU237" s="75"/>
      <c r="AV237" s="75"/>
      <c r="AW237" s="75"/>
      <c r="AX237" s="75"/>
      <c r="AY237" s="75"/>
      <c r="AZ237" s="75"/>
      <c r="BA237" s="17" t="str">
        <f t="shared" si="60"/>
        <v/>
      </c>
      <c r="BB237" s="17" t="str">
        <f t="shared" si="56"/>
        <v/>
      </c>
      <c r="BC237" s="10"/>
      <c r="BD237" s="25">
        <f t="shared" si="57"/>
        <v>0</v>
      </c>
      <c r="BE237" s="25">
        <f t="shared" si="58"/>
        <v>0</v>
      </c>
      <c r="BF237" s="10"/>
    </row>
    <row r="238" spans="1:58" ht="12.95" customHeight="1" x14ac:dyDescent="0.15">
      <c r="A238" s="324"/>
      <c r="B238" s="326" t="s">
        <v>142</v>
      </c>
      <c r="C238" s="326"/>
      <c r="D238" s="195">
        <f t="shared" si="59"/>
        <v>113</v>
      </c>
      <c r="E238" s="241">
        <f t="shared" si="62"/>
        <v>5</v>
      </c>
      <c r="F238" s="242">
        <f t="shared" si="62"/>
        <v>3</v>
      </c>
      <c r="G238" s="242">
        <f t="shared" si="62"/>
        <v>3</v>
      </c>
      <c r="H238" s="242">
        <f t="shared" si="63"/>
        <v>1</v>
      </c>
      <c r="I238" s="242">
        <f t="shared" si="63"/>
        <v>17</v>
      </c>
      <c r="J238" s="242">
        <f t="shared" si="63"/>
        <v>19</v>
      </c>
      <c r="K238" s="242">
        <f>+K186+K190+K194+K202+K206+K210+K214+K222+K226+K230+K234+K218</f>
        <v>53</v>
      </c>
      <c r="L238" s="242">
        <f t="shared" si="64"/>
        <v>6</v>
      </c>
      <c r="M238" s="243">
        <f t="shared" si="64"/>
        <v>6</v>
      </c>
      <c r="N238" s="195">
        <f t="shared" si="65"/>
        <v>42</v>
      </c>
      <c r="O238" s="195">
        <f t="shared" si="65"/>
        <v>71</v>
      </c>
      <c r="P238" s="195">
        <f>+P186+P190+P194+P202+P210+P214+P222+P226+P230+P234+P218</f>
        <v>0</v>
      </c>
      <c r="Q238" s="75" t="str">
        <f t="shared" si="55"/>
        <v xml:space="preserve"> </v>
      </c>
      <c r="R238" s="75"/>
      <c r="S238" s="75"/>
      <c r="T238" s="75"/>
      <c r="U238" s="75"/>
      <c r="V238" s="75"/>
      <c r="W238" s="75"/>
      <c r="X238" s="75"/>
      <c r="Y238" s="75"/>
      <c r="Z238" s="75"/>
      <c r="AA238" s="75"/>
      <c r="AB238" s="75"/>
      <c r="AC238" s="75"/>
      <c r="AD238" s="75"/>
      <c r="AE238" s="75"/>
      <c r="AF238" s="75"/>
      <c r="AG238" s="75"/>
      <c r="AH238" s="75"/>
      <c r="AI238" s="75"/>
      <c r="AJ238" s="75"/>
      <c r="AK238" s="75"/>
      <c r="AL238" s="75"/>
      <c r="AM238" s="75"/>
      <c r="AN238" s="75"/>
      <c r="AO238" s="75"/>
      <c r="AP238" s="75"/>
      <c r="AQ238" s="75"/>
      <c r="AR238" s="75"/>
      <c r="AS238" s="75"/>
      <c r="AT238" s="75"/>
      <c r="AU238" s="75"/>
      <c r="AV238" s="75"/>
      <c r="AW238" s="75"/>
      <c r="AX238" s="75"/>
      <c r="AY238" s="75"/>
      <c r="AZ238" s="75"/>
      <c r="BA238" s="17" t="str">
        <f t="shared" si="60"/>
        <v/>
      </c>
      <c r="BB238" s="17" t="str">
        <f t="shared" si="56"/>
        <v/>
      </c>
      <c r="BC238" s="10"/>
      <c r="BD238" s="25">
        <f t="shared" si="57"/>
        <v>0</v>
      </c>
      <c r="BE238" s="25">
        <f t="shared" si="58"/>
        <v>0</v>
      </c>
      <c r="BF238" s="10"/>
    </row>
    <row r="239" spans="1:58" ht="21.75" customHeight="1" x14ac:dyDescent="0.15">
      <c r="A239" s="109" t="s">
        <v>148</v>
      </c>
      <c r="B239" s="137"/>
      <c r="C239" s="137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BA239" s="10"/>
      <c r="BB239" s="10"/>
      <c r="BC239" s="10"/>
      <c r="BD239" s="10"/>
      <c r="BE239" s="10"/>
      <c r="BF239" s="10"/>
    </row>
    <row r="240" spans="1:58" ht="27.75" customHeight="1" x14ac:dyDescent="0.15">
      <c r="A240" s="295" t="s">
        <v>31</v>
      </c>
      <c r="B240" s="296"/>
      <c r="C240" s="297"/>
      <c r="D240" s="301" t="s">
        <v>4</v>
      </c>
      <c r="E240" s="303" t="s">
        <v>7</v>
      </c>
      <c r="F240" s="304"/>
      <c r="G240" s="304"/>
      <c r="H240" s="304"/>
      <c r="I240" s="304"/>
      <c r="J240" s="304"/>
      <c r="K240" s="304"/>
      <c r="L240" s="304"/>
      <c r="M240" s="305"/>
      <c r="N240" s="306" t="s">
        <v>9</v>
      </c>
      <c r="BA240" s="10"/>
      <c r="BB240" s="10"/>
      <c r="BC240" s="10"/>
      <c r="BD240" s="10"/>
      <c r="BE240" s="10"/>
      <c r="BF240" s="10"/>
    </row>
    <row r="241" spans="1:58" ht="48" customHeight="1" x14ac:dyDescent="0.15">
      <c r="A241" s="298"/>
      <c r="B241" s="299"/>
      <c r="C241" s="300"/>
      <c r="D241" s="302"/>
      <c r="E241" s="276" t="s">
        <v>133</v>
      </c>
      <c r="F241" s="38" t="s">
        <v>14</v>
      </c>
      <c r="G241" s="38" t="s">
        <v>138</v>
      </c>
      <c r="H241" s="38" t="s">
        <v>67</v>
      </c>
      <c r="I241" s="38" t="s">
        <v>139</v>
      </c>
      <c r="J241" s="38" t="s">
        <v>149</v>
      </c>
      <c r="K241" s="38" t="s">
        <v>18</v>
      </c>
      <c r="L241" s="38" t="s">
        <v>19</v>
      </c>
      <c r="M241" s="39" t="s">
        <v>20</v>
      </c>
      <c r="N241" s="307"/>
      <c r="BA241" s="10"/>
      <c r="BB241" s="10"/>
      <c r="BC241" s="10"/>
      <c r="BD241" s="10"/>
      <c r="BE241" s="10"/>
      <c r="BF241" s="10"/>
    </row>
    <row r="242" spans="1:58" ht="15.75" customHeight="1" x14ac:dyDescent="0.15">
      <c r="A242" s="308" t="s">
        <v>150</v>
      </c>
      <c r="B242" s="309"/>
      <c r="C242" s="310"/>
      <c r="D242" s="44">
        <f t="shared" ref="D242:D247" si="66">+SUM(E242:M242)</f>
        <v>0</v>
      </c>
      <c r="E242" s="244"/>
      <c r="F242" s="101"/>
      <c r="G242" s="101"/>
      <c r="H242" s="101"/>
      <c r="I242" s="101"/>
      <c r="J242" s="101"/>
      <c r="K242" s="101"/>
      <c r="L242" s="101"/>
      <c r="M242" s="245"/>
      <c r="N242" s="245"/>
      <c r="O242" s="75" t="str">
        <f t="shared" ref="O242:O247" si="67">$BA242&amp;" "&amp;$BB242</f>
        <v xml:space="preserve"> </v>
      </c>
      <c r="BA242" s="17"/>
      <c r="BB242" s="17" t="str">
        <f t="shared" ref="BB242:BB247" si="68">IF($K242&lt;$N242," El número altas de pacientes 60 años NO puede ser mayor que el de 20-64 años.","")</f>
        <v/>
      </c>
      <c r="BC242" s="10"/>
      <c r="BD242" s="25"/>
      <c r="BE242" s="25">
        <f t="shared" ref="BE242:BE247" si="69">IF($D242&lt;$N242,1,0)</f>
        <v>0</v>
      </c>
      <c r="BF242" s="10"/>
    </row>
    <row r="243" spans="1:58" ht="15.75" customHeight="1" x14ac:dyDescent="0.15">
      <c r="A243" s="311" t="s">
        <v>151</v>
      </c>
      <c r="B243" s="312"/>
      <c r="C243" s="313"/>
      <c r="D243" s="76">
        <f t="shared" si="66"/>
        <v>0</v>
      </c>
      <c r="E243" s="96"/>
      <c r="F243" s="80"/>
      <c r="G243" s="80"/>
      <c r="H243" s="80"/>
      <c r="I243" s="80"/>
      <c r="J243" s="80"/>
      <c r="K243" s="80"/>
      <c r="L243" s="80"/>
      <c r="M243" s="98"/>
      <c r="N243" s="83"/>
      <c r="O243" s="75" t="str">
        <f t="shared" si="67"/>
        <v xml:space="preserve"> </v>
      </c>
      <c r="BA243" s="17"/>
      <c r="BB243" s="17" t="str">
        <f t="shared" si="68"/>
        <v/>
      </c>
      <c r="BC243" s="10"/>
      <c r="BD243" s="25"/>
      <c r="BE243" s="25">
        <f t="shared" si="69"/>
        <v>0</v>
      </c>
      <c r="BF243" s="10"/>
    </row>
    <row r="244" spans="1:58" ht="15.75" customHeight="1" x14ac:dyDescent="0.15">
      <c r="A244" s="311" t="s">
        <v>152</v>
      </c>
      <c r="B244" s="312"/>
      <c r="C244" s="313"/>
      <c r="D244" s="76">
        <f t="shared" si="66"/>
        <v>0</v>
      </c>
      <c r="E244" s="96"/>
      <c r="F244" s="80"/>
      <c r="G244" s="80"/>
      <c r="H244" s="80"/>
      <c r="I244" s="80"/>
      <c r="J244" s="80"/>
      <c r="K244" s="80"/>
      <c r="L244" s="80"/>
      <c r="M244" s="98"/>
      <c r="N244" s="83"/>
      <c r="O244" s="75" t="str">
        <f t="shared" si="67"/>
        <v xml:space="preserve"> </v>
      </c>
      <c r="BA244" s="17"/>
      <c r="BB244" s="17" t="str">
        <f t="shared" si="68"/>
        <v/>
      </c>
      <c r="BC244" s="10"/>
      <c r="BD244" s="25"/>
      <c r="BE244" s="25">
        <f t="shared" si="69"/>
        <v>0</v>
      </c>
      <c r="BF244" s="10"/>
    </row>
    <row r="245" spans="1:58" ht="15.75" customHeight="1" x14ac:dyDescent="0.15">
      <c r="A245" s="311" t="s">
        <v>153</v>
      </c>
      <c r="B245" s="312"/>
      <c r="C245" s="313"/>
      <c r="D245" s="76">
        <f t="shared" si="66"/>
        <v>0</v>
      </c>
      <c r="E245" s="96"/>
      <c r="F245" s="80"/>
      <c r="G245" s="80"/>
      <c r="H245" s="80"/>
      <c r="I245" s="80"/>
      <c r="J245" s="80"/>
      <c r="K245" s="80"/>
      <c r="L245" s="80"/>
      <c r="M245" s="98"/>
      <c r="N245" s="83"/>
      <c r="O245" s="75" t="str">
        <f t="shared" si="67"/>
        <v xml:space="preserve"> </v>
      </c>
      <c r="BA245" s="17"/>
      <c r="BB245" s="17" t="str">
        <f t="shared" si="68"/>
        <v/>
      </c>
      <c r="BC245" s="10"/>
      <c r="BD245" s="25"/>
      <c r="BE245" s="25">
        <f t="shared" si="69"/>
        <v>0</v>
      </c>
      <c r="BF245" s="10"/>
    </row>
    <row r="246" spans="1:58" ht="15.75" customHeight="1" x14ac:dyDescent="0.15">
      <c r="A246" s="314" t="s">
        <v>224</v>
      </c>
      <c r="B246" s="315"/>
      <c r="C246" s="316"/>
      <c r="D246" s="191">
        <f t="shared" si="66"/>
        <v>0</v>
      </c>
      <c r="E246" s="142"/>
      <c r="F246" s="144"/>
      <c r="G246" s="144"/>
      <c r="H246" s="144"/>
      <c r="I246" s="144"/>
      <c r="J246" s="144"/>
      <c r="K246" s="144"/>
      <c r="L246" s="144"/>
      <c r="M246" s="145"/>
      <c r="N246" s="87"/>
      <c r="O246" s="75" t="str">
        <f t="shared" si="67"/>
        <v xml:space="preserve"> </v>
      </c>
      <c r="BA246" s="17"/>
      <c r="BB246" s="17" t="str">
        <f t="shared" si="68"/>
        <v/>
      </c>
      <c r="BC246" s="10"/>
      <c r="BD246" s="25"/>
      <c r="BE246" s="25">
        <f t="shared" si="69"/>
        <v>0</v>
      </c>
      <c r="BF246" s="10"/>
    </row>
    <row r="247" spans="1:58" ht="15.75" customHeight="1" x14ac:dyDescent="0.15">
      <c r="A247" s="292" t="s">
        <v>154</v>
      </c>
      <c r="B247" s="293"/>
      <c r="C247" s="294"/>
      <c r="D247" s="246">
        <f t="shared" si="66"/>
        <v>0</v>
      </c>
      <c r="E247" s="53"/>
      <c r="F247" s="55"/>
      <c r="G247" s="55"/>
      <c r="H247" s="55"/>
      <c r="I247" s="55"/>
      <c r="J247" s="55"/>
      <c r="K247" s="55"/>
      <c r="L247" s="55"/>
      <c r="M247" s="57"/>
      <c r="N247" s="58"/>
      <c r="O247" s="75" t="str">
        <f t="shared" si="67"/>
        <v xml:space="preserve"> </v>
      </c>
      <c r="BA247" s="17"/>
      <c r="BB247" s="17" t="str">
        <f t="shared" si="68"/>
        <v/>
      </c>
      <c r="BC247" s="10"/>
      <c r="BD247" s="25"/>
      <c r="BE247" s="25">
        <f t="shared" si="69"/>
        <v>0</v>
      </c>
      <c r="BF247" s="10"/>
    </row>
    <row r="248" spans="1:58" ht="12.95" customHeight="1" x14ac:dyDescent="0.15">
      <c r="I248" s="247"/>
      <c r="J248" s="247"/>
      <c r="K248" s="247"/>
      <c r="L248" s="247"/>
      <c r="M248" s="247"/>
      <c r="N248" s="247"/>
      <c r="O248" s="247"/>
      <c r="P248" s="247"/>
      <c r="Q248" s="247"/>
      <c r="R248" s="67"/>
      <c r="BB248" s="8"/>
    </row>
    <row r="249" spans="1:58" ht="12.95" customHeight="1" x14ac:dyDescent="0.15">
      <c r="A249" s="247"/>
      <c r="B249" s="94"/>
      <c r="C249" s="94"/>
      <c r="D249" s="247"/>
      <c r="E249" s="247"/>
      <c r="F249" s="247"/>
      <c r="G249" s="247"/>
      <c r="H249" s="247"/>
      <c r="I249" s="247"/>
      <c r="J249" s="247"/>
      <c r="K249" s="247"/>
      <c r="L249" s="247"/>
      <c r="M249" s="247"/>
      <c r="N249" s="247"/>
      <c r="O249" s="247"/>
      <c r="P249" s="247"/>
      <c r="Q249" s="247"/>
      <c r="R249" s="67"/>
      <c r="BB249" s="8"/>
    </row>
    <row r="250" spans="1:58" ht="12.95" customHeight="1" x14ac:dyDescent="0.15">
      <c r="A250" s="247"/>
      <c r="B250" s="94"/>
      <c r="C250" s="94"/>
      <c r="D250" s="247"/>
      <c r="E250" s="247"/>
      <c r="F250" s="247"/>
      <c r="G250" s="247"/>
      <c r="H250" s="247"/>
      <c r="I250" s="247"/>
      <c r="J250" s="247"/>
      <c r="K250" s="247"/>
      <c r="L250" s="247"/>
      <c r="M250" s="247"/>
      <c r="N250" s="247"/>
      <c r="O250" s="247"/>
      <c r="P250" s="247"/>
      <c r="Q250" s="247"/>
      <c r="R250" s="67"/>
      <c r="BB250" s="8"/>
    </row>
    <row r="251" spans="1:58" ht="12.95" customHeight="1" x14ac:dyDescent="0.15">
      <c r="A251" s="247"/>
      <c r="B251" s="94"/>
      <c r="C251" s="94"/>
      <c r="D251" s="247"/>
      <c r="E251" s="247"/>
      <c r="F251" s="247"/>
      <c r="G251" s="247"/>
      <c r="H251" s="247"/>
      <c r="I251" s="247"/>
      <c r="J251" s="247"/>
      <c r="K251" s="247"/>
      <c r="L251" s="247"/>
      <c r="M251" s="247"/>
      <c r="N251" s="247"/>
      <c r="O251" s="247"/>
      <c r="P251" s="247"/>
      <c r="Q251" s="247"/>
      <c r="R251" s="67"/>
    </row>
    <row r="252" spans="1:58" ht="12.95" customHeight="1" x14ac:dyDescent="0.15">
      <c r="A252" s="247"/>
      <c r="B252" s="94"/>
      <c r="C252" s="94"/>
      <c r="D252" s="247"/>
      <c r="E252" s="247"/>
      <c r="F252" s="247"/>
      <c r="G252" s="247"/>
      <c r="H252" s="247"/>
      <c r="I252" s="247"/>
      <c r="J252" s="247"/>
      <c r="K252" s="247"/>
      <c r="L252" s="247"/>
      <c r="M252" s="247"/>
      <c r="N252" s="247"/>
      <c r="O252" s="247"/>
      <c r="P252" s="247"/>
      <c r="Q252" s="247"/>
      <c r="R252" s="67"/>
    </row>
    <row r="253" spans="1:58" ht="12.95" customHeight="1" x14ac:dyDescent="0.15">
      <c r="A253" s="247"/>
      <c r="B253" s="94"/>
      <c r="C253" s="94"/>
      <c r="D253" s="247"/>
      <c r="E253" s="247"/>
      <c r="F253" s="247"/>
      <c r="G253" s="247"/>
      <c r="H253" s="247"/>
      <c r="I253" s="247"/>
      <c r="J253" s="247"/>
      <c r="K253" s="247"/>
      <c r="L253" s="247"/>
      <c r="M253" s="247"/>
      <c r="N253" s="247"/>
      <c r="O253" s="247"/>
      <c r="P253" s="247"/>
      <c r="Q253" s="247"/>
      <c r="R253" s="67"/>
    </row>
    <row r="254" spans="1:58" ht="12.95" customHeight="1" x14ac:dyDescent="0.15">
      <c r="A254" s="247"/>
      <c r="B254" s="94"/>
      <c r="C254" s="94"/>
      <c r="D254" s="247"/>
      <c r="E254" s="247"/>
      <c r="F254" s="247"/>
      <c r="G254" s="247"/>
      <c r="H254" s="247"/>
      <c r="I254" s="247"/>
      <c r="J254" s="247"/>
      <c r="K254" s="247"/>
      <c r="L254" s="247"/>
      <c r="M254" s="247"/>
      <c r="N254" s="247"/>
      <c r="O254" s="247"/>
      <c r="P254" s="247"/>
      <c r="Q254" s="247"/>
      <c r="R254" s="67"/>
    </row>
    <row r="255" spans="1:58" ht="12.95" customHeight="1" x14ac:dyDescent="0.15">
      <c r="A255" s="247"/>
      <c r="B255" s="94"/>
      <c r="C255" s="94"/>
      <c r="D255" s="247"/>
      <c r="E255" s="247"/>
      <c r="F255" s="247"/>
      <c r="G255" s="247"/>
      <c r="H255" s="247"/>
      <c r="I255" s="247"/>
      <c r="J255" s="247"/>
      <c r="K255" s="247"/>
      <c r="L255" s="247"/>
      <c r="M255" s="247"/>
      <c r="N255" s="247"/>
      <c r="O255" s="247"/>
      <c r="P255" s="247"/>
      <c r="Q255" s="247"/>
      <c r="R255" s="67"/>
    </row>
    <row r="256" spans="1:58" ht="12.95" customHeight="1" x14ac:dyDescent="0.15">
      <c r="A256" s="247"/>
      <c r="B256" s="94"/>
      <c r="C256" s="94"/>
      <c r="D256" s="247"/>
      <c r="E256" s="247"/>
      <c r="F256" s="247"/>
      <c r="G256" s="247"/>
      <c r="H256" s="247"/>
      <c r="I256" s="247"/>
      <c r="J256" s="247"/>
      <c r="K256" s="247"/>
      <c r="L256" s="247"/>
      <c r="M256" s="247"/>
      <c r="N256" s="247"/>
      <c r="O256" s="247"/>
      <c r="P256" s="247"/>
      <c r="Q256" s="247"/>
      <c r="R256" s="67"/>
    </row>
    <row r="257" spans="1:56" x14ac:dyDescent="0.15">
      <c r="A257" s="248"/>
      <c r="B257" s="94"/>
      <c r="C257" s="94"/>
      <c r="D257" s="247"/>
      <c r="E257" s="247"/>
      <c r="F257" s="247"/>
      <c r="G257" s="247"/>
      <c r="H257" s="247"/>
      <c r="I257" s="247"/>
      <c r="J257" s="247"/>
      <c r="K257" s="247"/>
      <c r="L257" s="247"/>
      <c r="M257" s="247"/>
      <c r="N257" s="247"/>
      <c r="O257" s="247"/>
      <c r="P257" s="247"/>
      <c r="Q257" s="247"/>
      <c r="R257" s="67"/>
    </row>
    <row r="258" spans="1:56" x14ac:dyDescent="0.15">
      <c r="A258" s="247"/>
      <c r="B258" s="94"/>
      <c r="C258" s="94"/>
      <c r="D258" s="247"/>
      <c r="E258" s="247"/>
      <c r="F258" s="247"/>
      <c r="G258" s="247"/>
      <c r="H258" s="247"/>
      <c r="I258" s="247"/>
      <c r="J258" s="247"/>
      <c r="K258" s="247"/>
      <c r="L258" s="247"/>
      <c r="M258" s="247"/>
      <c r="N258" s="247"/>
      <c r="O258" s="247"/>
      <c r="P258" s="247"/>
      <c r="Q258" s="247"/>
      <c r="R258" s="67"/>
    </row>
    <row r="259" spans="1:56" x14ac:dyDescent="0.15">
      <c r="A259" s="247"/>
      <c r="B259" s="94"/>
      <c r="C259" s="94"/>
      <c r="D259" s="247"/>
      <c r="E259" s="247"/>
      <c r="F259" s="247"/>
      <c r="G259" s="247"/>
      <c r="H259" s="247"/>
      <c r="I259" s="247"/>
      <c r="J259" s="247"/>
      <c r="K259" s="247"/>
      <c r="L259" s="247"/>
      <c r="M259" s="247"/>
      <c r="N259" s="247"/>
      <c r="O259" s="247"/>
      <c r="P259" s="247"/>
      <c r="Q259" s="247"/>
      <c r="R259" s="67"/>
    </row>
    <row r="260" spans="1:56" x14ac:dyDescent="0.15">
      <c r="A260" s="247"/>
      <c r="B260" s="94"/>
      <c r="C260" s="94"/>
      <c r="D260" s="247"/>
      <c r="E260" s="247"/>
      <c r="F260" s="247"/>
      <c r="G260" s="247"/>
      <c r="H260" s="247"/>
      <c r="I260" s="247"/>
      <c r="J260" s="247"/>
      <c r="K260" s="247"/>
      <c r="L260" s="247"/>
      <c r="M260" s="247"/>
      <c r="N260" s="247"/>
      <c r="O260" s="247"/>
      <c r="P260" s="247"/>
      <c r="Q260" s="247"/>
      <c r="R260" s="67"/>
    </row>
    <row r="267" spans="1:56" hidden="1" x14ac:dyDescent="0.15"/>
    <row r="268" spans="1:56" hidden="1" x14ac:dyDescent="0.15"/>
    <row r="269" spans="1:56" ht="12.95" hidden="1" customHeight="1" x14ac:dyDescent="0.15">
      <c r="A269" s="249">
        <f>SUM(D8:S247)</f>
        <v>18164</v>
      </c>
      <c r="BD269" s="250">
        <v>0</v>
      </c>
    </row>
    <row r="270" spans="1:56" hidden="1" x14ac:dyDescent="0.15"/>
    <row r="271" spans="1:56" hidden="1" x14ac:dyDescent="0.15"/>
    <row r="306" spans="56:56" x14ac:dyDescent="0.15">
      <c r="BD306" s="28">
        <v>0</v>
      </c>
    </row>
    <row r="323" ht="12.95" customHeight="1" x14ac:dyDescent="0.15"/>
  </sheetData>
  <mergeCells count="257">
    <mergeCell ref="D38:D39"/>
    <mergeCell ref="P8:Q8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C15"/>
    <mergeCell ref="A16:C16"/>
    <mergeCell ref="A18:C19"/>
    <mergeCell ref="D18:D19"/>
    <mergeCell ref="E18:O18"/>
    <mergeCell ref="P18:P19"/>
    <mergeCell ref="Q18:Q19"/>
    <mergeCell ref="R18:R19"/>
    <mergeCell ref="A21:C21"/>
    <mergeCell ref="A22:C22"/>
    <mergeCell ref="A23:C23"/>
    <mergeCell ref="A24:C24"/>
    <mergeCell ref="E38:O38"/>
    <mergeCell ref="A57:C57"/>
    <mergeCell ref="A58:C58"/>
    <mergeCell ref="A59:C59"/>
    <mergeCell ref="A61:C61"/>
    <mergeCell ref="A26:C26"/>
    <mergeCell ref="A27:C27"/>
    <mergeCell ref="A45:C45"/>
    <mergeCell ref="A46:C46"/>
    <mergeCell ref="A28:C28"/>
    <mergeCell ref="A30:C30"/>
    <mergeCell ref="A31:C31"/>
    <mergeCell ref="A32:C32"/>
    <mergeCell ref="A37:C37"/>
    <mergeCell ref="A41:C41"/>
    <mergeCell ref="A42:C42"/>
    <mergeCell ref="A43:C43"/>
    <mergeCell ref="A44:C44"/>
    <mergeCell ref="A29:C29"/>
    <mergeCell ref="A33:A36"/>
    <mergeCell ref="B33:C33"/>
    <mergeCell ref="B34:C34"/>
    <mergeCell ref="B35:C35"/>
    <mergeCell ref="B36:C36"/>
    <mergeCell ref="A72:C72"/>
    <mergeCell ref="A73:C73"/>
    <mergeCell ref="A74:C74"/>
    <mergeCell ref="A75:C75"/>
    <mergeCell ref="A76:C76"/>
    <mergeCell ref="A77:C77"/>
    <mergeCell ref="A78:C78"/>
    <mergeCell ref="A79:C79"/>
    <mergeCell ref="A62:C62"/>
    <mergeCell ref="A63:C63"/>
    <mergeCell ref="A116:C116"/>
    <mergeCell ref="A117:C117"/>
    <mergeCell ref="A118:C118"/>
    <mergeCell ref="A110:C110"/>
    <mergeCell ref="A101:C101"/>
    <mergeCell ref="A98:C98"/>
    <mergeCell ref="A99:C99"/>
    <mergeCell ref="A100:C100"/>
    <mergeCell ref="A103:C104"/>
    <mergeCell ref="B170:C170"/>
    <mergeCell ref="A166:A169"/>
    <mergeCell ref="B166:B167"/>
    <mergeCell ref="B168:B169"/>
    <mergeCell ref="A170:A174"/>
    <mergeCell ref="B171:B172"/>
    <mergeCell ref="B173:B174"/>
    <mergeCell ref="B151:B152"/>
    <mergeCell ref="A137:C137"/>
    <mergeCell ref="A138:C138"/>
    <mergeCell ref="A139:C139"/>
    <mergeCell ref="A140:C140"/>
    <mergeCell ref="A141:C141"/>
    <mergeCell ref="A142:C142"/>
    <mergeCell ref="A143:C143"/>
    <mergeCell ref="A144:C144"/>
    <mergeCell ref="A145:C145"/>
    <mergeCell ref="A146:C146"/>
    <mergeCell ref="A147:C147"/>
    <mergeCell ref="A149:C150"/>
    <mergeCell ref="A158:A165"/>
    <mergeCell ref="B161:B165"/>
    <mergeCell ref="A183:A186"/>
    <mergeCell ref="B183:C183"/>
    <mergeCell ref="B184:C184"/>
    <mergeCell ref="B185:C185"/>
    <mergeCell ref="B186:C186"/>
    <mergeCell ref="A187:A190"/>
    <mergeCell ref="B187:C187"/>
    <mergeCell ref="B188:C188"/>
    <mergeCell ref="A176:C177"/>
    <mergeCell ref="B189:C189"/>
    <mergeCell ref="B190:C190"/>
    <mergeCell ref="P38:P39"/>
    <mergeCell ref="Q38:Q39"/>
    <mergeCell ref="R38:R39"/>
    <mergeCell ref="A40:C40"/>
    <mergeCell ref="A60:C60"/>
    <mergeCell ref="A64:C64"/>
    <mergeCell ref="A66:C66"/>
    <mergeCell ref="A70:C71"/>
    <mergeCell ref="D70:D71"/>
    <mergeCell ref="E70:O70"/>
    <mergeCell ref="P70:Q70"/>
    <mergeCell ref="R70:R71"/>
    <mergeCell ref="A67:C67"/>
    <mergeCell ref="A68:C68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80:C80"/>
    <mergeCell ref="A82:B88"/>
    <mergeCell ref="A92:A93"/>
    <mergeCell ref="B92:C92"/>
    <mergeCell ref="B93:C93"/>
    <mergeCell ref="A94:C94"/>
    <mergeCell ref="A95:C95"/>
    <mergeCell ref="A96:C96"/>
    <mergeCell ref="A97:C97"/>
    <mergeCell ref="A91:C91"/>
    <mergeCell ref="A90:C90"/>
    <mergeCell ref="G103:G104"/>
    <mergeCell ref="A105:A106"/>
    <mergeCell ref="B105:C105"/>
    <mergeCell ref="B106:C106"/>
    <mergeCell ref="A108:C109"/>
    <mergeCell ref="D108:D109"/>
    <mergeCell ref="E108:M108"/>
    <mergeCell ref="N108:N109"/>
    <mergeCell ref="O108:O109"/>
    <mergeCell ref="D103:F103"/>
    <mergeCell ref="P108:P109"/>
    <mergeCell ref="A129:C129"/>
    <mergeCell ref="A130:C130"/>
    <mergeCell ref="A131:C131"/>
    <mergeCell ref="A132:C132"/>
    <mergeCell ref="A133:C133"/>
    <mergeCell ref="A134:C134"/>
    <mergeCell ref="A135:C135"/>
    <mergeCell ref="A136:C136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11:C111"/>
    <mergeCell ref="A112:C112"/>
    <mergeCell ref="A113:C113"/>
    <mergeCell ref="A114:C114"/>
    <mergeCell ref="A115:C115"/>
    <mergeCell ref="D149:D150"/>
    <mergeCell ref="E149:M149"/>
    <mergeCell ref="N149:O149"/>
    <mergeCell ref="P149:P150"/>
    <mergeCell ref="Q149:Q150"/>
    <mergeCell ref="A151:A154"/>
    <mergeCell ref="B153:B154"/>
    <mergeCell ref="A155:A157"/>
    <mergeCell ref="B155:C155"/>
    <mergeCell ref="B156:B157"/>
    <mergeCell ref="D176:D177"/>
    <mergeCell ref="E176:H176"/>
    <mergeCell ref="A178:C178"/>
    <mergeCell ref="A179:C179"/>
    <mergeCell ref="A181:C182"/>
    <mergeCell ref="D181:D182"/>
    <mergeCell ref="E181:M181"/>
    <mergeCell ref="N181:O181"/>
    <mergeCell ref="P181:P182"/>
    <mergeCell ref="B191:C191"/>
    <mergeCell ref="B192:C192"/>
    <mergeCell ref="B193:C193"/>
    <mergeCell ref="B194:C194"/>
    <mergeCell ref="A195:A198"/>
    <mergeCell ref="B195:C195"/>
    <mergeCell ref="B196:C196"/>
    <mergeCell ref="B197:C197"/>
    <mergeCell ref="B198:C198"/>
    <mergeCell ref="A191:A194"/>
    <mergeCell ref="A199:A202"/>
    <mergeCell ref="B199:C199"/>
    <mergeCell ref="B200:C200"/>
    <mergeCell ref="B201:C201"/>
    <mergeCell ref="B202:C202"/>
    <mergeCell ref="A203:A206"/>
    <mergeCell ref="B203:C203"/>
    <mergeCell ref="B204:C204"/>
    <mergeCell ref="B205:C205"/>
    <mergeCell ref="B206:C206"/>
    <mergeCell ref="A207:A210"/>
    <mergeCell ref="B207:C207"/>
    <mergeCell ref="B208:C208"/>
    <mergeCell ref="B209:C209"/>
    <mergeCell ref="B210:C210"/>
    <mergeCell ref="A211:A214"/>
    <mergeCell ref="B211:C211"/>
    <mergeCell ref="B212:C212"/>
    <mergeCell ref="B213:C213"/>
    <mergeCell ref="B214:C214"/>
    <mergeCell ref="A215:A218"/>
    <mergeCell ref="B215:C215"/>
    <mergeCell ref="B216:C216"/>
    <mergeCell ref="B217:C217"/>
    <mergeCell ref="B218:C218"/>
    <mergeCell ref="A219:A222"/>
    <mergeCell ref="B219:C219"/>
    <mergeCell ref="B220:C220"/>
    <mergeCell ref="B221:C221"/>
    <mergeCell ref="B222:C222"/>
    <mergeCell ref="A223:A226"/>
    <mergeCell ref="B223:C223"/>
    <mergeCell ref="B224:C224"/>
    <mergeCell ref="B225:C225"/>
    <mergeCell ref="B226:C226"/>
    <mergeCell ref="A227:A230"/>
    <mergeCell ref="B227:C227"/>
    <mergeCell ref="B228:C228"/>
    <mergeCell ref="B229:C229"/>
    <mergeCell ref="B230:C230"/>
    <mergeCell ref="A231:A234"/>
    <mergeCell ref="B231:C231"/>
    <mergeCell ref="B232:C232"/>
    <mergeCell ref="B233:C233"/>
    <mergeCell ref="B234:C234"/>
    <mergeCell ref="A235:A238"/>
    <mergeCell ref="B235:C235"/>
    <mergeCell ref="B236:C236"/>
    <mergeCell ref="B237:C237"/>
    <mergeCell ref="B238:C238"/>
    <mergeCell ref="A247:C247"/>
    <mergeCell ref="A240:C241"/>
    <mergeCell ref="D240:D241"/>
    <mergeCell ref="E240:M240"/>
    <mergeCell ref="N240:N241"/>
    <mergeCell ref="A242:C242"/>
    <mergeCell ref="A243:C243"/>
    <mergeCell ref="A244:C244"/>
    <mergeCell ref="A245:C245"/>
    <mergeCell ref="A246:C246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323"/>
  <sheetViews>
    <sheetView workbookViewId="0">
      <selection activeCell="A24" sqref="A24:C24"/>
    </sheetView>
  </sheetViews>
  <sheetFormatPr baseColWidth="10" defaultRowHeight="11.25" x14ac:dyDescent="0.15"/>
  <cols>
    <col min="1" max="1" width="41" style="30" customWidth="1"/>
    <col min="2" max="2" width="14" style="30" customWidth="1"/>
    <col min="3" max="3" width="22.140625" style="30" customWidth="1"/>
    <col min="4" max="4" width="11" style="30" customWidth="1"/>
    <col min="5" max="5" width="12.5703125" style="30" customWidth="1"/>
    <col min="6" max="6" width="11" style="30" customWidth="1"/>
    <col min="7" max="7" width="12.5703125" style="30" customWidth="1"/>
    <col min="8" max="15" width="11" style="30" customWidth="1"/>
    <col min="16" max="16" width="14.7109375" style="30" customWidth="1"/>
    <col min="17" max="17" width="11" style="30" customWidth="1"/>
    <col min="18" max="18" width="14.140625" style="30" customWidth="1"/>
    <col min="19" max="22" width="11.42578125" style="30"/>
    <col min="23" max="33" width="10" style="30" customWidth="1"/>
    <col min="34" max="39" width="11.5703125" style="30" customWidth="1"/>
    <col min="40" max="42" width="15.5703125" style="30" customWidth="1"/>
    <col min="43" max="52" width="15.5703125" style="30" hidden="1" customWidth="1"/>
    <col min="53" max="58" width="15.5703125" style="1" hidden="1" customWidth="1"/>
    <col min="59" max="60" width="15.5703125" style="30" hidden="1" customWidth="1"/>
    <col min="61" max="79" width="15.5703125" style="31" hidden="1" customWidth="1"/>
    <col min="80" max="81" width="14.85546875" style="31" hidden="1" customWidth="1"/>
    <col min="82" max="89" width="14.85546875" style="31" customWidth="1"/>
    <col min="90" max="91" width="10.85546875" style="31" customWidth="1"/>
    <col min="92" max="103" width="11.42578125" style="31"/>
    <col min="104" max="106" width="11.85546875" style="31" customWidth="1"/>
    <col min="107" max="256" width="11.42578125" style="31"/>
    <col min="257" max="257" width="41" style="31" customWidth="1"/>
    <col min="258" max="258" width="14" style="31" customWidth="1"/>
    <col min="259" max="259" width="22.140625" style="31" customWidth="1"/>
    <col min="260" max="260" width="11" style="31" customWidth="1"/>
    <col min="261" max="261" width="12.5703125" style="31" customWidth="1"/>
    <col min="262" max="262" width="11" style="31" customWidth="1"/>
    <col min="263" max="263" width="12.5703125" style="31" customWidth="1"/>
    <col min="264" max="271" width="11" style="31" customWidth="1"/>
    <col min="272" max="272" width="14.7109375" style="31" customWidth="1"/>
    <col min="273" max="273" width="11" style="31" customWidth="1"/>
    <col min="274" max="274" width="14.140625" style="31" customWidth="1"/>
    <col min="275" max="278" width="11.42578125" style="31"/>
    <col min="279" max="289" width="10" style="31" customWidth="1"/>
    <col min="290" max="295" width="11.5703125" style="31" customWidth="1"/>
    <col min="296" max="298" width="15.5703125" style="31" customWidth="1"/>
    <col min="299" max="337" width="0" style="31" hidden="1" customWidth="1"/>
    <col min="338" max="345" width="14.85546875" style="31" customWidth="1"/>
    <col min="346" max="347" width="10.85546875" style="31" customWidth="1"/>
    <col min="348" max="359" width="11.42578125" style="31"/>
    <col min="360" max="362" width="11.85546875" style="31" customWidth="1"/>
    <col min="363" max="512" width="11.42578125" style="31"/>
    <col min="513" max="513" width="41" style="31" customWidth="1"/>
    <col min="514" max="514" width="14" style="31" customWidth="1"/>
    <col min="515" max="515" width="22.140625" style="31" customWidth="1"/>
    <col min="516" max="516" width="11" style="31" customWidth="1"/>
    <col min="517" max="517" width="12.5703125" style="31" customWidth="1"/>
    <col min="518" max="518" width="11" style="31" customWidth="1"/>
    <col min="519" max="519" width="12.5703125" style="31" customWidth="1"/>
    <col min="520" max="527" width="11" style="31" customWidth="1"/>
    <col min="528" max="528" width="14.7109375" style="31" customWidth="1"/>
    <col min="529" max="529" width="11" style="31" customWidth="1"/>
    <col min="530" max="530" width="14.140625" style="31" customWidth="1"/>
    <col min="531" max="534" width="11.42578125" style="31"/>
    <col min="535" max="545" width="10" style="31" customWidth="1"/>
    <col min="546" max="551" width="11.5703125" style="31" customWidth="1"/>
    <col min="552" max="554" width="15.5703125" style="31" customWidth="1"/>
    <col min="555" max="593" width="0" style="31" hidden="1" customWidth="1"/>
    <col min="594" max="601" width="14.85546875" style="31" customWidth="1"/>
    <col min="602" max="603" width="10.85546875" style="31" customWidth="1"/>
    <col min="604" max="615" width="11.42578125" style="31"/>
    <col min="616" max="618" width="11.85546875" style="31" customWidth="1"/>
    <col min="619" max="768" width="11.42578125" style="31"/>
    <col min="769" max="769" width="41" style="31" customWidth="1"/>
    <col min="770" max="770" width="14" style="31" customWidth="1"/>
    <col min="771" max="771" width="22.140625" style="31" customWidth="1"/>
    <col min="772" max="772" width="11" style="31" customWidth="1"/>
    <col min="773" max="773" width="12.5703125" style="31" customWidth="1"/>
    <col min="774" max="774" width="11" style="31" customWidth="1"/>
    <col min="775" max="775" width="12.5703125" style="31" customWidth="1"/>
    <col min="776" max="783" width="11" style="31" customWidth="1"/>
    <col min="784" max="784" width="14.7109375" style="31" customWidth="1"/>
    <col min="785" max="785" width="11" style="31" customWidth="1"/>
    <col min="786" max="786" width="14.140625" style="31" customWidth="1"/>
    <col min="787" max="790" width="11.42578125" style="31"/>
    <col min="791" max="801" width="10" style="31" customWidth="1"/>
    <col min="802" max="807" width="11.5703125" style="31" customWidth="1"/>
    <col min="808" max="810" width="15.5703125" style="31" customWidth="1"/>
    <col min="811" max="849" width="0" style="31" hidden="1" customWidth="1"/>
    <col min="850" max="857" width="14.85546875" style="31" customWidth="1"/>
    <col min="858" max="859" width="10.85546875" style="31" customWidth="1"/>
    <col min="860" max="871" width="11.42578125" style="31"/>
    <col min="872" max="874" width="11.85546875" style="31" customWidth="1"/>
    <col min="875" max="1024" width="11.42578125" style="31"/>
    <col min="1025" max="1025" width="41" style="31" customWidth="1"/>
    <col min="1026" max="1026" width="14" style="31" customWidth="1"/>
    <col min="1027" max="1027" width="22.140625" style="31" customWidth="1"/>
    <col min="1028" max="1028" width="11" style="31" customWidth="1"/>
    <col min="1029" max="1029" width="12.5703125" style="31" customWidth="1"/>
    <col min="1030" max="1030" width="11" style="31" customWidth="1"/>
    <col min="1031" max="1031" width="12.5703125" style="31" customWidth="1"/>
    <col min="1032" max="1039" width="11" style="31" customWidth="1"/>
    <col min="1040" max="1040" width="14.7109375" style="31" customWidth="1"/>
    <col min="1041" max="1041" width="11" style="31" customWidth="1"/>
    <col min="1042" max="1042" width="14.140625" style="31" customWidth="1"/>
    <col min="1043" max="1046" width="11.42578125" style="31"/>
    <col min="1047" max="1057" width="10" style="31" customWidth="1"/>
    <col min="1058" max="1063" width="11.5703125" style="31" customWidth="1"/>
    <col min="1064" max="1066" width="15.5703125" style="31" customWidth="1"/>
    <col min="1067" max="1105" width="0" style="31" hidden="1" customWidth="1"/>
    <col min="1106" max="1113" width="14.85546875" style="31" customWidth="1"/>
    <col min="1114" max="1115" width="10.85546875" style="31" customWidth="1"/>
    <col min="1116" max="1127" width="11.42578125" style="31"/>
    <col min="1128" max="1130" width="11.85546875" style="31" customWidth="1"/>
    <col min="1131" max="1280" width="11.42578125" style="31"/>
    <col min="1281" max="1281" width="41" style="31" customWidth="1"/>
    <col min="1282" max="1282" width="14" style="31" customWidth="1"/>
    <col min="1283" max="1283" width="22.140625" style="31" customWidth="1"/>
    <col min="1284" max="1284" width="11" style="31" customWidth="1"/>
    <col min="1285" max="1285" width="12.5703125" style="31" customWidth="1"/>
    <col min="1286" max="1286" width="11" style="31" customWidth="1"/>
    <col min="1287" max="1287" width="12.5703125" style="31" customWidth="1"/>
    <col min="1288" max="1295" width="11" style="31" customWidth="1"/>
    <col min="1296" max="1296" width="14.7109375" style="31" customWidth="1"/>
    <col min="1297" max="1297" width="11" style="31" customWidth="1"/>
    <col min="1298" max="1298" width="14.140625" style="31" customWidth="1"/>
    <col min="1299" max="1302" width="11.42578125" style="31"/>
    <col min="1303" max="1313" width="10" style="31" customWidth="1"/>
    <col min="1314" max="1319" width="11.5703125" style="31" customWidth="1"/>
    <col min="1320" max="1322" width="15.5703125" style="31" customWidth="1"/>
    <col min="1323" max="1361" width="0" style="31" hidden="1" customWidth="1"/>
    <col min="1362" max="1369" width="14.85546875" style="31" customWidth="1"/>
    <col min="1370" max="1371" width="10.85546875" style="31" customWidth="1"/>
    <col min="1372" max="1383" width="11.42578125" style="31"/>
    <col min="1384" max="1386" width="11.85546875" style="31" customWidth="1"/>
    <col min="1387" max="1536" width="11.42578125" style="31"/>
    <col min="1537" max="1537" width="41" style="31" customWidth="1"/>
    <col min="1538" max="1538" width="14" style="31" customWidth="1"/>
    <col min="1539" max="1539" width="22.140625" style="31" customWidth="1"/>
    <col min="1540" max="1540" width="11" style="31" customWidth="1"/>
    <col min="1541" max="1541" width="12.5703125" style="31" customWidth="1"/>
    <col min="1542" max="1542" width="11" style="31" customWidth="1"/>
    <col min="1543" max="1543" width="12.5703125" style="31" customWidth="1"/>
    <col min="1544" max="1551" width="11" style="31" customWidth="1"/>
    <col min="1552" max="1552" width="14.7109375" style="31" customWidth="1"/>
    <col min="1553" max="1553" width="11" style="31" customWidth="1"/>
    <col min="1554" max="1554" width="14.140625" style="31" customWidth="1"/>
    <col min="1555" max="1558" width="11.42578125" style="31"/>
    <col min="1559" max="1569" width="10" style="31" customWidth="1"/>
    <col min="1570" max="1575" width="11.5703125" style="31" customWidth="1"/>
    <col min="1576" max="1578" width="15.5703125" style="31" customWidth="1"/>
    <col min="1579" max="1617" width="0" style="31" hidden="1" customWidth="1"/>
    <col min="1618" max="1625" width="14.85546875" style="31" customWidth="1"/>
    <col min="1626" max="1627" width="10.85546875" style="31" customWidth="1"/>
    <col min="1628" max="1639" width="11.42578125" style="31"/>
    <col min="1640" max="1642" width="11.85546875" style="31" customWidth="1"/>
    <col min="1643" max="1792" width="11.42578125" style="31"/>
    <col min="1793" max="1793" width="41" style="31" customWidth="1"/>
    <col min="1794" max="1794" width="14" style="31" customWidth="1"/>
    <col min="1795" max="1795" width="22.140625" style="31" customWidth="1"/>
    <col min="1796" max="1796" width="11" style="31" customWidth="1"/>
    <col min="1797" max="1797" width="12.5703125" style="31" customWidth="1"/>
    <col min="1798" max="1798" width="11" style="31" customWidth="1"/>
    <col min="1799" max="1799" width="12.5703125" style="31" customWidth="1"/>
    <col min="1800" max="1807" width="11" style="31" customWidth="1"/>
    <col min="1808" max="1808" width="14.7109375" style="31" customWidth="1"/>
    <col min="1809" max="1809" width="11" style="31" customWidth="1"/>
    <col min="1810" max="1810" width="14.140625" style="31" customWidth="1"/>
    <col min="1811" max="1814" width="11.42578125" style="31"/>
    <col min="1815" max="1825" width="10" style="31" customWidth="1"/>
    <col min="1826" max="1831" width="11.5703125" style="31" customWidth="1"/>
    <col min="1832" max="1834" width="15.5703125" style="31" customWidth="1"/>
    <col min="1835" max="1873" width="0" style="31" hidden="1" customWidth="1"/>
    <col min="1874" max="1881" width="14.85546875" style="31" customWidth="1"/>
    <col min="1882" max="1883" width="10.85546875" style="31" customWidth="1"/>
    <col min="1884" max="1895" width="11.42578125" style="31"/>
    <col min="1896" max="1898" width="11.85546875" style="31" customWidth="1"/>
    <col min="1899" max="2048" width="11.42578125" style="31"/>
    <col min="2049" max="2049" width="41" style="31" customWidth="1"/>
    <col min="2050" max="2050" width="14" style="31" customWidth="1"/>
    <col min="2051" max="2051" width="22.140625" style="31" customWidth="1"/>
    <col min="2052" max="2052" width="11" style="31" customWidth="1"/>
    <col min="2053" max="2053" width="12.5703125" style="31" customWidth="1"/>
    <col min="2054" max="2054" width="11" style="31" customWidth="1"/>
    <col min="2055" max="2055" width="12.5703125" style="31" customWidth="1"/>
    <col min="2056" max="2063" width="11" style="31" customWidth="1"/>
    <col min="2064" max="2064" width="14.7109375" style="31" customWidth="1"/>
    <col min="2065" max="2065" width="11" style="31" customWidth="1"/>
    <col min="2066" max="2066" width="14.140625" style="31" customWidth="1"/>
    <col min="2067" max="2070" width="11.42578125" style="31"/>
    <col min="2071" max="2081" width="10" style="31" customWidth="1"/>
    <col min="2082" max="2087" width="11.5703125" style="31" customWidth="1"/>
    <col min="2088" max="2090" width="15.5703125" style="31" customWidth="1"/>
    <col min="2091" max="2129" width="0" style="31" hidden="1" customWidth="1"/>
    <col min="2130" max="2137" width="14.85546875" style="31" customWidth="1"/>
    <col min="2138" max="2139" width="10.85546875" style="31" customWidth="1"/>
    <col min="2140" max="2151" width="11.42578125" style="31"/>
    <col min="2152" max="2154" width="11.85546875" style="31" customWidth="1"/>
    <col min="2155" max="2304" width="11.42578125" style="31"/>
    <col min="2305" max="2305" width="41" style="31" customWidth="1"/>
    <col min="2306" max="2306" width="14" style="31" customWidth="1"/>
    <col min="2307" max="2307" width="22.140625" style="31" customWidth="1"/>
    <col min="2308" max="2308" width="11" style="31" customWidth="1"/>
    <col min="2309" max="2309" width="12.5703125" style="31" customWidth="1"/>
    <col min="2310" max="2310" width="11" style="31" customWidth="1"/>
    <col min="2311" max="2311" width="12.5703125" style="31" customWidth="1"/>
    <col min="2312" max="2319" width="11" style="31" customWidth="1"/>
    <col min="2320" max="2320" width="14.7109375" style="31" customWidth="1"/>
    <col min="2321" max="2321" width="11" style="31" customWidth="1"/>
    <col min="2322" max="2322" width="14.140625" style="31" customWidth="1"/>
    <col min="2323" max="2326" width="11.42578125" style="31"/>
    <col min="2327" max="2337" width="10" style="31" customWidth="1"/>
    <col min="2338" max="2343" width="11.5703125" style="31" customWidth="1"/>
    <col min="2344" max="2346" width="15.5703125" style="31" customWidth="1"/>
    <col min="2347" max="2385" width="0" style="31" hidden="1" customWidth="1"/>
    <col min="2386" max="2393" width="14.85546875" style="31" customWidth="1"/>
    <col min="2394" max="2395" width="10.85546875" style="31" customWidth="1"/>
    <col min="2396" max="2407" width="11.42578125" style="31"/>
    <col min="2408" max="2410" width="11.85546875" style="31" customWidth="1"/>
    <col min="2411" max="2560" width="11.42578125" style="31"/>
    <col min="2561" max="2561" width="41" style="31" customWidth="1"/>
    <col min="2562" max="2562" width="14" style="31" customWidth="1"/>
    <col min="2563" max="2563" width="22.140625" style="31" customWidth="1"/>
    <col min="2564" max="2564" width="11" style="31" customWidth="1"/>
    <col min="2565" max="2565" width="12.5703125" style="31" customWidth="1"/>
    <col min="2566" max="2566" width="11" style="31" customWidth="1"/>
    <col min="2567" max="2567" width="12.5703125" style="31" customWidth="1"/>
    <col min="2568" max="2575" width="11" style="31" customWidth="1"/>
    <col min="2576" max="2576" width="14.7109375" style="31" customWidth="1"/>
    <col min="2577" max="2577" width="11" style="31" customWidth="1"/>
    <col min="2578" max="2578" width="14.140625" style="31" customWidth="1"/>
    <col min="2579" max="2582" width="11.42578125" style="31"/>
    <col min="2583" max="2593" width="10" style="31" customWidth="1"/>
    <col min="2594" max="2599" width="11.5703125" style="31" customWidth="1"/>
    <col min="2600" max="2602" width="15.5703125" style="31" customWidth="1"/>
    <col min="2603" max="2641" width="0" style="31" hidden="1" customWidth="1"/>
    <col min="2642" max="2649" width="14.85546875" style="31" customWidth="1"/>
    <col min="2650" max="2651" width="10.85546875" style="31" customWidth="1"/>
    <col min="2652" max="2663" width="11.42578125" style="31"/>
    <col min="2664" max="2666" width="11.85546875" style="31" customWidth="1"/>
    <col min="2667" max="2816" width="11.42578125" style="31"/>
    <col min="2817" max="2817" width="41" style="31" customWidth="1"/>
    <col min="2818" max="2818" width="14" style="31" customWidth="1"/>
    <col min="2819" max="2819" width="22.140625" style="31" customWidth="1"/>
    <col min="2820" max="2820" width="11" style="31" customWidth="1"/>
    <col min="2821" max="2821" width="12.5703125" style="31" customWidth="1"/>
    <col min="2822" max="2822" width="11" style="31" customWidth="1"/>
    <col min="2823" max="2823" width="12.5703125" style="31" customWidth="1"/>
    <col min="2824" max="2831" width="11" style="31" customWidth="1"/>
    <col min="2832" max="2832" width="14.7109375" style="31" customWidth="1"/>
    <col min="2833" max="2833" width="11" style="31" customWidth="1"/>
    <col min="2834" max="2834" width="14.140625" style="31" customWidth="1"/>
    <col min="2835" max="2838" width="11.42578125" style="31"/>
    <col min="2839" max="2849" width="10" style="31" customWidth="1"/>
    <col min="2850" max="2855" width="11.5703125" style="31" customWidth="1"/>
    <col min="2856" max="2858" width="15.5703125" style="31" customWidth="1"/>
    <col min="2859" max="2897" width="0" style="31" hidden="1" customWidth="1"/>
    <col min="2898" max="2905" width="14.85546875" style="31" customWidth="1"/>
    <col min="2906" max="2907" width="10.85546875" style="31" customWidth="1"/>
    <col min="2908" max="2919" width="11.42578125" style="31"/>
    <col min="2920" max="2922" width="11.85546875" style="31" customWidth="1"/>
    <col min="2923" max="3072" width="11.42578125" style="31"/>
    <col min="3073" max="3073" width="41" style="31" customWidth="1"/>
    <col min="3074" max="3074" width="14" style="31" customWidth="1"/>
    <col min="3075" max="3075" width="22.140625" style="31" customWidth="1"/>
    <col min="3076" max="3076" width="11" style="31" customWidth="1"/>
    <col min="3077" max="3077" width="12.5703125" style="31" customWidth="1"/>
    <col min="3078" max="3078" width="11" style="31" customWidth="1"/>
    <col min="3079" max="3079" width="12.5703125" style="31" customWidth="1"/>
    <col min="3080" max="3087" width="11" style="31" customWidth="1"/>
    <col min="3088" max="3088" width="14.7109375" style="31" customWidth="1"/>
    <col min="3089" max="3089" width="11" style="31" customWidth="1"/>
    <col min="3090" max="3090" width="14.140625" style="31" customWidth="1"/>
    <col min="3091" max="3094" width="11.42578125" style="31"/>
    <col min="3095" max="3105" width="10" style="31" customWidth="1"/>
    <col min="3106" max="3111" width="11.5703125" style="31" customWidth="1"/>
    <col min="3112" max="3114" width="15.5703125" style="31" customWidth="1"/>
    <col min="3115" max="3153" width="0" style="31" hidden="1" customWidth="1"/>
    <col min="3154" max="3161" width="14.85546875" style="31" customWidth="1"/>
    <col min="3162" max="3163" width="10.85546875" style="31" customWidth="1"/>
    <col min="3164" max="3175" width="11.42578125" style="31"/>
    <col min="3176" max="3178" width="11.85546875" style="31" customWidth="1"/>
    <col min="3179" max="3328" width="11.42578125" style="31"/>
    <col min="3329" max="3329" width="41" style="31" customWidth="1"/>
    <col min="3330" max="3330" width="14" style="31" customWidth="1"/>
    <col min="3331" max="3331" width="22.140625" style="31" customWidth="1"/>
    <col min="3332" max="3332" width="11" style="31" customWidth="1"/>
    <col min="3333" max="3333" width="12.5703125" style="31" customWidth="1"/>
    <col min="3334" max="3334" width="11" style="31" customWidth="1"/>
    <col min="3335" max="3335" width="12.5703125" style="31" customWidth="1"/>
    <col min="3336" max="3343" width="11" style="31" customWidth="1"/>
    <col min="3344" max="3344" width="14.7109375" style="31" customWidth="1"/>
    <col min="3345" max="3345" width="11" style="31" customWidth="1"/>
    <col min="3346" max="3346" width="14.140625" style="31" customWidth="1"/>
    <col min="3347" max="3350" width="11.42578125" style="31"/>
    <col min="3351" max="3361" width="10" style="31" customWidth="1"/>
    <col min="3362" max="3367" width="11.5703125" style="31" customWidth="1"/>
    <col min="3368" max="3370" width="15.5703125" style="31" customWidth="1"/>
    <col min="3371" max="3409" width="0" style="31" hidden="1" customWidth="1"/>
    <col min="3410" max="3417" width="14.85546875" style="31" customWidth="1"/>
    <col min="3418" max="3419" width="10.85546875" style="31" customWidth="1"/>
    <col min="3420" max="3431" width="11.42578125" style="31"/>
    <col min="3432" max="3434" width="11.85546875" style="31" customWidth="1"/>
    <col min="3435" max="3584" width="11.42578125" style="31"/>
    <col min="3585" max="3585" width="41" style="31" customWidth="1"/>
    <col min="3586" max="3586" width="14" style="31" customWidth="1"/>
    <col min="3587" max="3587" width="22.140625" style="31" customWidth="1"/>
    <col min="3588" max="3588" width="11" style="31" customWidth="1"/>
    <col min="3589" max="3589" width="12.5703125" style="31" customWidth="1"/>
    <col min="3590" max="3590" width="11" style="31" customWidth="1"/>
    <col min="3591" max="3591" width="12.5703125" style="31" customWidth="1"/>
    <col min="3592" max="3599" width="11" style="31" customWidth="1"/>
    <col min="3600" max="3600" width="14.7109375" style="31" customWidth="1"/>
    <col min="3601" max="3601" width="11" style="31" customWidth="1"/>
    <col min="3602" max="3602" width="14.140625" style="31" customWidth="1"/>
    <col min="3603" max="3606" width="11.42578125" style="31"/>
    <col min="3607" max="3617" width="10" style="31" customWidth="1"/>
    <col min="3618" max="3623" width="11.5703125" style="31" customWidth="1"/>
    <col min="3624" max="3626" width="15.5703125" style="31" customWidth="1"/>
    <col min="3627" max="3665" width="0" style="31" hidden="1" customWidth="1"/>
    <col min="3666" max="3673" width="14.85546875" style="31" customWidth="1"/>
    <col min="3674" max="3675" width="10.85546875" style="31" customWidth="1"/>
    <col min="3676" max="3687" width="11.42578125" style="31"/>
    <col min="3688" max="3690" width="11.85546875" style="31" customWidth="1"/>
    <col min="3691" max="3840" width="11.42578125" style="31"/>
    <col min="3841" max="3841" width="41" style="31" customWidth="1"/>
    <col min="3842" max="3842" width="14" style="31" customWidth="1"/>
    <col min="3843" max="3843" width="22.140625" style="31" customWidth="1"/>
    <col min="3844" max="3844" width="11" style="31" customWidth="1"/>
    <col min="3845" max="3845" width="12.5703125" style="31" customWidth="1"/>
    <col min="3846" max="3846" width="11" style="31" customWidth="1"/>
    <col min="3847" max="3847" width="12.5703125" style="31" customWidth="1"/>
    <col min="3848" max="3855" width="11" style="31" customWidth="1"/>
    <col min="3856" max="3856" width="14.7109375" style="31" customWidth="1"/>
    <col min="3857" max="3857" width="11" style="31" customWidth="1"/>
    <col min="3858" max="3858" width="14.140625" style="31" customWidth="1"/>
    <col min="3859" max="3862" width="11.42578125" style="31"/>
    <col min="3863" max="3873" width="10" style="31" customWidth="1"/>
    <col min="3874" max="3879" width="11.5703125" style="31" customWidth="1"/>
    <col min="3880" max="3882" width="15.5703125" style="31" customWidth="1"/>
    <col min="3883" max="3921" width="0" style="31" hidden="1" customWidth="1"/>
    <col min="3922" max="3929" width="14.85546875" style="31" customWidth="1"/>
    <col min="3930" max="3931" width="10.85546875" style="31" customWidth="1"/>
    <col min="3932" max="3943" width="11.42578125" style="31"/>
    <col min="3944" max="3946" width="11.85546875" style="31" customWidth="1"/>
    <col min="3947" max="4096" width="11.42578125" style="31"/>
    <col min="4097" max="4097" width="41" style="31" customWidth="1"/>
    <col min="4098" max="4098" width="14" style="31" customWidth="1"/>
    <col min="4099" max="4099" width="22.140625" style="31" customWidth="1"/>
    <col min="4100" max="4100" width="11" style="31" customWidth="1"/>
    <col min="4101" max="4101" width="12.5703125" style="31" customWidth="1"/>
    <col min="4102" max="4102" width="11" style="31" customWidth="1"/>
    <col min="4103" max="4103" width="12.5703125" style="31" customWidth="1"/>
    <col min="4104" max="4111" width="11" style="31" customWidth="1"/>
    <col min="4112" max="4112" width="14.7109375" style="31" customWidth="1"/>
    <col min="4113" max="4113" width="11" style="31" customWidth="1"/>
    <col min="4114" max="4114" width="14.140625" style="31" customWidth="1"/>
    <col min="4115" max="4118" width="11.42578125" style="31"/>
    <col min="4119" max="4129" width="10" style="31" customWidth="1"/>
    <col min="4130" max="4135" width="11.5703125" style="31" customWidth="1"/>
    <col min="4136" max="4138" width="15.5703125" style="31" customWidth="1"/>
    <col min="4139" max="4177" width="0" style="31" hidden="1" customWidth="1"/>
    <col min="4178" max="4185" width="14.85546875" style="31" customWidth="1"/>
    <col min="4186" max="4187" width="10.85546875" style="31" customWidth="1"/>
    <col min="4188" max="4199" width="11.42578125" style="31"/>
    <col min="4200" max="4202" width="11.85546875" style="31" customWidth="1"/>
    <col min="4203" max="4352" width="11.42578125" style="31"/>
    <col min="4353" max="4353" width="41" style="31" customWidth="1"/>
    <col min="4354" max="4354" width="14" style="31" customWidth="1"/>
    <col min="4355" max="4355" width="22.140625" style="31" customWidth="1"/>
    <col min="4356" max="4356" width="11" style="31" customWidth="1"/>
    <col min="4357" max="4357" width="12.5703125" style="31" customWidth="1"/>
    <col min="4358" max="4358" width="11" style="31" customWidth="1"/>
    <col min="4359" max="4359" width="12.5703125" style="31" customWidth="1"/>
    <col min="4360" max="4367" width="11" style="31" customWidth="1"/>
    <col min="4368" max="4368" width="14.7109375" style="31" customWidth="1"/>
    <col min="4369" max="4369" width="11" style="31" customWidth="1"/>
    <col min="4370" max="4370" width="14.140625" style="31" customWidth="1"/>
    <col min="4371" max="4374" width="11.42578125" style="31"/>
    <col min="4375" max="4385" width="10" style="31" customWidth="1"/>
    <col min="4386" max="4391" width="11.5703125" style="31" customWidth="1"/>
    <col min="4392" max="4394" width="15.5703125" style="31" customWidth="1"/>
    <col min="4395" max="4433" width="0" style="31" hidden="1" customWidth="1"/>
    <col min="4434" max="4441" width="14.85546875" style="31" customWidth="1"/>
    <col min="4442" max="4443" width="10.85546875" style="31" customWidth="1"/>
    <col min="4444" max="4455" width="11.42578125" style="31"/>
    <col min="4456" max="4458" width="11.85546875" style="31" customWidth="1"/>
    <col min="4459" max="4608" width="11.42578125" style="31"/>
    <col min="4609" max="4609" width="41" style="31" customWidth="1"/>
    <col min="4610" max="4610" width="14" style="31" customWidth="1"/>
    <col min="4611" max="4611" width="22.140625" style="31" customWidth="1"/>
    <col min="4612" max="4612" width="11" style="31" customWidth="1"/>
    <col min="4613" max="4613" width="12.5703125" style="31" customWidth="1"/>
    <col min="4614" max="4614" width="11" style="31" customWidth="1"/>
    <col min="4615" max="4615" width="12.5703125" style="31" customWidth="1"/>
    <col min="4616" max="4623" width="11" style="31" customWidth="1"/>
    <col min="4624" max="4624" width="14.7109375" style="31" customWidth="1"/>
    <col min="4625" max="4625" width="11" style="31" customWidth="1"/>
    <col min="4626" max="4626" width="14.140625" style="31" customWidth="1"/>
    <col min="4627" max="4630" width="11.42578125" style="31"/>
    <col min="4631" max="4641" width="10" style="31" customWidth="1"/>
    <col min="4642" max="4647" width="11.5703125" style="31" customWidth="1"/>
    <col min="4648" max="4650" width="15.5703125" style="31" customWidth="1"/>
    <col min="4651" max="4689" width="0" style="31" hidden="1" customWidth="1"/>
    <col min="4690" max="4697" width="14.85546875" style="31" customWidth="1"/>
    <col min="4698" max="4699" width="10.85546875" style="31" customWidth="1"/>
    <col min="4700" max="4711" width="11.42578125" style="31"/>
    <col min="4712" max="4714" width="11.85546875" style="31" customWidth="1"/>
    <col min="4715" max="4864" width="11.42578125" style="31"/>
    <col min="4865" max="4865" width="41" style="31" customWidth="1"/>
    <col min="4866" max="4866" width="14" style="31" customWidth="1"/>
    <col min="4867" max="4867" width="22.140625" style="31" customWidth="1"/>
    <col min="4868" max="4868" width="11" style="31" customWidth="1"/>
    <col min="4869" max="4869" width="12.5703125" style="31" customWidth="1"/>
    <col min="4870" max="4870" width="11" style="31" customWidth="1"/>
    <col min="4871" max="4871" width="12.5703125" style="31" customWidth="1"/>
    <col min="4872" max="4879" width="11" style="31" customWidth="1"/>
    <col min="4880" max="4880" width="14.7109375" style="31" customWidth="1"/>
    <col min="4881" max="4881" width="11" style="31" customWidth="1"/>
    <col min="4882" max="4882" width="14.140625" style="31" customWidth="1"/>
    <col min="4883" max="4886" width="11.42578125" style="31"/>
    <col min="4887" max="4897" width="10" style="31" customWidth="1"/>
    <col min="4898" max="4903" width="11.5703125" style="31" customWidth="1"/>
    <col min="4904" max="4906" width="15.5703125" style="31" customWidth="1"/>
    <col min="4907" max="4945" width="0" style="31" hidden="1" customWidth="1"/>
    <col min="4946" max="4953" width="14.85546875" style="31" customWidth="1"/>
    <col min="4954" max="4955" width="10.85546875" style="31" customWidth="1"/>
    <col min="4956" max="4967" width="11.42578125" style="31"/>
    <col min="4968" max="4970" width="11.85546875" style="31" customWidth="1"/>
    <col min="4971" max="5120" width="11.42578125" style="31"/>
    <col min="5121" max="5121" width="41" style="31" customWidth="1"/>
    <col min="5122" max="5122" width="14" style="31" customWidth="1"/>
    <col min="5123" max="5123" width="22.140625" style="31" customWidth="1"/>
    <col min="5124" max="5124" width="11" style="31" customWidth="1"/>
    <col min="5125" max="5125" width="12.5703125" style="31" customWidth="1"/>
    <col min="5126" max="5126" width="11" style="31" customWidth="1"/>
    <col min="5127" max="5127" width="12.5703125" style="31" customWidth="1"/>
    <col min="5128" max="5135" width="11" style="31" customWidth="1"/>
    <col min="5136" max="5136" width="14.7109375" style="31" customWidth="1"/>
    <col min="5137" max="5137" width="11" style="31" customWidth="1"/>
    <col min="5138" max="5138" width="14.140625" style="31" customWidth="1"/>
    <col min="5139" max="5142" width="11.42578125" style="31"/>
    <col min="5143" max="5153" width="10" style="31" customWidth="1"/>
    <col min="5154" max="5159" width="11.5703125" style="31" customWidth="1"/>
    <col min="5160" max="5162" width="15.5703125" style="31" customWidth="1"/>
    <col min="5163" max="5201" width="0" style="31" hidden="1" customWidth="1"/>
    <col min="5202" max="5209" width="14.85546875" style="31" customWidth="1"/>
    <col min="5210" max="5211" width="10.85546875" style="31" customWidth="1"/>
    <col min="5212" max="5223" width="11.42578125" style="31"/>
    <col min="5224" max="5226" width="11.85546875" style="31" customWidth="1"/>
    <col min="5227" max="5376" width="11.42578125" style="31"/>
    <col min="5377" max="5377" width="41" style="31" customWidth="1"/>
    <col min="5378" max="5378" width="14" style="31" customWidth="1"/>
    <col min="5379" max="5379" width="22.140625" style="31" customWidth="1"/>
    <col min="5380" max="5380" width="11" style="31" customWidth="1"/>
    <col min="5381" max="5381" width="12.5703125" style="31" customWidth="1"/>
    <col min="5382" max="5382" width="11" style="31" customWidth="1"/>
    <col min="5383" max="5383" width="12.5703125" style="31" customWidth="1"/>
    <col min="5384" max="5391" width="11" style="31" customWidth="1"/>
    <col min="5392" max="5392" width="14.7109375" style="31" customWidth="1"/>
    <col min="5393" max="5393" width="11" style="31" customWidth="1"/>
    <col min="5394" max="5394" width="14.140625" style="31" customWidth="1"/>
    <col min="5395" max="5398" width="11.42578125" style="31"/>
    <col min="5399" max="5409" width="10" style="31" customWidth="1"/>
    <col min="5410" max="5415" width="11.5703125" style="31" customWidth="1"/>
    <col min="5416" max="5418" width="15.5703125" style="31" customWidth="1"/>
    <col min="5419" max="5457" width="0" style="31" hidden="1" customWidth="1"/>
    <col min="5458" max="5465" width="14.85546875" style="31" customWidth="1"/>
    <col min="5466" max="5467" width="10.85546875" style="31" customWidth="1"/>
    <col min="5468" max="5479" width="11.42578125" style="31"/>
    <col min="5480" max="5482" width="11.85546875" style="31" customWidth="1"/>
    <col min="5483" max="5632" width="11.42578125" style="31"/>
    <col min="5633" max="5633" width="41" style="31" customWidth="1"/>
    <col min="5634" max="5634" width="14" style="31" customWidth="1"/>
    <col min="5635" max="5635" width="22.140625" style="31" customWidth="1"/>
    <col min="5636" max="5636" width="11" style="31" customWidth="1"/>
    <col min="5637" max="5637" width="12.5703125" style="31" customWidth="1"/>
    <col min="5638" max="5638" width="11" style="31" customWidth="1"/>
    <col min="5639" max="5639" width="12.5703125" style="31" customWidth="1"/>
    <col min="5640" max="5647" width="11" style="31" customWidth="1"/>
    <col min="5648" max="5648" width="14.7109375" style="31" customWidth="1"/>
    <col min="5649" max="5649" width="11" style="31" customWidth="1"/>
    <col min="5650" max="5650" width="14.140625" style="31" customWidth="1"/>
    <col min="5651" max="5654" width="11.42578125" style="31"/>
    <col min="5655" max="5665" width="10" style="31" customWidth="1"/>
    <col min="5666" max="5671" width="11.5703125" style="31" customWidth="1"/>
    <col min="5672" max="5674" width="15.5703125" style="31" customWidth="1"/>
    <col min="5675" max="5713" width="0" style="31" hidden="1" customWidth="1"/>
    <col min="5714" max="5721" width="14.85546875" style="31" customWidth="1"/>
    <col min="5722" max="5723" width="10.85546875" style="31" customWidth="1"/>
    <col min="5724" max="5735" width="11.42578125" style="31"/>
    <col min="5736" max="5738" width="11.85546875" style="31" customWidth="1"/>
    <col min="5739" max="5888" width="11.42578125" style="31"/>
    <col min="5889" max="5889" width="41" style="31" customWidth="1"/>
    <col min="5890" max="5890" width="14" style="31" customWidth="1"/>
    <col min="5891" max="5891" width="22.140625" style="31" customWidth="1"/>
    <col min="5892" max="5892" width="11" style="31" customWidth="1"/>
    <col min="5893" max="5893" width="12.5703125" style="31" customWidth="1"/>
    <col min="5894" max="5894" width="11" style="31" customWidth="1"/>
    <col min="5895" max="5895" width="12.5703125" style="31" customWidth="1"/>
    <col min="5896" max="5903" width="11" style="31" customWidth="1"/>
    <col min="5904" max="5904" width="14.7109375" style="31" customWidth="1"/>
    <col min="5905" max="5905" width="11" style="31" customWidth="1"/>
    <col min="5906" max="5906" width="14.140625" style="31" customWidth="1"/>
    <col min="5907" max="5910" width="11.42578125" style="31"/>
    <col min="5911" max="5921" width="10" style="31" customWidth="1"/>
    <col min="5922" max="5927" width="11.5703125" style="31" customWidth="1"/>
    <col min="5928" max="5930" width="15.5703125" style="31" customWidth="1"/>
    <col min="5931" max="5969" width="0" style="31" hidden="1" customWidth="1"/>
    <col min="5970" max="5977" width="14.85546875" style="31" customWidth="1"/>
    <col min="5978" max="5979" width="10.85546875" style="31" customWidth="1"/>
    <col min="5980" max="5991" width="11.42578125" style="31"/>
    <col min="5992" max="5994" width="11.85546875" style="31" customWidth="1"/>
    <col min="5995" max="6144" width="11.42578125" style="31"/>
    <col min="6145" max="6145" width="41" style="31" customWidth="1"/>
    <col min="6146" max="6146" width="14" style="31" customWidth="1"/>
    <col min="6147" max="6147" width="22.140625" style="31" customWidth="1"/>
    <col min="6148" max="6148" width="11" style="31" customWidth="1"/>
    <col min="6149" max="6149" width="12.5703125" style="31" customWidth="1"/>
    <col min="6150" max="6150" width="11" style="31" customWidth="1"/>
    <col min="6151" max="6151" width="12.5703125" style="31" customWidth="1"/>
    <col min="6152" max="6159" width="11" style="31" customWidth="1"/>
    <col min="6160" max="6160" width="14.7109375" style="31" customWidth="1"/>
    <col min="6161" max="6161" width="11" style="31" customWidth="1"/>
    <col min="6162" max="6162" width="14.140625" style="31" customWidth="1"/>
    <col min="6163" max="6166" width="11.42578125" style="31"/>
    <col min="6167" max="6177" width="10" style="31" customWidth="1"/>
    <col min="6178" max="6183" width="11.5703125" style="31" customWidth="1"/>
    <col min="6184" max="6186" width="15.5703125" style="31" customWidth="1"/>
    <col min="6187" max="6225" width="0" style="31" hidden="1" customWidth="1"/>
    <col min="6226" max="6233" width="14.85546875" style="31" customWidth="1"/>
    <col min="6234" max="6235" width="10.85546875" style="31" customWidth="1"/>
    <col min="6236" max="6247" width="11.42578125" style="31"/>
    <col min="6248" max="6250" width="11.85546875" style="31" customWidth="1"/>
    <col min="6251" max="6400" width="11.42578125" style="31"/>
    <col min="6401" max="6401" width="41" style="31" customWidth="1"/>
    <col min="6402" max="6402" width="14" style="31" customWidth="1"/>
    <col min="6403" max="6403" width="22.140625" style="31" customWidth="1"/>
    <col min="6404" max="6404" width="11" style="31" customWidth="1"/>
    <col min="6405" max="6405" width="12.5703125" style="31" customWidth="1"/>
    <col min="6406" max="6406" width="11" style="31" customWidth="1"/>
    <col min="6407" max="6407" width="12.5703125" style="31" customWidth="1"/>
    <col min="6408" max="6415" width="11" style="31" customWidth="1"/>
    <col min="6416" max="6416" width="14.7109375" style="31" customWidth="1"/>
    <col min="6417" max="6417" width="11" style="31" customWidth="1"/>
    <col min="6418" max="6418" width="14.140625" style="31" customWidth="1"/>
    <col min="6419" max="6422" width="11.42578125" style="31"/>
    <col min="6423" max="6433" width="10" style="31" customWidth="1"/>
    <col min="6434" max="6439" width="11.5703125" style="31" customWidth="1"/>
    <col min="6440" max="6442" width="15.5703125" style="31" customWidth="1"/>
    <col min="6443" max="6481" width="0" style="31" hidden="1" customWidth="1"/>
    <col min="6482" max="6489" width="14.85546875" style="31" customWidth="1"/>
    <col min="6490" max="6491" width="10.85546875" style="31" customWidth="1"/>
    <col min="6492" max="6503" width="11.42578125" style="31"/>
    <col min="6504" max="6506" width="11.85546875" style="31" customWidth="1"/>
    <col min="6507" max="6656" width="11.42578125" style="31"/>
    <col min="6657" max="6657" width="41" style="31" customWidth="1"/>
    <col min="6658" max="6658" width="14" style="31" customWidth="1"/>
    <col min="6659" max="6659" width="22.140625" style="31" customWidth="1"/>
    <col min="6660" max="6660" width="11" style="31" customWidth="1"/>
    <col min="6661" max="6661" width="12.5703125" style="31" customWidth="1"/>
    <col min="6662" max="6662" width="11" style="31" customWidth="1"/>
    <col min="6663" max="6663" width="12.5703125" style="31" customWidth="1"/>
    <col min="6664" max="6671" width="11" style="31" customWidth="1"/>
    <col min="6672" max="6672" width="14.7109375" style="31" customWidth="1"/>
    <col min="6673" max="6673" width="11" style="31" customWidth="1"/>
    <col min="6674" max="6674" width="14.140625" style="31" customWidth="1"/>
    <col min="6675" max="6678" width="11.42578125" style="31"/>
    <col min="6679" max="6689" width="10" style="31" customWidth="1"/>
    <col min="6690" max="6695" width="11.5703125" style="31" customWidth="1"/>
    <col min="6696" max="6698" width="15.5703125" style="31" customWidth="1"/>
    <col min="6699" max="6737" width="0" style="31" hidden="1" customWidth="1"/>
    <col min="6738" max="6745" width="14.85546875" style="31" customWidth="1"/>
    <col min="6746" max="6747" width="10.85546875" style="31" customWidth="1"/>
    <col min="6748" max="6759" width="11.42578125" style="31"/>
    <col min="6760" max="6762" width="11.85546875" style="31" customWidth="1"/>
    <col min="6763" max="6912" width="11.42578125" style="31"/>
    <col min="6913" max="6913" width="41" style="31" customWidth="1"/>
    <col min="6914" max="6914" width="14" style="31" customWidth="1"/>
    <col min="6915" max="6915" width="22.140625" style="31" customWidth="1"/>
    <col min="6916" max="6916" width="11" style="31" customWidth="1"/>
    <col min="6917" max="6917" width="12.5703125" style="31" customWidth="1"/>
    <col min="6918" max="6918" width="11" style="31" customWidth="1"/>
    <col min="6919" max="6919" width="12.5703125" style="31" customWidth="1"/>
    <col min="6920" max="6927" width="11" style="31" customWidth="1"/>
    <col min="6928" max="6928" width="14.7109375" style="31" customWidth="1"/>
    <col min="6929" max="6929" width="11" style="31" customWidth="1"/>
    <col min="6930" max="6930" width="14.140625" style="31" customWidth="1"/>
    <col min="6931" max="6934" width="11.42578125" style="31"/>
    <col min="6935" max="6945" width="10" style="31" customWidth="1"/>
    <col min="6946" max="6951" width="11.5703125" style="31" customWidth="1"/>
    <col min="6952" max="6954" width="15.5703125" style="31" customWidth="1"/>
    <col min="6955" max="6993" width="0" style="31" hidden="1" customWidth="1"/>
    <col min="6994" max="7001" width="14.85546875" style="31" customWidth="1"/>
    <col min="7002" max="7003" width="10.85546875" style="31" customWidth="1"/>
    <col min="7004" max="7015" width="11.42578125" style="31"/>
    <col min="7016" max="7018" width="11.85546875" style="31" customWidth="1"/>
    <col min="7019" max="7168" width="11.42578125" style="31"/>
    <col min="7169" max="7169" width="41" style="31" customWidth="1"/>
    <col min="7170" max="7170" width="14" style="31" customWidth="1"/>
    <col min="7171" max="7171" width="22.140625" style="31" customWidth="1"/>
    <col min="7172" max="7172" width="11" style="31" customWidth="1"/>
    <col min="7173" max="7173" width="12.5703125" style="31" customWidth="1"/>
    <col min="7174" max="7174" width="11" style="31" customWidth="1"/>
    <col min="7175" max="7175" width="12.5703125" style="31" customWidth="1"/>
    <col min="7176" max="7183" width="11" style="31" customWidth="1"/>
    <col min="7184" max="7184" width="14.7109375" style="31" customWidth="1"/>
    <col min="7185" max="7185" width="11" style="31" customWidth="1"/>
    <col min="7186" max="7186" width="14.140625" style="31" customWidth="1"/>
    <col min="7187" max="7190" width="11.42578125" style="31"/>
    <col min="7191" max="7201" width="10" style="31" customWidth="1"/>
    <col min="7202" max="7207" width="11.5703125" style="31" customWidth="1"/>
    <col min="7208" max="7210" width="15.5703125" style="31" customWidth="1"/>
    <col min="7211" max="7249" width="0" style="31" hidden="1" customWidth="1"/>
    <col min="7250" max="7257" width="14.85546875" style="31" customWidth="1"/>
    <col min="7258" max="7259" width="10.85546875" style="31" customWidth="1"/>
    <col min="7260" max="7271" width="11.42578125" style="31"/>
    <col min="7272" max="7274" width="11.85546875" style="31" customWidth="1"/>
    <col min="7275" max="7424" width="11.42578125" style="31"/>
    <col min="7425" max="7425" width="41" style="31" customWidth="1"/>
    <col min="7426" max="7426" width="14" style="31" customWidth="1"/>
    <col min="7427" max="7427" width="22.140625" style="31" customWidth="1"/>
    <col min="7428" max="7428" width="11" style="31" customWidth="1"/>
    <col min="7429" max="7429" width="12.5703125" style="31" customWidth="1"/>
    <col min="7430" max="7430" width="11" style="31" customWidth="1"/>
    <col min="7431" max="7431" width="12.5703125" style="31" customWidth="1"/>
    <col min="7432" max="7439" width="11" style="31" customWidth="1"/>
    <col min="7440" max="7440" width="14.7109375" style="31" customWidth="1"/>
    <col min="7441" max="7441" width="11" style="31" customWidth="1"/>
    <col min="7442" max="7442" width="14.140625" style="31" customWidth="1"/>
    <col min="7443" max="7446" width="11.42578125" style="31"/>
    <col min="7447" max="7457" width="10" style="31" customWidth="1"/>
    <col min="7458" max="7463" width="11.5703125" style="31" customWidth="1"/>
    <col min="7464" max="7466" width="15.5703125" style="31" customWidth="1"/>
    <col min="7467" max="7505" width="0" style="31" hidden="1" customWidth="1"/>
    <col min="7506" max="7513" width="14.85546875" style="31" customWidth="1"/>
    <col min="7514" max="7515" width="10.85546875" style="31" customWidth="1"/>
    <col min="7516" max="7527" width="11.42578125" style="31"/>
    <col min="7528" max="7530" width="11.85546875" style="31" customWidth="1"/>
    <col min="7531" max="7680" width="11.42578125" style="31"/>
    <col min="7681" max="7681" width="41" style="31" customWidth="1"/>
    <col min="7682" max="7682" width="14" style="31" customWidth="1"/>
    <col min="7683" max="7683" width="22.140625" style="31" customWidth="1"/>
    <col min="7684" max="7684" width="11" style="31" customWidth="1"/>
    <col min="7685" max="7685" width="12.5703125" style="31" customWidth="1"/>
    <col min="7686" max="7686" width="11" style="31" customWidth="1"/>
    <col min="7687" max="7687" width="12.5703125" style="31" customWidth="1"/>
    <col min="7688" max="7695" width="11" style="31" customWidth="1"/>
    <col min="7696" max="7696" width="14.7109375" style="31" customWidth="1"/>
    <col min="7697" max="7697" width="11" style="31" customWidth="1"/>
    <col min="7698" max="7698" width="14.140625" style="31" customWidth="1"/>
    <col min="7699" max="7702" width="11.42578125" style="31"/>
    <col min="7703" max="7713" width="10" style="31" customWidth="1"/>
    <col min="7714" max="7719" width="11.5703125" style="31" customWidth="1"/>
    <col min="7720" max="7722" width="15.5703125" style="31" customWidth="1"/>
    <col min="7723" max="7761" width="0" style="31" hidden="1" customWidth="1"/>
    <col min="7762" max="7769" width="14.85546875" style="31" customWidth="1"/>
    <col min="7770" max="7771" width="10.85546875" style="31" customWidth="1"/>
    <col min="7772" max="7783" width="11.42578125" style="31"/>
    <col min="7784" max="7786" width="11.85546875" style="31" customWidth="1"/>
    <col min="7787" max="7936" width="11.42578125" style="31"/>
    <col min="7937" max="7937" width="41" style="31" customWidth="1"/>
    <col min="7938" max="7938" width="14" style="31" customWidth="1"/>
    <col min="7939" max="7939" width="22.140625" style="31" customWidth="1"/>
    <col min="7940" max="7940" width="11" style="31" customWidth="1"/>
    <col min="7941" max="7941" width="12.5703125" style="31" customWidth="1"/>
    <col min="7942" max="7942" width="11" style="31" customWidth="1"/>
    <col min="7943" max="7943" width="12.5703125" style="31" customWidth="1"/>
    <col min="7944" max="7951" width="11" style="31" customWidth="1"/>
    <col min="7952" max="7952" width="14.7109375" style="31" customWidth="1"/>
    <col min="7953" max="7953" width="11" style="31" customWidth="1"/>
    <col min="7954" max="7954" width="14.140625" style="31" customWidth="1"/>
    <col min="7955" max="7958" width="11.42578125" style="31"/>
    <col min="7959" max="7969" width="10" style="31" customWidth="1"/>
    <col min="7970" max="7975" width="11.5703125" style="31" customWidth="1"/>
    <col min="7976" max="7978" width="15.5703125" style="31" customWidth="1"/>
    <col min="7979" max="8017" width="0" style="31" hidden="1" customWidth="1"/>
    <col min="8018" max="8025" width="14.85546875" style="31" customWidth="1"/>
    <col min="8026" max="8027" width="10.85546875" style="31" customWidth="1"/>
    <col min="8028" max="8039" width="11.42578125" style="31"/>
    <col min="8040" max="8042" width="11.85546875" style="31" customWidth="1"/>
    <col min="8043" max="8192" width="11.42578125" style="31"/>
    <col min="8193" max="8193" width="41" style="31" customWidth="1"/>
    <col min="8194" max="8194" width="14" style="31" customWidth="1"/>
    <col min="8195" max="8195" width="22.140625" style="31" customWidth="1"/>
    <col min="8196" max="8196" width="11" style="31" customWidth="1"/>
    <col min="8197" max="8197" width="12.5703125" style="31" customWidth="1"/>
    <col min="8198" max="8198" width="11" style="31" customWidth="1"/>
    <col min="8199" max="8199" width="12.5703125" style="31" customWidth="1"/>
    <col min="8200" max="8207" width="11" style="31" customWidth="1"/>
    <col min="8208" max="8208" width="14.7109375" style="31" customWidth="1"/>
    <col min="8209" max="8209" width="11" style="31" customWidth="1"/>
    <col min="8210" max="8210" width="14.140625" style="31" customWidth="1"/>
    <col min="8211" max="8214" width="11.42578125" style="31"/>
    <col min="8215" max="8225" width="10" style="31" customWidth="1"/>
    <col min="8226" max="8231" width="11.5703125" style="31" customWidth="1"/>
    <col min="8232" max="8234" width="15.5703125" style="31" customWidth="1"/>
    <col min="8235" max="8273" width="0" style="31" hidden="1" customWidth="1"/>
    <col min="8274" max="8281" width="14.85546875" style="31" customWidth="1"/>
    <col min="8282" max="8283" width="10.85546875" style="31" customWidth="1"/>
    <col min="8284" max="8295" width="11.42578125" style="31"/>
    <col min="8296" max="8298" width="11.85546875" style="31" customWidth="1"/>
    <col min="8299" max="8448" width="11.42578125" style="31"/>
    <col min="8449" max="8449" width="41" style="31" customWidth="1"/>
    <col min="8450" max="8450" width="14" style="31" customWidth="1"/>
    <col min="8451" max="8451" width="22.140625" style="31" customWidth="1"/>
    <col min="8452" max="8452" width="11" style="31" customWidth="1"/>
    <col min="8453" max="8453" width="12.5703125" style="31" customWidth="1"/>
    <col min="8454" max="8454" width="11" style="31" customWidth="1"/>
    <col min="8455" max="8455" width="12.5703125" style="31" customWidth="1"/>
    <col min="8456" max="8463" width="11" style="31" customWidth="1"/>
    <col min="8464" max="8464" width="14.7109375" style="31" customWidth="1"/>
    <col min="8465" max="8465" width="11" style="31" customWidth="1"/>
    <col min="8466" max="8466" width="14.140625" style="31" customWidth="1"/>
    <col min="8467" max="8470" width="11.42578125" style="31"/>
    <col min="8471" max="8481" width="10" style="31" customWidth="1"/>
    <col min="8482" max="8487" width="11.5703125" style="31" customWidth="1"/>
    <col min="8488" max="8490" width="15.5703125" style="31" customWidth="1"/>
    <col min="8491" max="8529" width="0" style="31" hidden="1" customWidth="1"/>
    <col min="8530" max="8537" width="14.85546875" style="31" customWidth="1"/>
    <col min="8538" max="8539" width="10.85546875" style="31" customWidth="1"/>
    <col min="8540" max="8551" width="11.42578125" style="31"/>
    <col min="8552" max="8554" width="11.85546875" style="31" customWidth="1"/>
    <col min="8555" max="8704" width="11.42578125" style="31"/>
    <col min="8705" max="8705" width="41" style="31" customWidth="1"/>
    <col min="8706" max="8706" width="14" style="31" customWidth="1"/>
    <col min="8707" max="8707" width="22.140625" style="31" customWidth="1"/>
    <col min="8708" max="8708" width="11" style="31" customWidth="1"/>
    <col min="8709" max="8709" width="12.5703125" style="31" customWidth="1"/>
    <col min="8710" max="8710" width="11" style="31" customWidth="1"/>
    <col min="8711" max="8711" width="12.5703125" style="31" customWidth="1"/>
    <col min="8712" max="8719" width="11" style="31" customWidth="1"/>
    <col min="8720" max="8720" width="14.7109375" style="31" customWidth="1"/>
    <col min="8721" max="8721" width="11" style="31" customWidth="1"/>
    <col min="8722" max="8722" width="14.140625" style="31" customWidth="1"/>
    <col min="8723" max="8726" width="11.42578125" style="31"/>
    <col min="8727" max="8737" width="10" style="31" customWidth="1"/>
    <col min="8738" max="8743" width="11.5703125" style="31" customWidth="1"/>
    <col min="8744" max="8746" width="15.5703125" style="31" customWidth="1"/>
    <col min="8747" max="8785" width="0" style="31" hidden="1" customWidth="1"/>
    <col min="8786" max="8793" width="14.85546875" style="31" customWidth="1"/>
    <col min="8794" max="8795" width="10.85546875" style="31" customWidth="1"/>
    <col min="8796" max="8807" width="11.42578125" style="31"/>
    <col min="8808" max="8810" width="11.85546875" style="31" customWidth="1"/>
    <col min="8811" max="8960" width="11.42578125" style="31"/>
    <col min="8961" max="8961" width="41" style="31" customWidth="1"/>
    <col min="8962" max="8962" width="14" style="31" customWidth="1"/>
    <col min="8963" max="8963" width="22.140625" style="31" customWidth="1"/>
    <col min="8964" max="8964" width="11" style="31" customWidth="1"/>
    <col min="8965" max="8965" width="12.5703125" style="31" customWidth="1"/>
    <col min="8966" max="8966" width="11" style="31" customWidth="1"/>
    <col min="8967" max="8967" width="12.5703125" style="31" customWidth="1"/>
    <col min="8968" max="8975" width="11" style="31" customWidth="1"/>
    <col min="8976" max="8976" width="14.7109375" style="31" customWidth="1"/>
    <col min="8977" max="8977" width="11" style="31" customWidth="1"/>
    <col min="8978" max="8978" width="14.140625" style="31" customWidth="1"/>
    <col min="8979" max="8982" width="11.42578125" style="31"/>
    <col min="8983" max="8993" width="10" style="31" customWidth="1"/>
    <col min="8994" max="8999" width="11.5703125" style="31" customWidth="1"/>
    <col min="9000" max="9002" width="15.5703125" style="31" customWidth="1"/>
    <col min="9003" max="9041" width="0" style="31" hidden="1" customWidth="1"/>
    <col min="9042" max="9049" width="14.85546875" style="31" customWidth="1"/>
    <col min="9050" max="9051" width="10.85546875" style="31" customWidth="1"/>
    <col min="9052" max="9063" width="11.42578125" style="31"/>
    <col min="9064" max="9066" width="11.85546875" style="31" customWidth="1"/>
    <col min="9067" max="9216" width="11.42578125" style="31"/>
    <col min="9217" max="9217" width="41" style="31" customWidth="1"/>
    <col min="9218" max="9218" width="14" style="31" customWidth="1"/>
    <col min="9219" max="9219" width="22.140625" style="31" customWidth="1"/>
    <col min="9220" max="9220" width="11" style="31" customWidth="1"/>
    <col min="9221" max="9221" width="12.5703125" style="31" customWidth="1"/>
    <col min="9222" max="9222" width="11" style="31" customWidth="1"/>
    <col min="9223" max="9223" width="12.5703125" style="31" customWidth="1"/>
    <col min="9224" max="9231" width="11" style="31" customWidth="1"/>
    <col min="9232" max="9232" width="14.7109375" style="31" customWidth="1"/>
    <col min="9233" max="9233" width="11" style="31" customWidth="1"/>
    <col min="9234" max="9234" width="14.140625" style="31" customWidth="1"/>
    <col min="9235" max="9238" width="11.42578125" style="31"/>
    <col min="9239" max="9249" width="10" style="31" customWidth="1"/>
    <col min="9250" max="9255" width="11.5703125" style="31" customWidth="1"/>
    <col min="9256" max="9258" width="15.5703125" style="31" customWidth="1"/>
    <col min="9259" max="9297" width="0" style="31" hidden="1" customWidth="1"/>
    <col min="9298" max="9305" width="14.85546875" style="31" customWidth="1"/>
    <col min="9306" max="9307" width="10.85546875" style="31" customWidth="1"/>
    <col min="9308" max="9319" width="11.42578125" style="31"/>
    <col min="9320" max="9322" width="11.85546875" style="31" customWidth="1"/>
    <col min="9323" max="9472" width="11.42578125" style="31"/>
    <col min="9473" max="9473" width="41" style="31" customWidth="1"/>
    <col min="9474" max="9474" width="14" style="31" customWidth="1"/>
    <col min="9475" max="9475" width="22.140625" style="31" customWidth="1"/>
    <col min="9476" max="9476" width="11" style="31" customWidth="1"/>
    <col min="9477" max="9477" width="12.5703125" style="31" customWidth="1"/>
    <col min="9478" max="9478" width="11" style="31" customWidth="1"/>
    <col min="9479" max="9479" width="12.5703125" style="31" customWidth="1"/>
    <col min="9480" max="9487" width="11" style="31" customWidth="1"/>
    <col min="9488" max="9488" width="14.7109375" style="31" customWidth="1"/>
    <col min="9489" max="9489" width="11" style="31" customWidth="1"/>
    <col min="9490" max="9490" width="14.140625" style="31" customWidth="1"/>
    <col min="9491" max="9494" width="11.42578125" style="31"/>
    <col min="9495" max="9505" width="10" style="31" customWidth="1"/>
    <col min="9506" max="9511" width="11.5703125" style="31" customWidth="1"/>
    <col min="9512" max="9514" width="15.5703125" style="31" customWidth="1"/>
    <col min="9515" max="9553" width="0" style="31" hidden="1" customWidth="1"/>
    <col min="9554" max="9561" width="14.85546875" style="31" customWidth="1"/>
    <col min="9562" max="9563" width="10.85546875" style="31" customWidth="1"/>
    <col min="9564" max="9575" width="11.42578125" style="31"/>
    <col min="9576" max="9578" width="11.85546875" style="31" customWidth="1"/>
    <col min="9579" max="9728" width="11.42578125" style="31"/>
    <col min="9729" max="9729" width="41" style="31" customWidth="1"/>
    <col min="9730" max="9730" width="14" style="31" customWidth="1"/>
    <col min="9731" max="9731" width="22.140625" style="31" customWidth="1"/>
    <col min="9732" max="9732" width="11" style="31" customWidth="1"/>
    <col min="9733" max="9733" width="12.5703125" style="31" customWidth="1"/>
    <col min="9734" max="9734" width="11" style="31" customWidth="1"/>
    <col min="9735" max="9735" width="12.5703125" style="31" customWidth="1"/>
    <col min="9736" max="9743" width="11" style="31" customWidth="1"/>
    <col min="9744" max="9744" width="14.7109375" style="31" customWidth="1"/>
    <col min="9745" max="9745" width="11" style="31" customWidth="1"/>
    <col min="9746" max="9746" width="14.140625" style="31" customWidth="1"/>
    <col min="9747" max="9750" width="11.42578125" style="31"/>
    <col min="9751" max="9761" width="10" style="31" customWidth="1"/>
    <col min="9762" max="9767" width="11.5703125" style="31" customWidth="1"/>
    <col min="9768" max="9770" width="15.5703125" style="31" customWidth="1"/>
    <col min="9771" max="9809" width="0" style="31" hidden="1" customWidth="1"/>
    <col min="9810" max="9817" width="14.85546875" style="31" customWidth="1"/>
    <col min="9818" max="9819" width="10.85546875" style="31" customWidth="1"/>
    <col min="9820" max="9831" width="11.42578125" style="31"/>
    <col min="9832" max="9834" width="11.85546875" style="31" customWidth="1"/>
    <col min="9835" max="9984" width="11.42578125" style="31"/>
    <col min="9985" max="9985" width="41" style="31" customWidth="1"/>
    <col min="9986" max="9986" width="14" style="31" customWidth="1"/>
    <col min="9987" max="9987" width="22.140625" style="31" customWidth="1"/>
    <col min="9988" max="9988" width="11" style="31" customWidth="1"/>
    <col min="9989" max="9989" width="12.5703125" style="31" customWidth="1"/>
    <col min="9990" max="9990" width="11" style="31" customWidth="1"/>
    <col min="9991" max="9991" width="12.5703125" style="31" customWidth="1"/>
    <col min="9992" max="9999" width="11" style="31" customWidth="1"/>
    <col min="10000" max="10000" width="14.7109375" style="31" customWidth="1"/>
    <col min="10001" max="10001" width="11" style="31" customWidth="1"/>
    <col min="10002" max="10002" width="14.140625" style="31" customWidth="1"/>
    <col min="10003" max="10006" width="11.42578125" style="31"/>
    <col min="10007" max="10017" width="10" style="31" customWidth="1"/>
    <col min="10018" max="10023" width="11.5703125" style="31" customWidth="1"/>
    <col min="10024" max="10026" width="15.5703125" style="31" customWidth="1"/>
    <col min="10027" max="10065" width="0" style="31" hidden="1" customWidth="1"/>
    <col min="10066" max="10073" width="14.85546875" style="31" customWidth="1"/>
    <col min="10074" max="10075" width="10.85546875" style="31" customWidth="1"/>
    <col min="10076" max="10087" width="11.42578125" style="31"/>
    <col min="10088" max="10090" width="11.85546875" style="31" customWidth="1"/>
    <col min="10091" max="10240" width="11.42578125" style="31"/>
    <col min="10241" max="10241" width="41" style="31" customWidth="1"/>
    <col min="10242" max="10242" width="14" style="31" customWidth="1"/>
    <col min="10243" max="10243" width="22.140625" style="31" customWidth="1"/>
    <col min="10244" max="10244" width="11" style="31" customWidth="1"/>
    <col min="10245" max="10245" width="12.5703125" style="31" customWidth="1"/>
    <col min="10246" max="10246" width="11" style="31" customWidth="1"/>
    <col min="10247" max="10247" width="12.5703125" style="31" customWidth="1"/>
    <col min="10248" max="10255" width="11" style="31" customWidth="1"/>
    <col min="10256" max="10256" width="14.7109375" style="31" customWidth="1"/>
    <col min="10257" max="10257" width="11" style="31" customWidth="1"/>
    <col min="10258" max="10258" width="14.140625" style="31" customWidth="1"/>
    <col min="10259" max="10262" width="11.42578125" style="31"/>
    <col min="10263" max="10273" width="10" style="31" customWidth="1"/>
    <col min="10274" max="10279" width="11.5703125" style="31" customWidth="1"/>
    <col min="10280" max="10282" width="15.5703125" style="31" customWidth="1"/>
    <col min="10283" max="10321" width="0" style="31" hidden="1" customWidth="1"/>
    <col min="10322" max="10329" width="14.85546875" style="31" customWidth="1"/>
    <col min="10330" max="10331" width="10.85546875" style="31" customWidth="1"/>
    <col min="10332" max="10343" width="11.42578125" style="31"/>
    <col min="10344" max="10346" width="11.85546875" style="31" customWidth="1"/>
    <col min="10347" max="10496" width="11.42578125" style="31"/>
    <col min="10497" max="10497" width="41" style="31" customWidth="1"/>
    <col min="10498" max="10498" width="14" style="31" customWidth="1"/>
    <col min="10499" max="10499" width="22.140625" style="31" customWidth="1"/>
    <col min="10500" max="10500" width="11" style="31" customWidth="1"/>
    <col min="10501" max="10501" width="12.5703125" style="31" customWidth="1"/>
    <col min="10502" max="10502" width="11" style="31" customWidth="1"/>
    <col min="10503" max="10503" width="12.5703125" style="31" customWidth="1"/>
    <col min="10504" max="10511" width="11" style="31" customWidth="1"/>
    <col min="10512" max="10512" width="14.7109375" style="31" customWidth="1"/>
    <col min="10513" max="10513" width="11" style="31" customWidth="1"/>
    <col min="10514" max="10514" width="14.140625" style="31" customWidth="1"/>
    <col min="10515" max="10518" width="11.42578125" style="31"/>
    <col min="10519" max="10529" width="10" style="31" customWidth="1"/>
    <col min="10530" max="10535" width="11.5703125" style="31" customWidth="1"/>
    <col min="10536" max="10538" width="15.5703125" style="31" customWidth="1"/>
    <col min="10539" max="10577" width="0" style="31" hidden="1" customWidth="1"/>
    <col min="10578" max="10585" width="14.85546875" style="31" customWidth="1"/>
    <col min="10586" max="10587" width="10.85546875" style="31" customWidth="1"/>
    <col min="10588" max="10599" width="11.42578125" style="31"/>
    <col min="10600" max="10602" width="11.85546875" style="31" customWidth="1"/>
    <col min="10603" max="10752" width="11.42578125" style="31"/>
    <col min="10753" max="10753" width="41" style="31" customWidth="1"/>
    <col min="10754" max="10754" width="14" style="31" customWidth="1"/>
    <col min="10755" max="10755" width="22.140625" style="31" customWidth="1"/>
    <col min="10756" max="10756" width="11" style="31" customWidth="1"/>
    <col min="10757" max="10757" width="12.5703125" style="31" customWidth="1"/>
    <col min="10758" max="10758" width="11" style="31" customWidth="1"/>
    <col min="10759" max="10759" width="12.5703125" style="31" customWidth="1"/>
    <col min="10760" max="10767" width="11" style="31" customWidth="1"/>
    <col min="10768" max="10768" width="14.7109375" style="31" customWidth="1"/>
    <col min="10769" max="10769" width="11" style="31" customWidth="1"/>
    <col min="10770" max="10770" width="14.140625" style="31" customWidth="1"/>
    <col min="10771" max="10774" width="11.42578125" style="31"/>
    <col min="10775" max="10785" width="10" style="31" customWidth="1"/>
    <col min="10786" max="10791" width="11.5703125" style="31" customWidth="1"/>
    <col min="10792" max="10794" width="15.5703125" style="31" customWidth="1"/>
    <col min="10795" max="10833" width="0" style="31" hidden="1" customWidth="1"/>
    <col min="10834" max="10841" width="14.85546875" style="31" customWidth="1"/>
    <col min="10842" max="10843" width="10.85546875" style="31" customWidth="1"/>
    <col min="10844" max="10855" width="11.42578125" style="31"/>
    <col min="10856" max="10858" width="11.85546875" style="31" customWidth="1"/>
    <col min="10859" max="11008" width="11.42578125" style="31"/>
    <col min="11009" max="11009" width="41" style="31" customWidth="1"/>
    <col min="11010" max="11010" width="14" style="31" customWidth="1"/>
    <col min="11011" max="11011" width="22.140625" style="31" customWidth="1"/>
    <col min="11012" max="11012" width="11" style="31" customWidth="1"/>
    <col min="11013" max="11013" width="12.5703125" style="31" customWidth="1"/>
    <col min="11014" max="11014" width="11" style="31" customWidth="1"/>
    <col min="11015" max="11015" width="12.5703125" style="31" customWidth="1"/>
    <col min="11016" max="11023" width="11" style="31" customWidth="1"/>
    <col min="11024" max="11024" width="14.7109375" style="31" customWidth="1"/>
    <col min="11025" max="11025" width="11" style="31" customWidth="1"/>
    <col min="11026" max="11026" width="14.140625" style="31" customWidth="1"/>
    <col min="11027" max="11030" width="11.42578125" style="31"/>
    <col min="11031" max="11041" width="10" style="31" customWidth="1"/>
    <col min="11042" max="11047" width="11.5703125" style="31" customWidth="1"/>
    <col min="11048" max="11050" width="15.5703125" style="31" customWidth="1"/>
    <col min="11051" max="11089" width="0" style="31" hidden="1" customWidth="1"/>
    <col min="11090" max="11097" width="14.85546875" style="31" customWidth="1"/>
    <col min="11098" max="11099" width="10.85546875" style="31" customWidth="1"/>
    <col min="11100" max="11111" width="11.42578125" style="31"/>
    <col min="11112" max="11114" width="11.85546875" style="31" customWidth="1"/>
    <col min="11115" max="11264" width="11.42578125" style="31"/>
    <col min="11265" max="11265" width="41" style="31" customWidth="1"/>
    <col min="11266" max="11266" width="14" style="31" customWidth="1"/>
    <col min="11267" max="11267" width="22.140625" style="31" customWidth="1"/>
    <col min="11268" max="11268" width="11" style="31" customWidth="1"/>
    <col min="11269" max="11269" width="12.5703125" style="31" customWidth="1"/>
    <col min="11270" max="11270" width="11" style="31" customWidth="1"/>
    <col min="11271" max="11271" width="12.5703125" style="31" customWidth="1"/>
    <col min="11272" max="11279" width="11" style="31" customWidth="1"/>
    <col min="11280" max="11280" width="14.7109375" style="31" customWidth="1"/>
    <col min="11281" max="11281" width="11" style="31" customWidth="1"/>
    <col min="11282" max="11282" width="14.140625" style="31" customWidth="1"/>
    <col min="11283" max="11286" width="11.42578125" style="31"/>
    <col min="11287" max="11297" width="10" style="31" customWidth="1"/>
    <col min="11298" max="11303" width="11.5703125" style="31" customWidth="1"/>
    <col min="11304" max="11306" width="15.5703125" style="31" customWidth="1"/>
    <col min="11307" max="11345" width="0" style="31" hidden="1" customWidth="1"/>
    <col min="11346" max="11353" width="14.85546875" style="31" customWidth="1"/>
    <col min="11354" max="11355" width="10.85546875" style="31" customWidth="1"/>
    <col min="11356" max="11367" width="11.42578125" style="31"/>
    <col min="11368" max="11370" width="11.85546875" style="31" customWidth="1"/>
    <col min="11371" max="11520" width="11.42578125" style="31"/>
    <col min="11521" max="11521" width="41" style="31" customWidth="1"/>
    <col min="11522" max="11522" width="14" style="31" customWidth="1"/>
    <col min="11523" max="11523" width="22.140625" style="31" customWidth="1"/>
    <col min="11524" max="11524" width="11" style="31" customWidth="1"/>
    <col min="11525" max="11525" width="12.5703125" style="31" customWidth="1"/>
    <col min="11526" max="11526" width="11" style="31" customWidth="1"/>
    <col min="11527" max="11527" width="12.5703125" style="31" customWidth="1"/>
    <col min="11528" max="11535" width="11" style="31" customWidth="1"/>
    <col min="11536" max="11536" width="14.7109375" style="31" customWidth="1"/>
    <col min="11537" max="11537" width="11" style="31" customWidth="1"/>
    <col min="11538" max="11538" width="14.140625" style="31" customWidth="1"/>
    <col min="11539" max="11542" width="11.42578125" style="31"/>
    <col min="11543" max="11553" width="10" style="31" customWidth="1"/>
    <col min="11554" max="11559" width="11.5703125" style="31" customWidth="1"/>
    <col min="11560" max="11562" width="15.5703125" style="31" customWidth="1"/>
    <col min="11563" max="11601" width="0" style="31" hidden="1" customWidth="1"/>
    <col min="11602" max="11609" width="14.85546875" style="31" customWidth="1"/>
    <col min="11610" max="11611" width="10.85546875" style="31" customWidth="1"/>
    <col min="11612" max="11623" width="11.42578125" style="31"/>
    <col min="11624" max="11626" width="11.85546875" style="31" customWidth="1"/>
    <col min="11627" max="11776" width="11.42578125" style="31"/>
    <col min="11777" max="11777" width="41" style="31" customWidth="1"/>
    <col min="11778" max="11778" width="14" style="31" customWidth="1"/>
    <col min="11779" max="11779" width="22.140625" style="31" customWidth="1"/>
    <col min="11780" max="11780" width="11" style="31" customWidth="1"/>
    <col min="11781" max="11781" width="12.5703125" style="31" customWidth="1"/>
    <col min="11782" max="11782" width="11" style="31" customWidth="1"/>
    <col min="11783" max="11783" width="12.5703125" style="31" customWidth="1"/>
    <col min="11784" max="11791" width="11" style="31" customWidth="1"/>
    <col min="11792" max="11792" width="14.7109375" style="31" customWidth="1"/>
    <col min="11793" max="11793" width="11" style="31" customWidth="1"/>
    <col min="11794" max="11794" width="14.140625" style="31" customWidth="1"/>
    <col min="11795" max="11798" width="11.42578125" style="31"/>
    <col min="11799" max="11809" width="10" style="31" customWidth="1"/>
    <col min="11810" max="11815" width="11.5703125" style="31" customWidth="1"/>
    <col min="11816" max="11818" width="15.5703125" style="31" customWidth="1"/>
    <col min="11819" max="11857" width="0" style="31" hidden="1" customWidth="1"/>
    <col min="11858" max="11865" width="14.85546875" style="31" customWidth="1"/>
    <col min="11866" max="11867" width="10.85546875" style="31" customWidth="1"/>
    <col min="11868" max="11879" width="11.42578125" style="31"/>
    <col min="11880" max="11882" width="11.85546875" style="31" customWidth="1"/>
    <col min="11883" max="12032" width="11.42578125" style="31"/>
    <col min="12033" max="12033" width="41" style="31" customWidth="1"/>
    <col min="12034" max="12034" width="14" style="31" customWidth="1"/>
    <col min="12035" max="12035" width="22.140625" style="31" customWidth="1"/>
    <col min="12036" max="12036" width="11" style="31" customWidth="1"/>
    <col min="12037" max="12037" width="12.5703125" style="31" customWidth="1"/>
    <col min="12038" max="12038" width="11" style="31" customWidth="1"/>
    <col min="12039" max="12039" width="12.5703125" style="31" customWidth="1"/>
    <col min="12040" max="12047" width="11" style="31" customWidth="1"/>
    <col min="12048" max="12048" width="14.7109375" style="31" customWidth="1"/>
    <col min="12049" max="12049" width="11" style="31" customWidth="1"/>
    <col min="12050" max="12050" width="14.140625" style="31" customWidth="1"/>
    <col min="12051" max="12054" width="11.42578125" style="31"/>
    <col min="12055" max="12065" width="10" style="31" customWidth="1"/>
    <col min="12066" max="12071" width="11.5703125" style="31" customWidth="1"/>
    <col min="12072" max="12074" width="15.5703125" style="31" customWidth="1"/>
    <col min="12075" max="12113" width="0" style="31" hidden="1" customWidth="1"/>
    <col min="12114" max="12121" width="14.85546875" style="31" customWidth="1"/>
    <col min="12122" max="12123" width="10.85546875" style="31" customWidth="1"/>
    <col min="12124" max="12135" width="11.42578125" style="31"/>
    <col min="12136" max="12138" width="11.85546875" style="31" customWidth="1"/>
    <col min="12139" max="12288" width="11.42578125" style="31"/>
    <col min="12289" max="12289" width="41" style="31" customWidth="1"/>
    <col min="12290" max="12290" width="14" style="31" customWidth="1"/>
    <col min="12291" max="12291" width="22.140625" style="31" customWidth="1"/>
    <col min="12292" max="12292" width="11" style="31" customWidth="1"/>
    <col min="12293" max="12293" width="12.5703125" style="31" customWidth="1"/>
    <col min="12294" max="12294" width="11" style="31" customWidth="1"/>
    <col min="12295" max="12295" width="12.5703125" style="31" customWidth="1"/>
    <col min="12296" max="12303" width="11" style="31" customWidth="1"/>
    <col min="12304" max="12304" width="14.7109375" style="31" customWidth="1"/>
    <col min="12305" max="12305" width="11" style="31" customWidth="1"/>
    <col min="12306" max="12306" width="14.140625" style="31" customWidth="1"/>
    <col min="12307" max="12310" width="11.42578125" style="31"/>
    <col min="12311" max="12321" width="10" style="31" customWidth="1"/>
    <col min="12322" max="12327" width="11.5703125" style="31" customWidth="1"/>
    <col min="12328" max="12330" width="15.5703125" style="31" customWidth="1"/>
    <col min="12331" max="12369" width="0" style="31" hidden="1" customWidth="1"/>
    <col min="12370" max="12377" width="14.85546875" style="31" customWidth="1"/>
    <col min="12378" max="12379" width="10.85546875" style="31" customWidth="1"/>
    <col min="12380" max="12391" width="11.42578125" style="31"/>
    <col min="12392" max="12394" width="11.85546875" style="31" customWidth="1"/>
    <col min="12395" max="12544" width="11.42578125" style="31"/>
    <col min="12545" max="12545" width="41" style="31" customWidth="1"/>
    <col min="12546" max="12546" width="14" style="31" customWidth="1"/>
    <col min="12547" max="12547" width="22.140625" style="31" customWidth="1"/>
    <col min="12548" max="12548" width="11" style="31" customWidth="1"/>
    <col min="12549" max="12549" width="12.5703125" style="31" customWidth="1"/>
    <col min="12550" max="12550" width="11" style="31" customWidth="1"/>
    <col min="12551" max="12551" width="12.5703125" style="31" customWidth="1"/>
    <col min="12552" max="12559" width="11" style="31" customWidth="1"/>
    <col min="12560" max="12560" width="14.7109375" style="31" customWidth="1"/>
    <col min="12561" max="12561" width="11" style="31" customWidth="1"/>
    <col min="12562" max="12562" width="14.140625" style="31" customWidth="1"/>
    <col min="12563" max="12566" width="11.42578125" style="31"/>
    <col min="12567" max="12577" width="10" style="31" customWidth="1"/>
    <col min="12578" max="12583" width="11.5703125" style="31" customWidth="1"/>
    <col min="12584" max="12586" width="15.5703125" style="31" customWidth="1"/>
    <col min="12587" max="12625" width="0" style="31" hidden="1" customWidth="1"/>
    <col min="12626" max="12633" width="14.85546875" style="31" customWidth="1"/>
    <col min="12634" max="12635" width="10.85546875" style="31" customWidth="1"/>
    <col min="12636" max="12647" width="11.42578125" style="31"/>
    <col min="12648" max="12650" width="11.85546875" style="31" customWidth="1"/>
    <col min="12651" max="12800" width="11.42578125" style="31"/>
    <col min="12801" max="12801" width="41" style="31" customWidth="1"/>
    <col min="12802" max="12802" width="14" style="31" customWidth="1"/>
    <col min="12803" max="12803" width="22.140625" style="31" customWidth="1"/>
    <col min="12804" max="12804" width="11" style="31" customWidth="1"/>
    <col min="12805" max="12805" width="12.5703125" style="31" customWidth="1"/>
    <col min="12806" max="12806" width="11" style="31" customWidth="1"/>
    <col min="12807" max="12807" width="12.5703125" style="31" customWidth="1"/>
    <col min="12808" max="12815" width="11" style="31" customWidth="1"/>
    <col min="12816" max="12816" width="14.7109375" style="31" customWidth="1"/>
    <col min="12817" max="12817" width="11" style="31" customWidth="1"/>
    <col min="12818" max="12818" width="14.140625" style="31" customWidth="1"/>
    <col min="12819" max="12822" width="11.42578125" style="31"/>
    <col min="12823" max="12833" width="10" style="31" customWidth="1"/>
    <col min="12834" max="12839" width="11.5703125" style="31" customWidth="1"/>
    <col min="12840" max="12842" width="15.5703125" style="31" customWidth="1"/>
    <col min="12843" max="12881" width="0" style="31" hidden="1" customWidth="1"/>
    <col min="12882" max="12889" width="14.85546875" style="31" customWidth="1"/>
    <col min="12890" max="12891" width="10.85546875" style="31" customWidth="1"/>
    <col min="12892" max="12903" width="11.42578125" style="31"/>
    <col min="12904" max="12906" width="11.85546875" style="31" customWidth="1"/>
    <col min="12907" max="13056" width="11.42578125" style="31"/>
    <col min="13057" max="13057" width="41" style="31" customWidth="1"/>
    <col min="13058" max="13058" width="14" style="31" customWidth="1"/>
    <col min="13059" max="13059" width="22.140625" style="31" customWidth="1"/>
    <col min="13060" max="13060" width="11" style="31" customWidth="1"/>
    <col min="13061" max="13061" width="12.5703125" style="31" customWidth="1"/>
    <col min="13062" max="13062" width="11" style="31" customWidth="1"/>
    <col min="13063" max="13063" width="12.5703125" style="31" customWidth="1"/>
    <col min="13064" max="13071" width="11" style="31" customWidth="1"/>
    <col min="13072" max="13072" width="14.7109375" style="31" customWidth="1"/>
    <col min="13073" max="13073" width="11" style="31" customWidth="1"/>
    <col min="13074" max="13074" width="14.140625" style="31" customWidth="1"/>
    <col min="13075" max="13078" width="11.42578125" style="31"/>
    <col min="13079" max="13089" width="10" style="31" customWidth="1"/>
    <col min="13090" max="13095" width="11.5703125" style="31" customWidth="1"/>
    <col min="13096" max="13098" width="15.5703125" style="31" customWidth="1"/>
    <col min="13099" max="13137" width="0" style="31" hidden="1" customWidth="1"/>
    <col min="13138" max="13145" width="14.85546875" style="31" customWidth="1"/>
    <col min="13146" max="13147" width="10.85546875" style="31" customWidth="1"/>
    <col min="13148" max="13159" width="11.42578125" style="31"/>
    <col min="13160" max="13162" width="11.85546875" style="31" customWidth="1"/>
    <col min="13163" max="13312" width="11.42578125" style="31"/>
    <col min="13313" max="13313" width="41" style="31" customWidth="1"/>
    <col min="13314" max="13314" width="14" style="31" customWidth="1"/>
    <col min="13315" max="13315" width="22.140625" style="31" customWidth="1"/>
    <col min="13316" max="13316" width="11" style="31" customWidth="1"/>
    <col min="13317" max="13317" width="12.5703125" style="31" customWidth="1"/>
    <col min="13318" max="13318" width="11" style="31" customWidth="1"/>
    <col min="13319" max="13319" width="12.5703125" style="31" customWidth="1"/>
    <col min="13320" max="13327" width="11" style="31" customWidth="1"/>
    <col min="13328" max="13328" width="14.7109375" style="31" customWidth="1"/>
    <col min="13329" max="13329" width="11" style="31" customWidth="1"/>
    <col min="13330" max="13330" width="14.140625" style="31" customWidth="1"/>
    <col min="13331" max="13334" width="11.42578125" style="31"/>
    <col min="13335" max="13345" width="10" style="31" customWidth="1"/>
    <col min="13346" max="13351" width="11.5703125" style="31" customWidth="1"/>
    <col min="13352" max="13354" width="15.5703125" style="31" customWidth="1"/>
    <col min="13355" max="13393" width="0" style="31" hidden="1" customWidth="1"/>
    <col min="13394" max="13401" width="14.85546875" style="31" customWidth="1"/>
    <col min="13402" max="13403" width="10.85546875" style="31" customWidth="1"/>
    <col min="13404" max="13415" width="11.42578125" style="31"/>
    <col min="13416" max="13418" width="11.85546875" style="31" customWidth="1"/>
    <col min="13419" max="13568" width="11.42578125" style="31"/>
    <col min="13569" max="13569" width="41" style="31" customWidth="1"/>
    <col min="13570" max="13570" width="14" style="31" customWidth="1"/>
    <col min="13571" max="13571" width="22.140625" style="31" customWidth="1"/>
    <col min="13572" max="13572" width="11" style="31" customWidth="1"/>
    <col min="13573" max="13573" width="12.5703125" style="31" customWidth="1"/>
    <col min="13574" max="13574" width="11" style="31" customWidth="1"/>
    <col min="13575" max="13575" width="12.5703125" style="31" customWidth="1"/>
    <col min="13576" max="13583" width="11" style="31" customWidth="1"/>
    <col min="13584" max="13584" width="14.7109375" style="31" customWidth="1"/>
    <col min="13585" max="13585" width="11" style="31" customWidth="1"/>
    <col min="13586" max="13586" width="14.140625" style="31" customWidth="1"/>
    <col min="13587" max="13590" width="11.42578125" style="31"/>
    <col min="13591" max="13601" width="10" style="31" customWidth="1"/>
    <col min="13602" max="13607" width="11.5703125" style="31" customWidth="1"/>
    <col min="13608" max="13610" width="15.5703125" style="31" customWidth="1"/>
    <col min="13611" max="13649" width="0" style="31" hidden="1" customWidth="1"/>
    <col min="13650" max="13657" width="14.85546875" style="31" customWidth="1"/>
    <col min="13658" max="13659" width="10.85546875" style="31" customWidth="1"/>
    <col min="13660" max="13671" width="11.42578125" style="31"/>
    <col min="13672" max="13674" width="11.85546875" style="31" customWidth="1"/>
    <col min="13675" max="13824" width="11.42578125" style="31"/>
    <col min="13825" max="13825" width="41" style="31" customWidth="1"/>
    <col min="13826" max="13826" width="14" style="31" customWidth="1"/>
    <col min="13827" max="13827" width="22.140625" style="31" customWidth="1"/>
    <col min="13828" max="13828" width="11" style="31" customWidth="1"/>
    <col min="13829" max="13829" width="12.5703125" style="31" customWidth="1"/>
    <col min="13830" max="13830" width="11" style="31" customWidth="1"/>
    <col min="13831" max="13831" width="12.5703125" style="31" customWidth="1"/>
    <col min="13832" max="13839" width="11" style="31" customWidth="1"/>
    <col min="13840" max="13840" width="14.7109375" style="31" customWidth="1"/>
    <col min="13841" max="13841" width="11" style="31" customWidth="1"/>
    <col min="13842" max="13842" width="14.140625" style="31" customWidth="1"/>
    <col min="13843" max="13846" width="11.42578125" style="31"/>
    <col min="13847" max="13857" width="10" style="31" customWidth="1"/>
    <col min="13858" max="13863" width="11.5703125" style="31" customWidth="1"/>
    <col min="13864" max="13866" width="15.5703125" style="31" customWidth="1"/>
    <col min="13867" max="13905" width="0" style="31" hidden="1" customWidth="1"/>
    <col min="13906" max="13913" width="14.85546875" style="31" customWidth="1"/>
    <col min="13914" max="13915" width="10.85546875" style="31" customWidth="1"/>
    <col min="13916" max="13927" width="11.42578125" style="31"/>
    <col min="13928" max="13930" width="11.85546875" style="31" customWidth="1"/>
    <col min="13931" max="14080" width="11.42578125" style="31"/>
    <col min="14081" max="14081" width="41" style="31" customWidth="1"/>
    <col min="14082" max="14082" width="14" style="31" customWidth="1"/>
    <col min="14083" max="14083" width="22.140625" style="31" customWidth="1"/>
    <col min="14084" max="14084" width="11" style="31" customWidth="1"/>
    <col min="14085" max="14085" width="12.5703125" style="31" customWidth="1"/>
    <col min="14086" max="14086" width="11" style="31" customWidth="1"/>
    <col min="14087" max="14087" width="12.5703125" style="31" customWidth="1"/>
    <col min="14088" max="14095" width="11" style="31" customWidth="1"/>
    <col min="14096" max="14096" width="14.7109375" style="31" customWidth="1"/>
    <col min="14097" max="14097" width="11" style="31" customWidth="1"/>
    <col min="14098" max="14098" width="14.140625" style="31" customWidth="1"/>
    <col min="14099" max="14102" width="11.42578125" style="31"/>
    <col min="14103" max="14113" width="10" style="31" customWidth="1"/>
    <col min="14114" max="14119" width="11.5703125" style="31" customWidth="1"/>
    <col min="14120" max="14122" width="15.5703125" style="31" customWidth="1"/>
    <col min="14123" max="14161" width="0" style="31" hidden="1" customWidth="1"/>
    <col min="14162" max="14169" width="14.85546875" style="31" customWidth="1"/>
    <col min="14170" max="14171" width="10.85546875" style="31" customWidth="1"/>
    <col min="14172" max="14183" width="11.42578125" style="31"/>
    <col min="14184" max="14186" width="11.85546875" style="31" customWidth="1"/>
    <col min="14187" max="14336" width="11.42578125" style="31"/>
    <col min="14337" max="14337" width="41" style="31" customWidth="1"/>
    <col min="14338" max="14338" width="14" style="31" customWidth="1"/>
    <col min="14339" max="14339" width="22.140625" style="31" customWidth="1"/>
    <col min="14340" max="14340" width="11" style="31" customWidth="1"/>
    <col min="14341" max="14341" width="12.5703125" style="31" customWidth="1"/>
    <col min="14342" max="14342" width="11" style="31" customWidth="1"/>
    <col min="14343" max="14343" width="12.5703125" style="31" customWidth="1"/>
    <col min="14344" max="14351" width="11" style="31" customWidth="1"/>
    <col min="14352" max="14352" width="14.7109375" style="31" customWidth="1"/>
    <col min="14353" max="14353" width="11" style="31" customWidth="1"/>
    <col min="14354" max="14354" width="14.140625" style="31" customWidth="1"/>
    <col min="14355" max="14358" width="11.42578125" style="31"/>
    <col min="14359" max="14369" width="10" style="31" customWidth="1"/>
    <col min="14370" max="14375" width="11.5703125" style="31" customWidth="1"/>
    <col min="14376" max="14378" width="15.5703125" style="31" customWidth="1"/>
    <col min="14379" max="14417" width="0" style="31" hidden="1" customWidth="1"/>
    <col min="14418" max="14425" width="14.85546875" style="31" customWidth="1"/>
    <col min="14426" max="14427" width="10.85546875" style="31" customWidth="1"/>
    <col min="14428" max="14439" width="11.42578125" style="31"/>
    <col min="14440" max="14442" width="11.85546875" style="31" customWidth="1"/>
    <col min="14443" max="14592" width="11.42578125" style="31"/>
    <col min="14593" max="14593" width="41" style="31" customWidth="1"/>
    <col min="14594" max="14594" width="14" style="31" customWidth="1"/>
    <col min="14595" max="14595" width="22.140625" style="31" customWidth="1"/>
    <col min="14596" max="14596" width="11" style="31" customWidth="1"/>
    <col min="14597" max="14597" width="12.5703125" style="31" customWidth="1"/>
    <col min="14598" max="14598" width="11" style="31" customWidth="1"/>
    <col min="14599" max="14599" width="12.5703125" style="31" customWidth="1"/>
    <col min="14600" max="14607" width="11" style="31" customWidth="1"/>
    <col min="14608" max="14608" width="14.7109375" style="31" customWidth="1"/>
    <col min="14609" max="14609" width="11" style="31" customWidth="1"/>
    <col min="14610" max="14610" width="14.140625" style="31" customWidth="1"/>
    <col min="14611" max="14614" width="11.42578125" style="31"/>
    <col min="14615" max="14625" width="10" style="31" customWidth="1"/>
    <col min="14626" max="14631" width="11.5703125" style="31" customWidth="1"/>
    <col min="14632" max="14634" width="15.5703125" style="31" customWidth="1"/>
    <col min="14635" max="14673" width="0" style="31" hidden="1" customWidth="1"/>
    <col min="14674" max="14681" width="14.85546875" style="31" customWidth="1"/>
    <col min="14682" max="14683" width="10.85546875" style="31" customWidth="1"/>
    <col min="14684" max="14695" width="11.42578125" style="31"/>
    <col min="14696" max="14698" width="11.85546875" style="31" customWidth="1"/>
    <col min="14699" max="14848" width="11.42578125" style="31"/>
    <col min="14849" max="14849" width="41" style="31" customWidth="1"/>
    <col min="14850" max="14850" width="14" style="31" customWidth="1"/>
    <col min="14851" max="14851" width="22.140625" style="31" customWidth="1"/>
    <col min="14852" max="14852" width="11" style="31" customWidth="1"/>
    <col min="14853" max="14853" width="12.5703125" style="31" customWidth="1"/>
    <col min="14854" max="14854" width="11" style="31" customWidth="1"/>
    <col min="14855" max="14855" width="12.5703125" style="31" customWidth="1"/>
    <col min="14856" max="14863" width="11" style="31" customWidth="1"/>
    <col min="14864" max="14864" width="14.7109375" style="31" customWidth="1"/>
    <col min="14865" max="14865" width="11" style="31" customWidth="1"/>
    <col min="14866" max="14866" width="14.140625" style="31" customWidth="1"/>
    <col min="14867" max="14870" width="11.42578125" style="31"/>
    <col min="14871" max="14881" width="10" style="31" customWidth="1"/>
    <col min="14882" max="14887" width="11.5703125" style="31" customWidth="1"/>
    <col min="14888" max="14890" width="15.5703125" style="31" customWidth="1"/>
    <col min="14891" max="14929" width="0" style="31" hidden="1" customWidth="1"/>
    <col min="14930" max="14937" width="14.85546875" style="31" customWidth="1"/>
    <col min="14938" max="14939" width="10.85546875" style="31" customWidth="1"/>
    <col min="14940" max="14951" width="11.42578125" style="31"/>
    <col min="14952" max="14954" width="11.85546875" style="31" customWidth="1"/>
    <col min="14955" max="15104" width="11.42578125" style="31"/>
    <col min="15105" max="15105" width="41" style="31" customWidth="1"/>
    <col min="15106" max="15106" width="14" style="31" customWidth="1"/>
    <col min="15107" max="15107" width="22.140625" style="31" customWidth="1"/>
    <col min="15108" max="15108" width="11" style="31" customWidth="1"/>
    <col min="15109" max="15109" width="12.5703125" style="31" customWidth="1"/>
    <col min="15110" max="15110" width="11" style="31" customWidth="1"/>
    <col min="15111" max="15111" width="12.5703125" style="31" customWidth="1"/>
    <col min="15112" max="15119" width="11" style="31" customWidth="1"/>
    <col min="15120" max="15120" width="14.7109375" style="31" customWidth="1"/>
    <col min="15121" max="15121" width="11" style="31" customWidth="1"/>
    <col min="15122" max="15122" width="14.140625" style="31" customWidth="1"/>
    <col min="15123" max="15126" width="11.42578125" style="31"/>
    <col min="15127" max="15137" width="10" style="31" customWidth="1"/>
    <col min="15138" max="15143" width="11.5703125" style="31" customWidth="1"/>
    <col min="15144" max="15146" width="15.5703125" style="31" customWidth="1"/>
    <col min="15147" max="15185" width="0" style="31" hidden="1" customWidth="1"/>
    <col min="15186" max="15193" width="14.85546875" style="31" customWidth="1"/>
    <col min="15194" max="15195" width="10.85546875" style="31" customWidth="1"/>
    <col min="15196" max="15207" width="11.42578125" style="31"/>
    <col min="15208" max="15210" width="11.85546875" style="31" customWidth="1"/>
    <col min="15211" max="15360" width="11.42578125" style="31"/>
    <col min="15361" max="15361" width="41" style="31" customWidth="1"/>
    <col min="15362" max="15362" width="14" style="31" customWidth="1"/>
    <col min="15363" max="15363" width="22.140625" style="31" customWidth="1"/>
    <col min="15364" max="15364" width="11" style="31" customWidth="1"/>
    <col min="15365" max="15365" width="12.5703125" style="31" customWidth="1"/>
    <col min="15366" max="15366" width="11" style="31" customWidth="1"/>
    <col min="15367" max="15367" width="12.5703125" style="31" customWidth="1"/>
    <col min="15368" max="15375" width="11" style="31" customWidth="1"/>
    <col min="15376" max="15376" width="14.7109375" style="31" customWidth="1"/>
    <col min="15377" max="15377" width="11" style="31" customWidth="1"/>
    <col min="15378" max="15378" width="14.140625" style="31" customWidth="1"/>
    <col min="15379" max="15382" width="11.42578125" style="31"/>
    <col min="15383" max="15393" width="10" style="31" customWidth="1"/>
    <col min="15394" max="15399" width="11.5703125" style="31" customWidth="1"/>
    <col min="15400" max="15402" width="15.5703125" style="31" customWidth="1"/>
    <col min="15403" max="15441" width="0" style="31" hidden="1" customWidth="1"/>
    <col min="15442" max="15449" width="14.85546875" style="31" customWidth="1"/>
    <col min="15450" max="15451" width="10.85546875" style="31" customWidth="1"/>
    <col min="15452" max="15463" width="11.42578125" style="31"/>
    <col min="15464" max="15466" width="11.85546875" style="31" customWidth="1"/>
    <col min="15467" max="15616" width="11.42578125" style="31"/>
    <col min="15617" max="15617" width="41" style="31" customWidth="1"/>
    <col min="15618" max="15618" width="14" style="31" customWidth="1"/>
    <col min="15619" max="15619" width="22.140625" style="31" customWidth="1"/>
    <col min="15620" max="15620" width="11" style="31" customWidth="1"/>
    <col min="15621" max="15621" width="12.5703125" style="31" customWidth="1"/>
    <col min="15622" max="15622" width="11" style="31" customWidth="1"/>
    <col min="15623" max="15623" width="12.5703125" style="31" customWidth="1"/>
    <col min="15624" max="15631" width="11" style="31" customWidth="1"/>
    <col min="15632" max="15632" width="14.7109375" style="31" customWidth="1"/>
    <col min="15633" max="15633" width="11" style="31" customWidth="1"/>
    <col min="15634" max="15634" width="14.140625" style="31" customWidth="1"/>
    <col min="15635" max="15638" width="11.42578125" style="31"/>
    <col min="15639" max="15649" width="10" style="31" customWidth="1"/>
    <col min="15650" max="15655" width="11.5703125" style="31" customWidth="1"/>
    <col min="15656" max="15658" width="15.5703125" style="31" customWidth="1"/>
    <col min="15659" max="15697" width="0" style="31" hidden="1" customWidth="1"/>
    <col min="15698" max="15705" width="14.85546875" style="31" customWidth="1"/>
    <col min="15706" max="15707" width="10.85546875" style="31" customWidth="1"/>
    <col min="15708" max="15719" width="11.42578125" style="31"/>
    <col min="15720" max="15722" width="11.85546875" style="31" customWidth="1"/>
    <col min="15723" max="15872" width="11.42578125" style="31"/>
    <col min="15873" max="15873" width="41" style="31" customWidth="1"/>
    <col min="15874" max="15874" width="14" style="31" customWidth="1"/>
    <col min="15875" max="15875" width="22.140625" style="31" customWidth="1"/>
    <col min="15876" max="15876" width="11" style="31" customWidth="1"/>
    <col min="15877" max="15877" width="12.5703125" style="31" customWidth="1"/>
    <col min="15878" max="15878" width="11" style="31" customWidth="1"/>
    <col min="15879" max="15879" width="12.5703125" style="31" customWidth="1"/>
    <col min="15880" max="15887" width="11" style="31" customWidth="1"/>
    <col min="15888" max="15888" width="14.7109375" style="31" customWidth="1"/>
    <col min="15889" max="15889" width="11" style="31" customWidth="1"/>
    <col min="15890" max="15890" width="14.140625" style="31" customWidth="1"/>
    <col min="15891" max="15894" width="11.42578125" style="31"/>
    <col min="15895" max="15905" width="10" style="31" customWidth="1"/>
    <col min="15906" max="15911" width="11.5703125" style="31" customWidth="1"/>
    <col min="15912" max="15914" width="15.5703125" style="31" customWidth="1"/>
    <col min="15915" max="15953" width="0" style="31" hidden="1" customWidth="1"/>
    <col min="15954" max="15961" width="14.85546875" style="31" customWidth="1"/>
    <col min="15962" max="15963" width="10.85546875" style="31" customWidth="1"/>
    <col min="15964" max="15975" width="11.42578125" style="31"/>
    <col min="15976" max="15978" width="11.85546875" style="31" customWidth="1"/>
    <col min="15979" max="16128" width="11.42578125" style="31"/>
    <col min="16129" max="16129" width="41" style="31" customWidth="1"/>
    <col min="16130" max="16130" width="14" style="31" customWidth="1"/>
    <col min="16131" max="16131" width="22.140625" style="31" customWidth="1"/>
    <col min="16132" max="16132" width="11" style="31" customWidth="1"/>
    <col min="16133" max="16133" width="12.5703125" style="31" customWidth="1"/>
    <col min="16134" max="16134" width="11" style="31" customWidth="1"/>
    <col min="16135" max="16135" width="12.5703125" style="31" customWidth="1"/>
    <col min="16136" max="16143" width="11" style="31" customWidth="1"/>
    <col min="16144" max="16144" width="14.7109375" style="31" customWidth="1"/>
    <col min="16145" max="16145" width="11" style="31" customWidth="1"/>
    <col min="16146" max="16146" width="14.140625" style="31" customWidth="1"/>
    <col min="16147" max="16150" width="11.42578125" style="31"/>
    <col min="16151" max="16161" width="10" style="31" customWidth="1"/>
    <col min="16162" max="16167" width="11.5703125" style="31" customWidth="1"/>
    <col min="16168" max="16170" width="15.5703125" style="31" customWidth="1"/>
    <col min="16171" max="16209" width="0" style="31" hidden="1" customWidth="1"/>
    <col min="16210" max="16217" width="14.85546875" style="31" customWidth="1"/>
    <col min="16218" max="16219" width="10.85546875" style="31" customWidth="1"/>
    <col min="16220" max="16231" width="11.42578125" style="31"/>
    <col min="16232" max="16234" width="11.85546875" style="31" customWidth="1"/>
    <col min="16235" max="16384" width="11.42578125" style="31"/>
  </cols>
  <sheetData>
    <row r="1" spans="1:58" ht="12.75" customHeight="1" x14ac:dyDescent="0.15">
      <c r="A1" s="23" t="s">
        <v>0</v>
      </c>
      <c r="BA1" s="5"/>
      <c r="BB1" s="5"/>
      <c r="BC1" s="5"/>
      <c r="BD1" s="5"/>
      <c r="BE1" s="5"/>
      <c r="BF1" s="5"/>
    </row>
    <row r="2" spans="1:58" ht="12.75" customHeight="1" x14ac:dyDescent="0.15">
      <c r="A2" s="23" t="str">
        <f>CONCATENATE("COMUNA: ",[10]NOMBRE!B2," - ","( ",[10]NOMBRE!C2,[10]NOMBRE!D2,[10]NOMBRE!E2,[10]NOMBRE!F2,[10]NOMBRE!G2," )")</f>
        <v>COMUNA: LINARES - ( 07401 )</v>
      </c>
      <c r="BA2" s="5"/>
      <c r="BB2" s="5"/>
      <c r="BC2" s="5"/>
      <c r="BD2" s="5"/>
      <c r="BE2" s="5"/>
      <c r="BF2" s="5"/>
    </row>
    <row r="3" spans="1:58" ht="12.75" customHeight="1" x14ac:dyDescent="0.15">
      <c r="A3" s="23" t="str">
        <f>CONCATENATE("ESTABLECIMIENTO/ESTRATEGIA: ",[10]NOMBRE!B3," - ","( ",[10]NOMBRE!C3,[10]NOMBRE!D3,[10]NOMBRE!E3,[10]NOMBRE!F3,[10]NOMBRE!G3,[10]NOMBRE!H3," )")</f>
        <v>ESTABLECIMIENTO/ESTRATEGIA: HOSPITAL DE LINARES  - ( 116108 )</v>
      </c>
      <c r="BA3" s="5"/>
      <c r="BB3" s="5"/>
      <c r="BC3" s="5"/>
      <c r="BD3" s="5"/>
      <c r="BE3" s="5"/>
      <c r="BF3" s="5"/>
    </row>
    <row r="4" spans="1:58" ht="12.75" customHeight="1" x14ac:dyDescent="0.15">
      <c r="A4" s="23" t="str">
        <f>CONCATENATE("MES: ",[10]NOMBRE!B6," - ","( ",[10]NOMBRE!C6,[10]NOMBRE!D6," )")</f>
        <v>MES: SEPTIEMBRE - ( 09 )</v>
      </c>
      <c r="BA4" s="5"/>
      <c r="BB4" s="5"/>
      <c r="BC4" s="5"/>
      <c r="BD4" s="5"/>
      <c r="BE4" s="5"/>
      <c r="BF4" s="5"/>
    </row>
    <row r="5" spans="1:58" ht="12.75" customHeight="1" x14ac:dyDescent="0.15">
      <c r="A5" s="4" t="str">
        <f>CONCATENATE("AÑO: ",[10]NOMBRE!B7)</f>
        <v>AÑO: 2014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BA5" s="5"/>
      <c r="BB5" s="5"/>
      <c r="BC5" s="5"/>
      <c r="BD5" s="5"/>
      <c r="BE5" s="5"/>
      <c r="BF5" s="5"/>
    </row>
    <row r="6" spans="1:58" ht="39.75" customHeight="1" x14ac:dyDescent="0.15">
      <c r="A6" s="436" t="s">
        <v>155</v>
      </c>
      <c r="B6" s="436"/>
      <c r="C6" s="436"/>
      <c r="D6" s="436"/>
      <c r="E6" s="436"/>
      <c r="F6" s="436"/>
      <c r="G6" s="436"/>
      <c r="H6" s="436"/>
      <c r="I6" s="436"/>
      <c r="J6" s="436"/>
      <c r="K6" s="436"/>
      <c r="L6" s="436"/>
      <c r="M6" s="436"/>
      <c r="N6" s="436"/>
      <c r="O6" s="436"/>
      <c r="P6" s="436"/>
      <c r="Q6" s="32"/>
      <c r="BA6" s="2"/>
      <c r="BB6" s="2"/>
      <c r="BC6" s="2"/>
      <c r="BD6" s="2"/>
      <c r="BE6" s="2"/>
      <c r="BF6" s="2"/>
    </row>
    <row r="7" spans="1:58" ht="30" customHeight="1" x14ac:dyDescent="0.2">
      <c r="A7" s="13" t="s">
        <v>5</v>
      </c>
      <c r="B7" s="33"/>
      <c r="C7" s="33"/>
      <c r="D7" s="34"/>
      <c r="E7" s="34"/>
      <c r="F7" s="34"/>
      <c r="G7" s="35"/>
      <c r="H7" s="34"/>
      <c r="I7" s="34"/>
      <c r="J7" s="34"/>
      <c r="K7" s="34"/>
      <c r="L7" s="34"/>
      <c r="M7" s="34"/>
      <c r="N7" s="34"/>
      <c r="O7" s="34"/>
      <c r="P7" s="36"/>
      <c r="BA7" s="2"/>
      <c r="BB7" s="2"/>
      <c r="BC7" s="2"/>
      <c r="BD7" s="2"/>
      <c r="BE7" s="2"/>
      <c r="BF7" s="2"/>
    </row>
    <row r="8" spans="1:58" ht="23.25" customHeight="1" x14ac:dyDescent="0.15">
      <c r="A8" s="295" t="s">
        <v>6</v>
      </c>
      <c r="B8" s="296"/>
      <c r="C8" s="297"/>
      <c r="D8" s="301" t="s">
        <v>4</v>
      </c>
      <c r="E8" s="303" t="s">
        <v>7</v>
      </c>
      <c r="F8" s="304"/>
      <c r="G8" s="304"/>
      <c r="H8" s="304"/>
      <c r="I8" s="304"/>
      <c r="J8" s="304"/>
      <c r="K8" s="304"/>
      <c r="L8" s="304"/>
      <c r="M8" s="304"/>
      <c r="N8" s="304"/>
      <c r="O8" s="305"/>
      <c r="P8" s="303" t="s">
        <v>8</v>
      </c>
      <c r="Q8" s="305"/>
      <c r="R8" s="435" t="s">
        <v>9</v>
      </c>
      <c r="BA8" s="3"/>
      <c r="BB8" s="3"/>
      <c r="BC8" s="3"/>
      <c r="BD8" s="3"/>
      <c r="BE8" s="3"/>
      <c r="BF8" s="3"/>
    </row>
    <row r="9" spans="1:58" ht="22.5" x14ac:dyDescent="0.15">
      <c r="A9" s="298"/>
      <c r="B9" s="299"/>
      <c r="C9" s="300"/>
      <c r="D9" s="329"/>
      <c r="E9" s="280" t="s">
        <v>10</v>
      </c>
      <c r="F9" s="38" t="s">
        <v>11</v>
      </c>
      <c r="G9" s="38" t="s">
        <v>12</v>
      </c>
      <c r="H9" s="38" t="s">
        <v>13</v>
      </c>
      <c r="I9" s="38" t="s">
        <v>14</v>
      </c>
      <c r="J9" s="38" t="s">
        <v>15</v>
      </c>
      <c r="K9" s="38" t="s">
        <v>16</v>
      </c>
      <c r="L9" s="38" t="s">
        <v>17</v>
      </c>
      <c r="M9" s="38" t="s">
        <v>18</v>
      </c>
      <c r="N9" s="38" t="s">
        <v>19</v>
      </c>
      <c r="O9" s="39" t="s">
        <v>20</v>
      </c>
      <c r="P9" s="40" t="s">
        <v>1</v>
      </c>
      <c r="Q9" s="281" t="s">
        <v>2</v>
      </c>
      <c r="R9" s="435"/>
      <c r="BA9" s="3"/>
      <c r="BB9" s="3"/>
      <c r="BC9" s="3"/>
      <c r="BD9" s="3"/>
      <c r="BE9" s="3"/>
      <c r="BF9" s="3"/>
    </row>
    <row r="10" spans="1:58" ht="20.25" customHeight="1" x14ac:dyDescent="0.2">
      <c r="A10" s="13" t="s">
        <v>21</v>
      </c>
      <c r="B10" s="42"/>
      <c r="C10" s="42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BA10" s="2"/>
      <c r="BB10" s="2"/>
      <c r="BC10" s="2"/>
      <c r="BD10" s="2"/>
      <c r="BE10" s="2"/>
      <c r="BF10" s="2"/>
    </row>
    <row r="11" spans="1:58" ht="15.75" customHeight="1" x14ac:dyDescent="0.2">
      <c r="A11" s="437" t="s">
        <v>22</v>
      </c>
      <c r="B11" s="415" t="s">
        <v>23</v>
      </c>
      <c r="C11" s="417"/>
      <c r="D11" s="44">
        <f>SUM(E11:O11)</f>
        <v>0</v>
      </c>
      <c r="E11" s="45"/>
      <c r="F11" s="46"/>
      <c r="G11" s="46"/>
      <c r="H11" s="47"/>
      <c r="I11" s="47"/>
      <c r="J11" s="47"/>
      <c r="K11" s="47"/>
      <c r="L11" s="47"/>
      <c r="M11" s="47"/>
      <c r="N11" s="48"/>
      <c r="O11" s="49"/>
      <c r="P11" s="46"/>
      <c r="Q11" s="49"/>
      <c r="R11" s="50"/>
      <c r="S11" s="51" t="str">
        <f>+BA11&amp;BB11</f>
        <v/>
      </c>
      <c r="BA11" s="17" t="str">
        <f>IF($D11&lt;&gt;($P11+$Q11)," El número consultas según sexo NO puede ser diferente al Total.","")</f>
        <v/>
      </c>
      <c r="BB11" s="17" t="str">
        <f>IF($M11&lt;$R11," Las consultas de 60 años NO puede ser mayor que el de 20-64 años.","")</f>
        <v/>
      </c>
      <c r="BC11" s="3"/>
      <c r="BD11" s="25">
        <f>IF($D11&lt;&gt;($P11+$Q11),1,0)</f>
        <v>0</v>
      </c>
      <c r="BE11" s="25">
        <f>IF($M11&lt;$R11,1,0)</f>
        <v>0</v>
      </c>
      <c r="BF11" s="3"/>
    </row>
    <row r="12" spans="1:58" ht="15.75" customHeight="1" x14ac:dyDescent="0.2">
      <c r="A12" s="438"/>
      <c r="B12" s="366" t="s">
        <v>27</v>
      </c>
      <c r="C12" s="368"/>
      <c r="D12" s="52">
        <f>SUM(E12:O12)</f>
        <v>0</v>
      </c>
      <c r="E12" s="53"/>
      <c r="F12" s="54"/>
      <c r="G12" s="54"/>
      <c r="H12" s="55"/>
      <c r="I12" s="55"/>
      <c r="J12" s="55"/>
      <c r="K12" s="55"/>
      <c r="L12" s="55"/>
      <c r="M12" s="55"/>
      <c r="N12" s="56"/>
      <c r="O12" s="57"/>
      <c r="P12" s="54"/>
      <c r="Q12" s="57"/>
      <c r="R12" s="58"/>
      <c r="S12" s="51" t="str">
        <f>+BA12&amp;BB12</f>
        <v/>
      </c>
      <c r="BA12" s="17" t="str">
        <f>IF($D12&lt;&gt;($P12+$Q12)," El número consultas según sexo NO puede ser diferente al Total.","")</f>
        <v/>
      </c>
      <c r="BB12" s="17" t="str">
        <f>IF($M12&lt;$R12," Las consultas de 60 años NO puede ser mayor que el de 20-64 años.","")</f>
        <v/>
      </c>
      <c r="BC12" s="3"/>
      <c r="BD12" s="25">
        <f>IF($D12&lt;&gt;($P12+$Q12),1,0)</f>
        <v>0</v>
      </c>
      <c r="BE12" s="25">
        <f>IF($M12&lt;$R12,1,0)</f>
        <v>0</v>
      </c>
      <c r="BF12" s="3"/>
    </row>
    <row r="13" spans="1:58" ht="21" customHeight="1" x14ac:dyDescent="0.2">
      <c r="A13" s="14" t="s">
        <v>28</v>
      </c>
      <c r="B13" s="59"/>
      <c r="C13" s="59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BA13" s="2"/>
      <c r="BB13" s="2"/>
      <c r="BC13" s="2"/>
      <c r="BD13" s="2"/>
      <c r="BE13" s="2"/>
      <c r="BF13" s="2"/>
    </row>
    <row r="14" spans="1:58" ht="32.25" customHeight="1" x14ac:dyDescent="0.15">
      <c r="A14" s="363" t="s">
        <v>6</v>
      </c>
      <c r="B14" s="439"/>
      <c r="C14" s="439"/>
      <c r="D14" s="61" t="s">
        <v>4</v>
      </c>
      <c r="E14" s="280" t="s">
        <v>10</v>
      </c>
      <c r="F14" s="38" t="s">
        <v>12</v>
      </c>
      <c r="G14" s="38" t="s">
        <v>14</v>
      </c>
      <c r="H14" s="38" t="s">
        <v>15</v>
      </c>
      <c r="I14" s="38" t="s">
        <v>16</v>
      </c>
      <c r="J14" s="38" t="s">
        <v>17</v>
      </c>
      <c r="K14" s="38" t="s">
        <v>18</v>
      </c>
      <c r="L14" s="38" t="s">
        <v>19</v>
      </c>
      <c r="M14" s="39" t="s">
        <v>20</v>
      </c>
      <c r="N14" s="40" t="s">
        <v>1</v>
      </c>
      <c r="O14" s="281" t="s">
        <v>2</v>
      </c>
      <c r="BA14" s="2"/>
      <c r="BB14" s="2"/>
      <c r="BC14" s="3"/>
      <c r="BD14" s="2"/>
      <c r="BE14" s="2"/>
      <c r="BF14" s="3"/>
    </row>
    <row r="15" spans="1:58" ht="18.75" customHeight="1" x14ac:dyDescent="0.2">
      <c r="A15" s="440" t="s">
        <v>156</v>
      </c>
      <c r="B15" s="441"/>
      <c r="C15" s="442"/>
      <c r="D15" s="52">
        <f>SUM(E15:M15)</f>
        <v>39</v>
      </c>
      <c r="E15" s="62">
        <v>0</v>
      </c>
      <c r="F15" s="63">
        <v>1</v>
      </c>
      <c r="G15" s="63">
        <v>5</v>
      </c>
      <c r="H15" s="63">
        <v>1</v>
      </c>
      <c r="I15" s="63">
        <v>20</v>
      </c>
      <c r="J15" s="63">
        <v>3</v>
      </c>
      <c r="K15" s="63">
        <v>7</v>
      </c>
      <c r="L15" s="63">
        <v>2</v>
      </c>
      <c r="M15" s="64"/>
      <c r="N15" s="62">
        <v>22</v>
      </c>
      <c r="O15" s="64">
        <v>17</v>
      </c>
      <c r="P15" s="51" t="str">
        <f>+BA15</f>
        <v/>
      </c>
      <c r="BA15" s="17" t="str">
        <f>IF($D15&lt;&gt;($N15+$O15)," El número consultas según sexo NO puede ser diferente al Total.","")</f>
        <v/>
      </c>
      <c r="BB15" s="3"/>
      <c r="BC15" s="3"/>
      <c r="BD15" s="25">
        <f>IF($D15&lt;&gt;($N15+$O15),1,0)</f>
        <v>0</v>
      </c>
      <c r="BE15" s="2"/>
      <c r="BF15" s="3"/>
    </row>
    <row r="16" spans="1:58" ht="14.25" customHeight="1" x14ac:dyDescent="0.2">
      <c r="A16" s="440" t="s">
        <v>29</v>
      </c>
      <c r="B16" s="441"/>
      <c r="C16" s="442"/>
      <c r="D16" s="52">
        <f>SUM(E16:M16)</f>
        <v>24</v>
      </c>
      <c r="E16" s="53"/>
      <c r="F16" s="55"/>
      <c r="G16" s="55"/>
      <c r="H16" s="55"/>
      <c r="I16" s="55">
        <v>1</v>
      </c>
      <c r="J16" s="55">
        <v>1</v>
      </c>
      <c r="K16" s="55">
        <v>16</v>
      </c>
      <c r="L16" s="55">
        <v>6</v>
      </c>
      <c r="M16" s="57"/>
      <c r="N16" s="54">
        <v>6</v>
      </c>
      <c r="O16" s="57">
        <v>18</v>
      </c>
      <c r="P16" s="51" t="str">
        <f>+BA16</f>
        <v/>
      </c>
      <c r="BA16" s="17" t="str">
        <f>IF($D16&lt;&gt;($N16+$O16)," El número consultas según sexo NO puede ser diferente al Total.","")</f>
        <v/>
      </c>
      <c r="BB16" s="3"/>
      <c r="BC16" s="3"/>
      <c r="BD16" s="25">
        <f>IF($D16&lt;&gt;($N16+$O16),1,0)</f>
        <v>0</v>
      </c>
      <c r="BE16" s="2"/>
      <c r="BF16" s="3"/>
    </row>
    <row r="17" spans="1:58" ht="36.75" customHeight="1" x14ac:dyDescent="0.2">
      <c r="A17" s="14" t="s">
        <v>30</v>
      </c>
      <c r="B17" s="65"/>
      <c r="C17" s="65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BA17" s="2"/>
      <c r="BB17" s="2"/>
      <c r="BC17" s="2"/>
      <c r="BD17" s="2"/>
      <c r="BE17" s="2"/>
      <c r="BF17" s="2"/>
    </row>
    <row r="18" spans="1:58" x14ac:dyDescent="0.15">
      <c r="A18" s="295" t="s">
        <v>31</v>
      </c>
      <c r="B18" s="296"/>
      <c r="C18" s="297"/>
      <c r="D18" s="443" t="s">
        <v>32</v>
      </c>
      <c r="E18" s="303" t="s">
        <v>7</v>
      </c>
      <c r="F18" s="304"/>
      <c r="G18" s="304"/>
      <c r="H18" s="304"/>
      <c r="I18" s="304"/>
      <c r="J18" s="304"/>
      <c r="K18" s="304"/>
      <c r="L18" s="304"/>
      <c r="M18" s="304"/>
      <c r="N18" s="304"/>
      <c r="O18" s="305"/>
      <c r="P18" s="301" t="s">
        <v>33</v>
      </c>
      <c r="Q18" s="306" t="s">
        <v>9</v>
      </c>
      <c r="R18" s="306" t="s">
        <v>34</v>
      </c>
      <c r="BA18" s="2"/>
      <c r="BB18" s="2"/>
      <c r="BC18" s="2"/>
      <c r="BD18" s="3"/>
      <c r="BE18" s="3"/>
      <c r="BF18" s="3"/>
    </row>
    <row r="19" spans="1:58" ht="22.5" x14ac:dyDescent="0.15">
      <c r="A19" s="298"/>
      <c r="B19" s="299"/>
      <c r="C19" s="300"/>
      <c r="D19" s="444"/>
      <c r="E19" s="280" t="s">
        <v>10</v>
      </c>
      <c r="F19" s="38" t="s">
        <v>11</v>
      </c>
      <c r="G19" s="38" t="s">
        <v>12</v>
      </c>
      <c r="H19" s="38" t="s">
        <v>13</v>
      </c>
      <c r="I19" s="38" t="s">
        <v>14</v>
      </c>
      <c r="J19" s="38" t="s">
        <v>15</v>
      </c>
      <c r="K19" s="38" t="s">
        <v>16</v>
      </c>
      <c r="L19" s="38" t="s">
        <v>17</v>
      </c>
      <c r="M19" s="38" t="s">
        <v>18</v>
      </c>
      <c r="N19" s="38" t="s">
        <v>19</v>
      </c>
      <c r="O19" s="39" t="s">
        <v>20</v>
      </c>
      <c r="P19" s="329"/>
      <c r="Q19" s="307"/>
      <c r="R19" s="307"/>
      <c r="BE19" s="3"/>
      <c r="BF19" s="3"/>
    </row>
    <row r="20" spans="1:58" ht="13.5" customHeight="1" x14ac:dyDescent="0.15">
      <c r="A20" s="67" t="s">
        <v>35</v>
      </c>
      <c r="B20" s="68"/>
      <c r="C20" s="68"/>
      <c r="D20" s="69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69"/>
      <c r="Q20" s="70"/>
      <c r="R20" s="70"/>
      <c r="BE20" s="3"/>
      <c r="BF20" s="3"/>
    </row>
    <row r="21" spans="1:58" ht="18.75" customHeight="1" x14ac:dyDescent="0.15">
      <c r="A21" s="445" t="s">
        <v>36</v>
      </c>
      <c r="B21" s="446"/>
      <c r="C21" s="447"/>
      <c r="D21" s="44">
        <f>SUM(E21:O21)</f>
        <v>0</v>
      </c>
      <c r="E21" s="71"/>
      <c r="F21" s="71"/>
      <c r="G21" s="71"/>
      <c r="H21" s="63"/>
      <c r="I21" s="63"/>
      <c r="J21" s="63"/>
      <c r="K21" s="63"/>
      <c r="L21" s="63"/>
      <c r="M21" s="63"/>
      <c r="N21" s="63"/>
      <c r="O21" s="72"/>
      <c r="P21" s="73"/>
      <c r="Q21" s="72"/>
      <c r="R21" s="74"/>
      <c r="S21" s="75" t="str">
        <f>+BA21</f>
        <v/>
      </c>
      <c r="BA21" s="17" t="str">
        <f>IF($M21&lt;$Q21," Las actividades de 60 años NO puede ser mayor que el de 20-64 años.","")</f>
        <v/>
      </c>
      <c r="BB21" s="3"/>
      <c r="BC21" s="3"/>
      <c r="BD21" s="26">
        <f>IF($M21&lt;$Q21,1,0)</f>
        <v>0</v>
      </c>
      <c r="BE21" s="2"/>
      <c r="BF21" s="3"/>
    </row>
    <row r="22" spans="1:58" ht="16.5" customHeight="1" x14ac:dyDescent="0.15">
      <c r="A22" s="445" t="s">
        <v>37</v>
      </c>
      <c r="B22" s="446"/>
      <c r="C22" s="447"/>
      <c r="D22" s="76">
        <f>SUM(J22:O22)</f>
        <v>0</v>
      </c>
      <c r="E22" s="77"/>
      <c r="F22" s="78"/>
      <c r="G22" s="78"/>
      <c r="H22" s="79"/>
      <c r="I22" s="79"/>
      <c r="J22" s="80"/>
      <c r="K22" s="80"/>
      <c r="L22" s="80"/>
      <c r="M22" s="80"/>
      <c r="N22" s="80"/>
      <c r="O22" s="81"/>
      <c r="P22" s="82"/>
      <c r="Q22" s="81"/>
      <c r="R22" s="83"/>
      <c r="S22" s="75" t="str">
        <f>+BA22</f>
        <v/>
      </c>
      <c r="BA22" s="17" t="str">
        <f>IF($M22&lt;$Q22," Las actividades de 60 años NO puede ser mayor que el de 20-64 años.","")</f>
        <v/>
      </c>
      <c r="BB22" s="3"/>
      <c r="BC22" s="3"/>
      <c r="BD22" s="26">
        <f>IF($M22&lt;$Q22,1,0)</f>
        <v>0</v>
      </c>
      <c r="BE22" s="2"/>
      <c r="BF22" s="3"/>
    </row>
    <row r="23" spans="1:58" ht="18" customHeight="1" x14ac:dyDescent="0.15">
      <c r="A23" s="448" t="s">
        <v>38</v>
      </c>
      <c r="B23" s="449"/>
      <c r="C23" s="450"/>
      <c r="D23" s="84">
        <f>SUM(E23:O23)</f>
        <v>0</v>
      </c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5"/>
      <c r="Q23" s="86"/>
      <c r="R23" s="87"/>
      <c r="S23" s="75" t="str">
        <f>+BA23</f>
        <v/>
      </c>
      <c r="BA23" s="17" t="str">
        <f>IF($M23&lt;$Q23," Las actividades de 60 años NO puede ser mayor que el de 20-64 años.","")</f>
        <v/>
      </c>
      <c r="BB23" s="3"/>
      <c r="BC23" s="3"/>
      <c r="BD23" s="26">
        <f>IF($M23&lt;$Q23,1,0)</f>
        <v>0</v>
      </c>
      <c r="BE23" s="2"/>
      <c r="BF23" s="3"/>
    </row>
    <row r="24" spans="1:58" ht="13.5" customHeight="1" x14ac:dyDescent="0.15">
      <c r="A24" s="303" t="s">
        <v>39</v>
      </c>
      <c r="B24" s="304"/>
      <c r="C24" s="304"/>
      <c r="D24" s="88">
        <f>SUM(E24:O24)</f>
        <v>0</v>
      </c>
      <c r="E24" s="89">
        <f>SUM(E21,E23)</f>
        <v>0</v>
      </c>
      <c r="F24" s="89">
        <f>SUM(F21,F23)</f>
        <v>0</v>
      </c>
      <c r="G24" s="89">
        <f>SUM(G21,G23)</f>
        <v>0</v>
      </c>
      <c r="H24" s="90">
        <f>SUM(H21,H23)</f>
        <v>0</v>
      </c>
      <c r="I24" s="90">
        <f>SUM(I21,I23)</f>
        <v>0</v>
      </c>
      <c r="J24" s="90">
        <f t="shared" ref="J24:O24" si="0">SUM(J21:J23)</f>
        <v>0</v>
      </c>
      <c r="K24" s="90">
        <f t="shared" si="0"/>
        <v>0</v>
      </c>
      <c r="L24" s="90">
        <f t="shared" si="0"/>
        <v>0</v>
      </c>
      <c r="M24" s="90">
        <f t="shared" si="0"/>
        <v>0</v>
      </c>
      <c r="N24" s="91">
        <f t="shared" si="0"/>
        <v>0</v>
      </c>
      <c r="O24" s="91">
        <f t="shared" si="0"/>
        <v>0</v>
      </c>
      <c r="P24" s="92"/>
      <c r="Q24" s="93">
        <f>SUM(Q21:Q23)</f>
        <v>0</v>
      </c>
      <c r="R24" s="88">
        <f>SUM(R21:R23)</f>
        <v>0</v>
      </c>
      <c r="S24" s="75" t="str">
        <f>+BA24</f>
        <v/>
      </c>
      <c r="BA24" s="17" t="str">
        <f>IF($M24&lt;$Q24," Las actividades de 60 años NO puede ser mayor que el de 20-64 años.","")</f>
        <v/>
      </c>
      <c r="BB24" s="3"/>
      <c r="BC24" s="3"/>
      <c r="BD24" s="26">
        <f>IF($M24&lt;$Q24,1,0)</f>
        <v>0</v>
      </c>
      <c r="BE24" s="2"/>
      <c r="BF24" s="3"/>
    </row>
    <row r="25" spans="1:58" ht="23.25" customHeight="1" x14ac:dyDescent="0.15">
      <c r="A25" s="67" t="s">
        <v>40</v>
      </c>
      <c r="B25" s="94"/>
      <c r="C25" s="94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60"/>
      <c r="BA25" s="2"/>
      <c r="BB25" s="2"/>
      <c r="BC25" s="2"/>
      <c r="BD25" s="2"/>
      <c r="BE25" s="2"/>
      <c r="BF25" s="3"/>
    </row>
    <row r="26" spans="1:58" ht="16.5" customHeight="1" x14ac:dyDescent="0.15">
      <c r="A26" s="308" t="s">
        <v>157</v>
      </c>
      <c r="B26" s="309"/>
      <c r="C26" s="310"/>
      <c r="D26" s="44">
        <f>SUM(E26:O26)</f>
        <v>0</v>
      </c>
      <c r="E26" s="62"/>
      <c r="F26" s="71"/>
      <c r="G26" s="71"/>
      <c r="H26" s="71"/>
      <c r="I26" s="71"/>
      <c r="J26" s="71"/>
      <c r="K26" s="63"/>
      <c r="L26" s="71"/>
      <c r="M26" s="63"/>
      <c r="N26" s="72"/>
      <c r="O26" s="64"/>
      <c r="P26" s="74"/>
      <c r="Q26" s="74"/>
      <c r="R26" s="74"/>
      <c r="S26" s="75" t="str">
        <f>+BA26&amp;BB26&amp;BC26</f>
        <v/>
      </c>
      <c r="BA26" s="11" t="str">
        <f>IF($D26=0,"",IF($P26="",IF($D26="",""," No olvide escribir la columna Beneficiarios."),""))</f>
        <v/>
      </c>
      <c r="BB26" s="11" t="str">
        <f>IF($D26&lt;$P26," El número de Beneficiarios NO puede ser mayor que el Total.","")</f>
        <v/>
      </c>
      <c r="BC26" s="17" t="str">
        <f>IF($M26&lt;$Q26," Las actividades de 60 años NO puede ser mayor que el de 20-64 años.","")</f>
        <v/>
      </c>
      <c r="BD26" s="26">
        <f>IF($M26&lt;$Q26,1,0)</f>
        <v>0</v>
      </c>
      <c r="BE26" s="26">
        <f>IF($D26&lt;$P26,1,0)</f>
        <v>0</v>
      </c>
      <c r="BF26" s="26" t="str">
        <f>IF($D26=0,"",IF($P26="",IF($D26="","",1),0))</f>
        <v/>
      </c>
    </row>
    <row r="27" spans="1:58" ht="14.25" customHeight="1" x14ac:dyDescent="0.15">
      <c r="A27" s="387" t="s">
        <v>158</v>
      </c>
      <c r="B27" s="388"/>
      <c r="C27" s="389"/>
      <c r="D27" s="76">
        <f t="shared" ref="D27:D37" si="1">SUM(E27:O27)</f>
        <v>1</v>
      </c>
      <c r="E27" s="96"/>
      <c r="F27" s="97"/>
      <c r="G27" s="97">
        <v>1</v>
      </c>
      <c r="H27" s="97"/>
      <c r="I27" s="97"/>
      <c r="J27" s="97"/>
      <c r="K27" s="80"/>
      <c r="L27" s="80"/>
      <c r="M27" s="80"/>
      <c r="N27" s="80"/>
      <c r="O27" s="98"/>
      <c r="P27" s="83">
        <v>1</v>
      </c>
      <c r="Q27" s="82"/>
      <c r="R27" s="83"/>
      <c r="S27" s="75" t="str">
        <f t="shared" ref="S27:S37" si="2">+BA27&amp;BB27&amp;BC27</f>
        <v/>
      </c>
      <c r="BA27" s="11" t="str">
        <f t="shared" ref="BA27:BA37" si="3">IF($D27=0,"",IF($P27="",IF($D27="",""," No olvide escribir la columna Beneficiarios."),""))</f>
        <v/>
      </c>
      <c r="BB27" s="11" t="str">
        <f t="shared" ref="BB27:BB37" si="4">IF($D27&lt;$P27," El número de Beneficiarios NO puede ser mayor que el Total.","")</f>
        <v/>
      </c>
      <c r="BC27" s="8"/>
      <c r="BD27" s="8"/>
      <c r="BE27" s="26">
        <f t="shared" ref="BE27:BE37" si="5">IF($D27&lt;$P27,1,0)</f>
        <v>0</v>
      </c>
      <c r="BF27" s="26">
        <f t="shared" ref="BF27:BF37" si="6">IF($D27=0,"",IF($P27="",IF($D27="","",1),0))</f>
        <v>0</v>
      </c>
    </row>
    <row r="28" spans="1:58" ht="18" customHeight="1" x14ac:dyDescent="0.15">
      <c r="A28" s="311" t="s">
        <v>41</v>
      </c>
      <c r="B28" s="312"/>
      <c r="C28" s="313"/>
      <c r="D28" s="76">
        <f t="shared" si="1"/>
        <v>0</v>
      </c>
      <c r="E28" s="96"/>
      <c r="F28" s="97"/>
      <c r="G28" s="97"/>
      <c r="H28" s="97"/>
      <c r="I28" s="97"/>
      <c r="J28" s="97"/>
      <c r="K28" s="80"/>
      <c r="L28" s="97"/>
      <c r="M28" s="80"/>
      <c r="N28" s="81"/>
      <c r="O28" s="98"/>
      <c r="P28" s="83"/>
      <c r="Q28" s="83"/>
      <c r="R28" s="83"/>
      <c r="S28" s="75" t="str">
        <f t="shared" si="2"/>
        <v/>
      </c>
      <c r="BA28" s="11" t="str">
        <f t="shared" si="3"/>
        <v/>
      </c>
      <c r="BB28" s="11" t="str">
        <f t="shared" si="4"/>
        <v/>
      </c>
      <c r="BC28" s="17" t="str">
        <f>IF($M28&lt;$Q28," Las actividades de 60 años NO puede ser mayor que el de 20-64 años.","")</f>
        <v/>
      </c>
      <c r="BD28" s="26">
        <f>IF($M28&lt;$Q28,1,0)</f>
        <v>0</v>
      </c>
      <c r="BE28" s="26">
        <f t="shared" si="5"/>
        <v>0</v>
      </c>
      <c r="BF28" s="26" t="str">
        <f t="shared" si="6"/>
        <v/>
      </c>
    </row>
    <row r="29" spans="1:58" ht="14.25" customHeight="1" x14ac:dyDescent="0.15">
      <c r="A29" s="311" t="s">
        <v>42</v>
      </c>
      <c r="B29" s="312"/>
      <c r="C29" s="313"/>
      <c r="D29" s="76">
        <f>SUM(E29:H29)</f>
        <v>0</v>
      </c>
      <c r="E29" s="96"/>
      <c r="F29" s="97"/>
      <c r="G29" s="97"/>
      <c r="H29" s="97"/>
      <c r="I29" s="79"/>
      <c r="J29" s="79"/>
      <c r="K29" s="79"/>
      <c r="L29" s="79"/>
      <c r="M29" s="79"/>
      <c r="N29" s="79"/>
      <c r="O29" s="99"/>
      <c r="P29" s="83"/>
      <c r="Q29" s="82"/>
      <c r="R29" s="83"/>
      <c r="S29" s="75" t="str">
        <f t="shared" si="2"/>
        <v/>
      </c>
      <c r="BA29" s="11" t="str">
        <f t="shared" si="3"/>
        <v/>
      </c>
      <c r="BB29" s="11" t="str">
        <f t="shared" si="4"/>
        <v/>
      </c>
      <c r="BC29" s="8"/>
      <c r="BD29" s="8"/>
      <c r="BE29" s="26">
        <f t="shared" si="5"/>
        <v>0</v>
      </c>
      <c r="BF29" s="26" t="str">
        <f t="shared" si="6"/>
        <v/>
      </c>
    </row>
    <row r="30" spans="1:58" ht="15.75" customHeight="1" x14ac:dyDescent="0.15">
      <c r="A30" s="387" t="s">
        <v>159</v>
      </c>
      <c r="B30" s="388"/>
      <c r="C30" s="389"/>
      <c r="D30" s="76">
        <f t="shared" si="1"/>
        <v>0</v>
      </c>
      <c r="E30" s="96"/>
      <c r="F30" s="97"/>
      <c r="G30" s="97"/>
      <c r="H30" s="97"/>
      <c r="I30" s="97"/>
      <c r="J30" s="97"/>
      <c r="K30" s="80"/>
      <c r="L30" s="97"/>
      <c r="M30" s="80"/>
      <c r="N30" s="81"/>
      <c r="O30" s="98"/>
      <c r="P30" s="83"/>
      <c r="Q30" s="83"/>
      <c r="R30" s="83"/>
      <c r="S30" s="75" t="str">
        <f t="shared" si="2"/>
        <v/>
      </c>
      <c r="BA30" s="11" t="str">
        <f t="shared" si="3"/>
        <v/>
      </c>
      <c r="BB30" s="11" t="str">
        <f t="shared" si="4"/>
        <v/>
      </c>
      <c r="BC30" s="17" t="str">
        <f>IF($M30&lt;$Q30," Las actividades de 60 años NO puede ser mayor que el de 20-64 años.","")</f>
        <v/>
      </c>
      <c r="BD30" s="26">
        <f>IF($M30&lt;$Q30,1,0)</f>
        <v>0</v>
      </c>
      <c r="BE30" s="26">
        <f t="shared" si="5"/>
        <v>0</v>
      </c>
      <c r="BF30" s="26" t="str">
        <f t="shared" si="6"/>
        <v/>
      </c>
    </row>
    <row r="31" spans="1:58" ht="15.75" customHeight="1" x14ac:dyDescent="0.15">
      <c r="A31" s="387" t="s">
        <v>160</v>
      </c>
      <c r="B31" s="388"/>
      <c r="C31" s="389"/>
      <c r="D31" s="76">
        <f t="shared" si="1"/>
        <v>0</v>
      </c>
      <c r="E31" s="96"/>
      <c r="F31" s="97"/>
      <c r="G31" s="97"/>
      <c r="H31" s="97"/>
      <c r="I31" s="97"/>
      <c r="J31" s="97"/>
      <c r="K31" s="80"/>
      <c r="L31" s="97"/>
      <c r="M31" s="80"/>
      <c r="N31" s="81"/>
      <c r="O31" s="98"/>
      <c r="P31" s="83"/>
      <c r="Q31" s="83"/>
      <c r="R31" s="83"/>
      <c r="S31" s="75" t="str">
        <f t="shared" si="2"/>
        <v/>
      </c>
      <c r="BA31" s="11" t="str">
        <f t="shared" si="3"/>
        <v/>
      </c>
      <c r="BB31" s="11" t="str">
        <f t="shared" si="4"/>
        <v/>
      </c>
      <c r="BC31" s="17" t="str">
        <f>IF($M31&lt;$Q31," Las actividades de 60 años NO puede ser mayor que el de 20-64 años.","")</f>
        <v/>
      </c>
      <c r="BD31" s="26">
        <f>IF($M31&lt;$Q31,1,0)</f>
        <v>0</v>
      </c>
      <c r="BE31" s="26">
        <f t="shared" si="5"/>
        <v>0</v>
      </c>
      <c r="BF31" s="26" t="str">
        <f t="shared" si="6"/>
        <v/>
      </c>
    </row>
    <row r="32" spans="1:58" ht="15.75" customHeight="1" x14ac:dyDescent="0.15">
      <c r="A32" s="421" t="s">
        <v>43</v>
      </c>
      <c r="B32" s="422"/>
      <c r="C32" s="423"/>
      <c r="D32" s="76">
        <f>SUM(E32:K32)</f>
        <v>0</v>
      </c>
      <c r="E32" s="96"/>
      <c r="F32" s="97"/>
      <c r="G32" s="97"/>
      <c r="H32" s="97"/>
      <c r="I32" s="97"/>
      <c r="J32" s="97"/>
      <c r="K32" s="80"/>
      <c r="L32" s="78"/>
      <c r="M32" s="79"/>
      <c r="N32" s="79"/>
      <c r="O32" s="99"/>
      <c r="P32" s="83"/>
      <c r="Q32" s="82"/>
      <c r="R32" s="83"/>
      <c r="S32" s="75" t="str">
        <f t="shared" si="2"/>
        <v/>
      </c>
      <c r="BA32" s="11" t="str">
        <f t="shared" si="3"/>
        <v/>
      </c>
      <c r="BB32" s="11" t="str">
        <f t="shared" si="4"/>
        <v/>
      </c>
      <c r="BC32" s="8"/>
      <c r="BD32" s="8"/>
      <c r="BE32" s="26">
        <f t="shared" si="5"/>
        <v>0</v>
      </c>
      <c r="BF32" s="26" t="str">
        <f t="shared" si="6"/>
        <v/>
      </c>
    </row>
    <row r="33" spans="1:58" ht="15" customHeight="1" x14ac:dyDescent="0.15">
      <c r="A33" s="344" t="s">
        <v>161</v>
      </c>
      <c r="B33" s="429" t="s">
        <v>162</v>
      </c>
      <c r="C33" s="430"/>
      <c r="D33" s="76">
        <f>SUM(E33:K33)</f>
        <v>0</v>
      </c>
      <c r="E33" s="97"/>
      <c r="F33" s="97"/>
      <c r="G33" s="97"/>
      <c r="H33" s="97"/>
      <c r="I33" s="97"/>
      <c r="J33" s="97"/>
      <c r="K33" s="80"/>
      <c r="L33" s="78"/>
      <c r="M33" s="79"/>
      <c r="N33" s="79"/>
      <c r="O33" s="99"/>
      <c r="P33" s="83"/>
      <c r="Q33" s="82"/>
      <c r="R33" s="83"/>
      <c r="S33" s="75" t="str">
        <f t="shared" si="2"/>
        <v/>
      </c>
      <c r="BA33" s="11" t="str">
        <f t="shared" si="3"/>
        <v/>
      </c>
      <c r="BB33" s="11" t="str">
        <f t="shared" si="4"/>
        <v/>
      </c>
      <c r="BC33" s="8"/>
      <c r="BD33" s="8"/>
      <c r="BE33" s="26">
        <f t="shared" si="5"/>
        <v>0</v>
      </c>
      <c r="BF33" s="26" t="str">
        <f t="shared" si="6"/>
        <v/>
      </c>
    </row>
    <row r="34" spans="1:58" ht="15.75" customHeight="1" x14ac:dyDescent="0.15">
      <c r="A34" s="345"/>
      <c r="B34" s="431" t="s">
        <v>163</v>
      </c>
      <c r="C34" s="432"/>
      <c r="D34" s="76">
        <f>SUM(E34:K34)</f>
        <v>0</v>
      </c>
      <c r="E34" s="96"/>
      <c r="F34" s="80"/>
      <c r="G34" s="80"/>
      <c r="H34" s="80"/>
      <c r="I34" s="80"/>
      <c r="J34" s="80"/>
      <c r="K34" s="80"/>
      <c r="L34" s="79"/>
      <c r="M34" s="79"/>
      <c r="N34" s="79"/>
      <c r="O34" s="99"/>
      <c r="P34" s="83"/>
      <c r="Q34" s="82"/>
      <c r="R34" s="83"/>
      <c r="S34" s="75" t="str">
        <f t="shared" si="2"/>
        <v/>
      </c>
      <c r="BA34" s="11" t="str">
        <f t="shared" si="3"/>
        <v/>
      </c>
      <c r="BB34" s="11" t="str">
        <f t="shared" si="4"/>
        <v/>
      </c>
      <c r="BC34" s="8"/>
      <c r="BD34" s="8"/>
      <c r="BE34" s="26">
        <f t="shared" si="5"/>
        <v>0</v>
      </c>
      <c r="BF34" s="26" t="str">
        <f t="shared" si="6"/>
        <v/>
      </c>
    </row>
    <row r="35" spans="1:58" ht="15.75" customHeight="1" x14ac:dyDescent="0.15">
      <c r="A35" s="345"/>
      <c r="B35" s="431" t="s">
        <v>164</v>
      </c>
      <c r="C35" s="432"/>
      <c r="D35" s="76">
        <f>SUM(E35:K35)</f>
        <v>0</v>
      </c>
      <c r="E35" s="96"/>
      <c r="F35" s="80"/>
      <c r="G35" s="80"/>
      <c r="H35" s="80"/>
      <c r="I35" s="80"/>
      <c r="J35" s="80"/>
      <c r="K35" s="80"/>
      <c r="L35" s="79"/>
      <c r="M35" s="79"/>
      <c r="N35" s="79"/>
      <c r="O35" s="99"/>
      <c r="P35" s="83"/>
      <c r="Q35" s="82"/>
      <c r="R35" s="83"/>
      <c r="S35" s="75" t="str">
        <f t="shared" si="2"/>
        <v/>
      </c>
      <c r="BA35" s="11" t="str">
        <f>IF($D35=0,"",IF($P35="",IF($D35="",""," No olvide escribir la columna Beneficiarios."),""))</f>
        <v/>
      </c>
      <c r="BB35" s="11" t="str">
        <f t="shared" si="4"/>
        <v/>
      </c>
      <c r="BC35" s="8"/>
      <c r="BD35" s="8"/>
      <c r="BE35" s="26">
        <f t="shared" si="5"/>
        <v>0</v>
      </c>
      <c r="BF35" s="26" t="str">
        <f t="shared" si="6"/>
        <v/>
      </c>
    </row>
    <row r="36" spans="1:58" ht="17.25" customHeight="1" x14ac:dyDescent="0.15">
      <c r="A36" s="346"/>
      <c r="B36" s="433" t="s">
        <v>165</v>
      </c>
      <c r="C36" s="434"/>
      <c r="D36" s="76">
        <f>SUM(E36:K36)</f>
        <v>0</v>
      </c>
      <c r="E36" s="100"/>
      <c r="F36" s="100"/>
      <c r="G36" s="100"/>
      <c r="H36" s="100"/>
      <c r="I36" s="100"/>
      <c r="J36" s="100"/>
      <c r="K36" s="101"/>
      <c r="L36" s="102"/>
      <c r="M36" s="103"/>
      <c r="N36" s="103"/>
      <c r="O36" s="104"/>
      <c r="P36" s="105"/>
      <c r="Q36" s="106"/>
      <c r="R36" s="105"/>
      <c r="S36" s="75" t="str">
        <f t="shared" si="2"/>
        <v/>
      </c>
      <c r="BA36" s="11" t="str">
        <f t="shared" si="3"/>
        <v/>
      </c>
      <c r="BB36" s="11" t="str">
        <f t="shared" si="4"/>
        <v/>
      </c>
      <c r="BE36" s="26">
        <f t="shared" si="5"/>
        <v>0</v>
      </c>
      <c r="BF36" s="26" t="str">
        <f t="shared" si="6"/>
        <v/>
      </c>
    </row>
    <row r="37" spans="1:58" ht="15.75" customHeight="1" x14ac:dyDescent="0.15">
      <c r="A37" s="384" t="s">
        <v>44</v>
      </c>
      <c r="B37" s="424"/>
      <c r="C37" s="425"/>
      <c r="D37" s="93">
        <f t="shared" si="1"/>
        <v>1</v>
      </c>
      <c r="E37" s="107">
        <f>SUM(E26:E36)</f>
        <v>0</v>
      </c>
      <c r="F37" s="89">
        <f>SUM(F26:F36)</f>
        <v>0</v>
      </c>
      <c r="G37" s="89">
        <f>SUM(G26:G36)</f>
        <v>1</v>
      </c>
      <c r="H37" s="90">
        <f>SUM(H26:H36)</f>
        <v>0</v>
      </c>
      <c r="I37" s="90">
        <f>SUM(I26:I28,I30:I36)</f>
        <v>0</v>
      </c>
      <c r="J37" s="90">
        <f>SUM(J26:J28,J30:J36)</f>
        <v>0</v>
      </c>
      <c r="K37" s="90">
        <f>SUM(K26:K28,K30:K36)</f>
        <v>0</v>
      </c>
      <c r="L37" s="89">
        <f>SUM(L26:L28,L30:L31)</f>
        <v>0</v>
      </c>
      <c r="M37" s="90">
        <f>SUM(M26:M28,M30:M31)</f>
        <v>0</v>
      </c>
      <c r="N37" s="90">
        <f>SUM(N26:N28,N30:N31)</f>
        <v>0</v>
      </c>
      <c r="O37" s="91">
        <f>SUM(O26:O28,O30:O31)</f>
        <v>0</v>
      </c>
      <c r="P37" s="88">
        <f>SUM(P26:P36)</f>
        <v>1</v>
      </c>
      <c r="Q37" s="108">
        <f>SUM(Q26,Q28,Q30:Q31)</f>
        <v>0</v>
      </c>
      <c r="R37" s="88">
        <f>SUM(R26:R36)</f>
        <v>0</v>
      </c>
      <c r="S37" s="75" t="str">
        <f t="shared" si="2"/>
        <v/>
      </c>
      <c r="BA37" s="11" t="str">
        <f t="shared" si="3"/>
        <v/>
      </c>
      <c r="BB37" s="11" t="str">
        <f t="shared" si="4"/>
        <v/>
      </c>
      <c r="BE37" s="26">
        <f t="shared" si="5"/>
        <v>0</v>
      </c>
      <c r="BF37" s="26">
        <f t="shared" si="6"/>
        <v>0</v>
      </c>
    </row>
    <row r="38" spans="1:58" ht="15" customHeight="1" x14ac:dyDescent="0.15">
      <c r="A38" s="109" t="s">
        <v>45</v>
      </c>
      <c r="B38" s="59"/>
      <c r="C38" s="59"/>
      <c r="D38" s="377"/>
      <c r="E38" s="379"/>
      <c r="F38" s="379"/>
      <c r="G38" s="379"/>
      <c r="H38" s="379"/>
      <c r="I38" s="379"/>
      <c r="J38" s="379"/>
      <c r="K38" s="379"/>
      <c r="L38" s="379"/>
      <c r="M38" s="379"/>
      <c r="N38" s="379"/>
      <c r="O38" s="379"/>
      <c r="P38" s="377"/>
      <c r="Q38" s="379"/>
      <c r="R38" s="380"/>
      <c r="BA38" s="2"/>
    </row>
    <row r="39" spans="1:58" ht="16.5" customHeight="1" x14ac:dyDescent="0.15">
      <c r="A39" s="42" t="s">
        <v>46</v>
      </c>
      <c r="B39" s="59"/>
      <c r="C39" s="59"/>
      <c r="D39" s="378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378"/>
      <c r="Q39" s="379"/>
      <c r="R39" s="380"/>
      <c r="BA39" s="2"/>
      <c r="BB39" s="2"/>
      <c r="BC39" s="2"/>
      <c r="BD39" s="2"/>
      <c r="BE39" s="2"/>
      <c r="BF39" s="2"/>
    </row>
    <row r="40" spans="1:58" ht="18.75" customHeight="1" x14ac:dyDescent="0.15">
      <c r="A40" s="381" t="s">
        <v>166</v>
      </c>
      <c r="B40" s="382"/>
      <c r="C40" s="383"/>
      <c r="D40" s="111">
        <f>SUM(E40:O40)</f>
        <v>4</v>
      </c>
      <c r="E40" s="62"/>
      <c r="F40" s="63"/>
      <c r="G40" s="63"/>
      <c r="H40" s="63"/>
      <c r="I40" s="63">
        <v>2</v>
      </c>
      <c r="J40" s="63"/>
      <c r="K40" s="63">
        <v>2</v>
      </c>
      <c r="L40" s="63"/>
      <c r="M40" s="63"/>
      <c r="N40" s="72"/>
      <c r="O40" s="72"/>
      <c r="P40" s="74">
        <v>4</v>
      </c>
      <c r="Q40" s="112"/>
      <c r="R40" s="112"/>
      <c r="S40" s="75" t="str">
        <f>+BA40&amp;BB40&amp;BC40</f>
        <v/>
      </c>
      <c r="BA40" s="11" t="str">
        <f>IF($D40=0,"",IF($P40="",IF($D40="",""," No olvide escribir la columna Beneficiarios."),""))</f>
        <v/>
      </c>
      <c r="BB40" s="11" t="str">
        <f>IF($D40&lt;$P40," El número de Beneficiarios NO puede ser mayor que el Total.","")</f>
        <v/>
      </c>
      <c r="BC40" s="17" t="str">
        <f>IF($M40&lt;$Q40," Las actividades de 60 años NO puede ser mayor que el de 20-64 años.","")</f>
        <v/>
      </c>
      <c r="BD40" s="26">
        <f>IF($M40&lt;$Q40,1,0)</f>
        <v>0</v>
      </c>
      <c r="BE40" s="26">
        <f t="shared" ref="BE40:BE68" si="7">IF($D40&lt;$P40,1,0)</f>
        <v>0</v>
      </c>
      <c r="BF40" s="26">
        <f>IF($D40=0,"",IF($P40="",IF($D40="","",1),0))</f>
        <v>0</v>
      </c>
    </row>
    <row r="41" spans="1:58" ht="19.5" customHeight="1" x14ac:dyDescent="0.15">
      <c r="A41" s="426" t="s">
        <v>167</v>
      </c>
      <c r="B41" s="427"/>
      <c r="C41" s="428"/>
      <c r="D41" s="113">
        <f t="shared" ref="D41:D64" si="8">SUM(E41:O41)</f>
        <v>8</v>
      </c>
      <c r="E41" s="114"/>
      <c r="F41" s="115"/>
      <c r="G41" s="115"/>
      <c r="H41" s="115"/>
      <c r="I41" s="115"/>
      <c r="J41" s="115"/>
      <c r="K41" s="115"/>
      <c r="L41" s="115"/>
      <c r="M41" s="115">
        <v>8</v>
      </c>
      <c r="N41" s="116"/>
      <c r="O41" s="116"/>
      <c r="P41" s="117">
        <v>8</v>
      </c>
      <c r="Q41" s="118"/>
      <c r="R41" s="118"/>
      <c r="S41" s="75" t="str">
        <f t="shared" ref="S41:S68" si="9">+BA41&amp;BB41&amp;BC41</f>
        <v/>
      </c>
      <c r="BA41" s="11" t="str">
        <f t="shared" ref="BA41:BA63" si="10">IF($D41=0,"",IF($P41="",IF($D41="",""," No olvide escribir la columna Beneficiarios."),""))</f>
        <v/>
      </c>
      <c r="BB41" s="11" t="str">
        <f t="shared" ref="BB41:BB68" si="11">IF($D41&lt;$P41," El número de Beneficiarios NO puede ser mayor que el Total.","")</f>
        <v/>
      </c>
      <c r="BC41" s="17" t="str">
        <f t="shared" ref="BC41:BC68" si="12">IF($M41&lt;$Q41," Las actividades de 60 años NO puede ser mayor que el de 20-64 años.","")</f>
        <v/>
      </c>
      <c r="BD41" s="26">
        <f t="shared" ref="BD41:BD68" si="13">IF($M41&lt;$Q41,1,0)</f>
        <v>0</v>
      </c>
      <c r="BE41" s="26">
        <f t="shared" si="7"/>
        <v>0</v>
      </c>
      <c r="BF41" s="26">
        <f t="shared" ref="BF41:BF68" si="14">IF($D41=0,"",IF($P41="",IF($D41="","",1),0))</f>
        <v>0</v>
      </c>
    </row>
    <row r="42" spans="1:58" ht="15.75" customHeight="1" x14ac:dyDescent="0.15">
      <c r="A42" s="387" t="s">
        <v>168</v>
      </c>
      <c r="B42" s="388"/>
      <c r="C42" s="389"/>
      <c r="D42" s="113">
        <f t="shared" si="8"/>
        <v>0</v>
      </c>
      <c r="E42" s="114"/>
      <c r="F42" s="115"/>
      <c r="G42" s="115"/>
      <c r="H42" s="115"/>
      <c r="I42" s="115"/>
      <c r="J42" s="115"/>
      <c r="K42" s="115"/>
      <c r="L42" s="115"/>
      <c r="M42" s="115"/>
      <c r="N42" s="116"/>
      <c r="O42" s="116"/>
      <c r="P42" s="117"/>
      <c r="Q42" s="118"/>
      <c r="R42" s="118"/>
      <c r="S42" s="75" t="str">
        <f t="shared" si="9"/>
        <v/>
      </c>
      <c r="BA42" s="11" t="str">
        <f t="shared" si="10"/>
        <v/>
      </c>
      <c r="BB42" s="11" t="str">
        <f t="shared" si="11"/>
        <v/>
      </c>
      <c r="BC42" s="17" t="str">
        <f t="shared" si="12"/>
        <v/>
      </c>
      <c r="BD42" s="26">
        <f t="shared" si="13"/>
        <v>0</v>
      </c>
      <c r="BE42" s="26">
        <f t="shared" si="7"/>
        <v>0</v>
      </c>
      <c r="BF42" s="26" t="str">
        <f t="shared" si="14"/>
        <v/>
      </c>
    </row>
    <row r="43" spans="1:58" ht="15.75" customHeight="1" x14ac:dyDescent="0.15">
      <c r="A43" s="387" t="s">
        <v>47</v>
      </c>
      <c r="B43" s="388"/>
      <c r="C43" s="389"/>
      <c r="D43" s="76">
        <f t="shared" si="8"/>
        <v>0</v>
      </c>
      <c r="E43" s="96"/>
      <c r="F43" s="80"/>
      <c r="G43" s="80"/>
      <c r="H43" s="80"/>
      <c r="I43" s="80"/>
      <c r="J43" s="80"/>
      <c r="K43" s="80"/>
      <c r="L43" s="80"/>
      <c r="M43" s="80"/>
      <c r="N43" s="81"/>
      <c r="O43" s="81"/>
      <c r="P43" s="83"/>
      <c r="Q43" s="119"/>
      <c r="R43" s="119"/>
      <c r="S43" s="75" t="str">
        <f t="shared" si="9"/>
        <v/>
      </c>
      <c r="BA43" s="11" t="str">
        <f t="shared" si="10"/>
        <v/>
      </c>
      <c r="BB43" s="11" t="str">
        <f t="shared" si="11"/>
        <v/>
      </c>
      <c r="BC43" s="17" t="str">
        <f t="shared" si="12"/>
        <v/>
      </c>
      <c r="BD43" s="26">
        <f t="shared" si="13"/>
        <v>0</v>
      </c>
      <c r="BE43" s="26">
        <f t="shared" si="7"/>
        <v>0</v>
      </c>
      <c r="BF43" s="26" t="str">
        <f t="shared" si="14"/>
        <v/>
      </c>
    </row>
    <row r="44" spans="1:58" ht="15.75" customHeight="1" x14ac:dyDescent="0.15">
      <c r="A44" s="387" t="s">
        <v>48</v>
      </c>
      <c r="B44" s="388"/>
      <c r="C44" s="389"/>
      <c r="D44" s="76">
        <f t="shared" si="8"/>
        <v>0</v>
      </c>
      <c r="E44" s="96"/>
      <c r="F44" s="80"/>
      <c r="G44" s="80"/>
      <c r="H44" s="80"/>
      <c r="I44" s="80"/>
      <c r="J44" s="80"/>
      <c r="K44" s="80"/>
      <c r="L44" s="80"/>
      <c r="M44" s="80"/>
      <c r="N44" s="81"/>
      <c r="O44" s="81"/>
      <c r="P44" s="83"/>
      <c r="Q44" s="119"/>
      <c r="R44" s="119"/>
      <c r="S44" s="75" t="str">
        <f t="shared" si="9"/>
        <v/>
      </c>
      <c r="BA44" s="11" t="str">
        <f t="shared" si="10"/>
        <v/>
      </c>
      <c r="BB44" s="11" t="str">
        <f t="shared" si="11"/>
        <v/>
      </c>
      <c r="BC44" s="17" t="str">
        <f t="shared" si="12"/>
        <v/>
      </c>
      <c r="BD44" s="26">
        <f t="shared" si="13"/>
        <v>0</v>
      </c>
      <c r="BE44" s="26">
        <f t="shared" si="7"/>
        <v>0</v>
      </c>
      <c r="BF44" s="26" t="str">
        <f t="shared" si="14"/>
        <v/>
      </c>
    </row>
    <row r="45" spans="1:58" ht="15.75" customHeight="1" x14ac:dyDescent="0.15">
      <c r="A45" s="387" t="s">
        <v>49</v>
      </c>
      <c r="B45" s="388"/>
      <c r="C45" s="389"/>
      <c r="D45" s="76">
        <f t="shared" si="8"/>
        <v>0</v>
      </c>
      <c r="E45" s="96"/>
      <c r="F45" s="80"/>
      <c r="G45" s="80"/>
      <c r="H45" s="80"/>
      <c r="I45" s="80"/>
      <c r="J45" s="80"/>
      <c r="K45" s="80"/>
      <c r="L45" s="80"/>
      <c r="M45" s="80"/>
      <c r="N45" s="81"/>
      <c r="O45" s="81"/>
      <c r="P45" s="83"/>
      <c r="Q45" s="119"/>
      <c r="R45" s="119"/>
      <c r="S45" s="75" t="str">
        <f t="shared" si="9"/>
        <v/>
      </c>
      <c r="BA45" s="11" t="str">
        <f t="shared" si="10"/>
        <v/>
      </c>
      <c r="BB45" s="11" t="str">
        <f t="shared" si="11"/>
        <v/>
      </c>
      <c r="BC45" s="17" t="str">
        <f t="shared" si="12"/>
        <v/>
      </c>
      <c r="BD45" s="26">
        <f t="shared" si="13"/>
        <v>0</v>
      </c>
      <c r="BE45" s="26">
        <f t="shared" si="7"/>
        <v>0</v>
      </c>
      <c r="BF45" s="26" t="str">
        <f t="shared" si="14"/>
        <v/>
      </c>
    </row>
    <row r="46" spans="1:58" ht="15.75" customHeight="1" x14ac:dyDescent="0.15">
      <c r="A46" s="387" t="s">
        <v>50</v>
      </c>
      <c r="B46" s="388"/>
      <c r="C46" s="389"/>
      <c r="D46" s="76">
        <f t="shared" si="8"/>
        <v>0</v>
      </c>
      <c r="E46" s="96"/>
      <c r="F46" s="80"/>
      <c r="G46" s="80"/>
      <c r="H46" s="80"/>
      <c r="I46" s="80"/>
      <c r="J46" s="80"/>
      <c r="K46" s="80"/>
      <c r="L46" s="80"/>
      <c r="M46" s="80"/>
      <c r="N46" s="81"/>
      <c r="O46" s="81"/>
      <c r="P46" s="83"/>
      <c r="Q46" s="119"/>
      <c r="R46" s="119"/>
      <c r="S46" s="75" t="str">
        <f t="shared" si="9"/>
        <v/>
      </c>
      <c r="BA46" s="11" t="str">
        <f t="shared" si="10"/>
        <v/>
      </c>
      <c r="BB46" s="11" t="str">
        <f t="shared" si="11"/>
        <v/>
      </c>
      <c r="BC46" s="17" t="str">
        <f t="shared" si="12"/>
        <v/>
      </c>
      <c r="BD46" s="26">
        <f t="shared" si="13"/>
        <v>0</v>
      </c>
      <c r="BE46" s="26">
        <f t="shared" si="7"/>
        <v>0</v>
      </c>
      <c r="BF46" s="26" t="str">
        <f t="shared" si="14"/>
        <v/>
      </c>
    </row>
    <row r="47" spans="1:58" ht="15" customHeight="1" x14ac:dyDescent="0.15">
      <c r="A47" s="387" t="s">
        <v>169</v>
      </c>
      <c r="B47" s="388"/>
      <c r="C47" s="389"/>
      <c r="D47" s="76">
        <f>SUM(E47:K47)</f>
        <v>0</v>
      </c>
      <c r="E47" s="96"/>
      <c r="F47" s="80"/>
      <c r="G47" s="80"/>
      <c r="H47" s="80"/>
      <c r="I47" s="80"/>
      <c r="J47" s="80"/>
      <c r="K47" s="80"/>
      <c r="L47" s="79"/>
      <c r="M47" s="79"/>
      <c r="N47" s="79"/>
      <c r="O47" s="120"/>
      <c r="P47" s="83"/>
      <c r="Q47" s="121"/>
      <c r="R47" s="119"/>
      <c r="S47" s="75" t="str">
        <f t="shared" si="9"/>
        <v/>
      </c>
      <c r="BA47" s="11" t="str">
        <f t="shared" si="10"/>
        <v/>
      </c>
      <c r="BB47" s="11" t="str">
        <f t="shared" si="11"/>
        <v/>
      </c>
      <c r="BC47" s="8"/>
      <c r="BD47" s="8"/>
      <c r="BE47" s="26">
        <f t="shared" si="7"/>
        <v>0</v>
      </c>
      <c r="BF47" s="26" t="str">
        <f t="shared" si="14"/>
        <v/>
      </c>
    </row>
    <row r="48" spans="1:58" ht="19.5" customHeight="1" x14ac:dyDescent="0.15">
      <c r="A48" s="387" t="s">
        <v>170</v>
      </c>
      <c r="B48" s="388"/>
      <c r="C48" s="389"/>
      <c r="D48" s="76">
        <f>SUM(J48:O48)</f>
        <v>0</v>
      </c>
      <c r="E48" s="79"/>
      <c r="F48" s="79"/>
      <c r="G48" s="79"/>
      <c r="H48" s="79"/>
      <c r="I48" s="79"/>
      <c r="J48" s="80"/>
      <c r="K48" s="80"/>
      <c r="L48" s="80"/>
      <c r="M48" s="80"/>
      <c r="N48" s="81"/>
      <c r="O48" s="81"/>
      <c r="P48" s="83"/>
      <c r="Q48" s="119"/>
      <c r="R48" s="119"/>
      <c r="S48" s="75" t="str">
        <f t="shared" si="9"/>
        <v/>
      </c>
      <c r="BA48" s="11" t="str">
        <f t="shared" si="10"/>
        <v/>
      </c>
      <c r="BB48" s="11" t="str">
        <f t="shared" si="11"/>
        <v/>
      </c>
      <c r="BC48" s="17" t="str">
        <f t="shared" si="12"/>
        <v/>
      </c>
      <c r="BD48" s="26">
        <f t="shared" si="13"/>
        <v>0</v>
      </c>
      <c r="BE48" s="26">
        <f t="shared" si="7"/>
        <v>0</v>
      </c>
      <c r="BF48" s="26" t="str">
        <f t="shared" si="14"/>
        <v/>
      </c>
    </row>
    <row r="49" spans="1:60" ht="15.75" customHeight="1" x14ac:dyDescent="0.15">
      <c r="A49" s="387" t="s">
        <v>51</v>
      </c>
      <c r="B49" s="388"/>
      <c r="C49" s="389"/>
      <c r="D49" s="76">
        <f t="shared" si="8"/>
        <v>0</v>
      </c>
      <c r="E49" s="96"/>
      <c r="F49" s="80"/>
      <c r="G49" s="80"/>
      <c r="H49" s="80"/>
      <c r="I49" s="80"/>
      <c r="J49" s="80"/>
      <c r="K49" s="80"/>
      <c r="L49" s="80"/>
      <c r="M49" s="80"/>
      <c r="N49" s="81"/>
      <c r="O49" s="81"/>
      <c r="P49" s="83"/>
      <c r="Q49" s="119"/>
      <c r="R49" s="119"/>
      <c r="S49" s="75" t="str">
        <f t="shared" si="9"/>
        <v/>
      </c>
      <c r="BA49" s="11" t="str">
        <f t="shared" si="10"/>
        <v/>
      </c>
      <c r="BB49" s="11" t="str">
        <f t="shared" si="11"/>
        <v/>
      </c>
      <c r="BC49" s="17" t="str">
        <f t="shared" si="12"/>
        <v/>
      </c>
      <c r="BD49" s="26">
        <f t="shared" si="13"/>
        <v>0</v>
      </c>
      <c r="BE49" s="26">
        <f t="shared" si="7"/>
        <v>0</v>
      </c>
      <c r="BF49" s="26" t="str">
        <f t="shared" si="14"/>
        <v/>
      </c>
    </row>
    <row r="50" spans="1:60" ht="16.5" customHeight="1" x14ac:dyDescent="0.15">
      <c r="A50" s="387" t="s">
        <v>53</v>
      </c>
      <c r="B50" s="388"/>
      <c r="C50" s="389"/>
      <c r="D50" s="76">
        <f>SUM(I50:O50)</f>
        <v>0</v>
      </c>
      <c r="E50" s="79"/>
      <c r="F50" s="79"/>
      <c r="G50" s="79"/>
      <c r="H50" s="79"/>
      <c r="I50" s="80"/>
      <c r="J50" s="80"/>
      <c r="K50" s="80"/>
      <c r="L50" s="80"/>
      <c r="M50" s="80"/>
      <c r="N50" s="81"/>
      <c r="O50" s="81"/>
      <c r="P50" s="83"/>
      <c r="Q50" s="119"/>
      <c r="R50" s="119"/>
      <c r="S50" s="75" t="str">
        <f t="shared" si="9"/>
        <v/>
      </c>
      <c r="BA50" s="11" t="str">
        <f t="shared" si="10"/>
        <v/>
      </c>
      <c r="BB50" s="11" t="str">
        <f t="shared" si="11"/>
        <v/>
      </c>
      <c r="BC50" s="17" t="str">
        <f t="shared" si="12"/>
        <v/>
      </c>
      <c r="BD50" s="26">
        <f t="shared" si="13"/>
        <v>0</v>
      </c>
      <c r="BE50" s="26">
        <f t="shared" si="7"/>
        <v>0</v>
      </c>
      <c r="BF50" s="26" t="str">
        <f t="shared" si="14"/>
        <v/>
      </c>
    </row>
    <row r="51" spans="1:60" ht="17.25" customHeight="1" x14ac:dyDescent="0.15">
      <c r="A51" s="387" t="s">
        <v>171</v>
      </c>
      <c r="B51" s="388"/>
      <c r="C51" s="389"/>
      <c r="D51" s="76">
        <f t="shared" si="8"/>
        <v>0</v>
      </c>
      <c r="E51" s="80"/>
      <c r="F51" s="80"/>
      <c r="G51" s="80"/>
      <c r="H51" s="80"/>
      <c r="I51" s="80"/>
      <c r="J51" s="80"/>
      <c r="K51" s="80"/>
      <c r="L51" s="80"/>
      <c r="M51" s="80"/>
      <c r="N51" s="81"/>
      <c r="O51" s="81"/>
      <c r="P51" s="83"/>
      <c r="Q51" s="119"/>
      <c r="R51" s="119"/>
      <c r="S51" s="75" t="str">
        <f t="shared" si="9"/>
        <v/>
      </c>
      <c r="BA51" s="11" t="str">
        <f t="shared" si="10"/>
        <v/>
      </c>
      <c r="BB51" s="11" t="str">
        <f t="shared" si="11"/>
        <v/>
      </c>
      <c r="BC51" s="17" t="str">
        <f t="shared" si="12"/>
        <v/>
      </c>
      <c r="BD51" s="26">
        <f t="shared" si="13"/>
        <v>0</v>
      </c>
      <c r="BE51" s="26">
        <f t="shared" si="7"/>
        <v>0</v>
      </c>
      <c r="BF51" s="26" t="str">
        <f t="shared" si="14"/>
        <v/>
      </c>
    </row>
    <row r="52" spans="1:60" ht="15.75" customHeight="1" x14ac:dyDescent="0.15">
      <c r="A52" s="387" t="s">
        <v>54</v>
      </c>
      <c r="B52" s="388"/>
      <c r="C52" s="389"/>
      <c r="D52" s="76">
        <f>SUM(H52:O52)</f>
        <v>0</v>
      </c>
      <c r="E52" s="79"/>
      <c r="F52" s="79"/>
      <c r="G52" s="79"/>
      <c r="H52" s="80"/>
      <c r="I52" s="80"/>
      <c r="J52" s="80"/>
      <c r="K52" s="80"/>
      <c r="L52" s="80"/>
      <c r="M52" s="80"/>
      <c r="N52" s="81"/>
      <c r="O52" s="81"/>
      <c r="P52" s="83"/>
      <c r="Q52" s="119"/>
      <c r="R52" s="119"/>
      <c r="S52" s="75" t="str">
        <f t="shared" si="9"/>
        <v/>
      </c>
      <c r="BA52" s="11" t="str">
        <f t="shared" si="10"/>
        <v/>
      </c>
      <c r="BB52" s="11" t="str">
        <f t="shared" si="11"/>
        <v/>
      </c>
      <c r="BC52" s="17" t="str">
        <f t="shared" si="12"/>
        <v/>
      </c>
      <c r="BD52" s="26">
        <f t="shared" si="13"/>
        <v>0</v>
      </c>
      <c r="BE52" s="26">
        <f t="shared" si="7"/>
        <v>0</v>
      </c>
      <c r="BF52" s="26" t="str">
        <f t="shared" si="14"/>
        <v/>
      </c>
    </row>
    <row r="53" spans="1:60" ht="17.25" customHeight="1" x14ac:dyDescent="0.15">
      <c r="A53" s="387" t="s">
        <v>55</v>
      </c>
      <c r="B53" s="388"/>
      <c r="C53" s="389"/>
      <c r="D53" s="76">
        <f>SUM(E53:O53)</f>
        <v>1</v>
      </c>
      <c r="E53" s="80"/>
      <c r="F53" s="80"/>
      <c r="G53" s="80"/>
      <c r="H53" s="80"/>
      <c r="I53" s="80"/>
      <c r="J53" s="80"/>
      <c r="K53" s="80"/>
      <c r="L53" s="80"/>
      <c r="M53" s="80">
        <v>1</v>
      </c>
      <c r="N53" s="81"/>
      <c r="O53" s="81"/>
      <c r="P53" s="83">
        <v>1</v>
      </c>
      <c r="Q53" s="119"/>
      <c r="R53" s="119"/>
      <c r="S53" s="75" t="str">
        <f>+BA53&amp;BB53&amp;BC53</f>
        <v/>
      </c>
      <c r="BA53" s="11" t="str">
        <f t="shared" si="10"/>
        <v/>
      </c>
      <c r="BB53" s="11" t="str">
        <f t="shared" si="11"/>
        <v/>
      </c>
      <c r="BC53" s="17" t="str">
        <f t="shared" si="12"/>
        <v/>
      </c>
      <c r="BD53" s="26">
        <f t="shared" si="13"/>
        <v>0</v>
      </c>
      <c r="BE53" s="26">
        <f t="shared" si="7"/>
        <v>0</v>
      </c>
      <c r="BF53" s="26">
        <f t="shared" si="14"/>
        <v>0</v>
      </c>
    </row>
    <row r="54" spans="1:60" ht="15" customHeight="1" x14ac:dyDescent="0.15">
      <c r="A54" s="387" t="s">
        <v>172</v>
      </c>
      <c r="B54" s="388"/>
      <c r="C54" s="389"/>
      <c r="D54" s="76">
        <f t="shared" si="8"/>
        <v>0</v>
      </c>
      <c r="E54" s="96"/>
      <c r="F54" s="80"/>
      <c r="G54" s="80"/>
      <c r="H54" s="80"/>
      <c r="I54" s="80"/>
      <c r="J54" s="80"/>
      <c r="K54" s="80"/>
      <c r="L54" s="80"/>
      <c r="M54" s="80"/>
      <c r="N54" s="81"/>
      <c r="O54" s="81"/>
      <c r="P54" s="83"/>
      <c r="Q54" s="119"/>
      <c r="R54" s="119"/>
      <c r="S54" s="75" t="str">
        <f t="shared" si="9"/>
        <v/>
      </c>
      <c r="BA54" s="11" t="str">
        <f t="shared" si="10"/>
        <v/>
      </c>
      <c r="BB54" s="11" t="str">
        <f t="shared" si="11"/>
        <v/>
      </c>
      <c r="BC54" s="17" t="str">
        <f t="shared" si="12"/>
        <v/>
      </c>
      <c r="BD54" s="26">
        <f t="shared" si="13"/>
        <v>0</v>
      </c>
      <c r="BE54" s="26">
        <f t="shared" si="7"/>
        <v>0</v>
      </c>
      <c r="BF54" s="26" t="str">
        <f t="shared" si="14"/>
        <v/>
      </c>
    </row>
    <row r="55" spans="1:60" ht="15.75" customHeight="1" x14ac:dyDescent="0.15">
      <c r="A55" s="387" t="s">
        <v>173</v>
      </c>
      <c r="B55" s="388"/>
      <c r="C55" s="389"/>
      <c r="D55" s="76">
        <f t="shared" si="8"/>
        <v>0</v>
      </c>
      <c r="E55" s="96"/>
      <c r="F55" s="80"/>
      <c r="G55" s="80"/>
      <c r="H55" s="80"/>
      <c r="I55" s="80"/>
      <c r="J55" s="80"/>
      <c r="K55" s="80"/>
      <c r="L55" s="80"/>
      <c r="M55" s="80"/>
      <c r="N55" s="81"/>
      <c r="O55" s="81"/>
      <c r="P55" s="83"/>
      <c r="Q55" s="119"/>
      <c r="R55" s="119"/>
      <c r="S55" s="75" t="str">
        <f t="shared" si="9"/>
        <v/>
      </c>
      <c r="BA55" s="11" t="str">
        <f t="shared" si="10"/>
        <v/>
      </c>
      <c r="BB55" s="11" t="str">
        <f t="shared" si="11"/>
        <v/>
      </c>
      <c r="BC55" s="17" t="str">
        <f t="shared" si="12"/>
        <v/>
      </c>
      <c r="BD55" s="26">
        <f t="shared" si="13"/>
        <v>0</v>
      </c>
      <c r="BE55" s="26">
        <f t="shared" si="7"/>
        <v>0</v>
      </c>
      <c r="BF55" s="26" t="str">
        <f t="shared" si="14"/>
        <v/>
      </c>
    </row>
    <row r="56" spans="1:60" ht="17.25" customHeight="1" x14ac:dyDescent="0.15">
      <c r="A56" s="387" t="s">
        <v>56</v>
      </c>
      <c r="B56" s="388"/>
      <c r="C56" s="389"/>
      <c r="D56" s="76">
        <f t="shared" si="8"/>
        <v>24</v>
      </c>
      <c r="E56" s="80"/>
      <c r="F56" s="80">
        <v>2</v>
      </c>
      <c r="G56" s="80"/>
      <c r="H56" s="80"/>
      <c r="I56" s="80">
        <v>4</v>
      </c>
      <c r="J56" s="80">
        <v>1</v>
      </c>
      <c r="K56" s="80">
        <v>15</v>
      </c>
      <c r="L56" s="80">
        <v>2</v>
      </c>
      <c r="M56" s="80"/>
      <c r="N56" s="81"/>
      <c r="O56" s="81"/>
      <c r="P56" s="83">
        <v>24</v>
      </c>
      <c r="Q56" s="119"/>
      <c r="R56" s="119"/>
      <c r="S56" s="75" t="str">
        <f t="shared" si="9"/>
        <v/>
      </c>
      <c r="BA56" s="11" t="str">
        <f t="shared" si="10"/>
        <v/>
      </c>
      <c r="BB56" s="11" t="str">
        <f t="shared" si="11"/>
        <v/>
      </c>
      <c r="BC56" s="17" t="str">
        <f t="shared" si="12"/>
        <v/>
      </c>
      <c r="BD56" s="26">
        <f t="shared" si="13"/>
        <v>0</v>
      </c>
      <c r="BE56" s="26">
        <f t="shared" si="7"/>
        <v>0</v>
      </c>
      <c r="BF56" s="26">
        <f t="shared" si="14"/>
        <v>0</v>
      </c>
    </row>
    <row r="57" spans="1:60" s="123" customFormat="1" ht="15" x14ac:dyDescent="0.25">
      <c r="A57" s="387" t="s">
        <v>174</v>
      </c>
      <c r="B57" s="388"/>
      <c r="C57" s="389"/>
      <c r="D57" s="76">
        <f t="shared" si="8"/>
        <v>0</v>
      </c>
      <c r="E57" s="19"/>
      <c r="F57" s="20"/>
      <c r="G57" s="20"/>
      <c r="H57" s="20"/>
      <c r="I57" s="20"/>
      <c r="J57" s="20"/>
      <c r="K57" s="20"/>
      <c r="L57" s="20"/>
      <c r="M57" s="20"/>
      <c r="N57" s="21"/>
      <c r="O57" s="21"/>
      <c r="P57" s="18"/>
      <c r="Q57" s="22"/>
      <c r="R57" s="22"/>
      <c r="S57" s="75" t="str">
        <f t="shared" si="9"/>
        <v/>
      </c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1" t="str">
        <f t="shared" si="10"/>
        <v/>
      </c>
      <c r="BB57" s="11" t="str">
        <f t="shared" si="11"/>
        <v/>
      </c>
      <c r="BC57" s="17" t="str">
        <f t="shared" si="12"/>
        <v/>
      </c>
      <c r="BD57" s="26">
        <f t="shared" si="13"/>
        <v>0</v>
      </c>
      <c r="BE57" s="26">
        <f t="shared" si="7"/>
        <v>0</v>
      </c>
      <c r="BF57" s="26" t="str">
        <f t="shared" si="14"/>
        <v/>
      </c>
      <c r="BG57" s="122"/>
      <c r="BH57" s="122"/>
    </row>
    <row r="58" spans="1:60" ht="15.75" customHeight="1" x14ac:dyDescent="0.15">
      <c r="A58" s="311" t="s">
        <v>175</v>
      </c>
      <c r="B58" s="312"/>
      <c r="C58" s="313"/>
      <c r="D58" s="76">
        <f t="shared" si="8"/>
        <v>0</v>
      </c>
      <c r="E58" s="97"/>
      <c r="F58" s="80"/>
      <c r="G58" s="80"/>
      <c r="H58" s="80"/>
      <c r="I58" s="80"/>
      <c r="J58" s="80"/>
      <c r="K58" s="80"/>
      <c r="L58" s="80"/>
      <c r="M58" s="97"/>
      <c r="N58" s="97"/>
      <c r="O58" s="124"/>
      <c r="P58" s="83"/>
      <c r="Q58" s="119"/>
      <c r="R58" s="119"/>
      <c r="S58" s="75" t="str">
        <f t="shared" si="9"/>
        <v/>
      </c>
      <c r="BA58" s="11" t="str">
        <f t="shared" si="10"/>
        <v/>
      </c>
      <c r="BB58" s="11" t="str">
        <f t="shared" si="11"/>
        <v/>
      </c>
      <c r="BC58" s="17" t="str">
        <f t="shared" si="12"/>
        <v/>
      </c>
      <c r="BD58" s="26">
        <f t="shared" si="13"/>
        <v>0</v>
      </c>
      <c r="BE58" s="26">
        <f t="shared" si="7"/>
        <v>0</v>
      </c>
      <c r="BF58" s="26" t="str">
        <f t="shared" si="14"/>
        <v/>
      </c>
    </row>
    <row r="59" spans="1:60" ht="15.75" customHeight="1" x14ac:dyDescent="0.15">
      <c r="A59" s="311" t="s">
        <v>176</v>
      </c>
      <c r="B59" s="312"/>
      <c r="C59" s="313"/>
      <c r="D59" s="76">
        <f t="shared" si="8"/>
        <v>0</v>
      </c>
      <c r="E59" s="97"/>
      <c r="F59" s="80"/>
      <c r="G59" s="80"/>
      <c r="H59" s="80"/>
      <c r="I59" s="80"/>
      <c r="J59" s="80"/>
      <c r="K59" s="80"/>
      <c r="L59" s="80"/>
      <c r="M59" s="97"/>
      <c r="N59" s="97"/>
      <c r="O59" s="124"/>
      <c r="P59" s="83"/>
      <c r="Q59" s="119"/>
      <c r="R59" s="119"/>
      <c r="S59" s="75" t="str">
        <f t="shared" si="9"/>
        <v/>
      </c>
      <c r="BA59" s="11" t="str">
        <f t="shared" si="10"/>
        <v/>
      </c>
      <c r="BB59" s="11" t="str">
        <f t="shared" si="11"/>
        <v/>
      </c>
      <c r="BC59" s="17" t="str">
        <f t="shared" si="12"/>
        <v/>
      </c>
      <c r="BD59" s="26">
        <f t="shared" si="13"/>
        <v>0</v>
      </c>
      <c r="BE59" s="26">
        <f t="shared" si="7"/>
        <v>0</v>
      </c>
      <c r="BF59" s="26" t="str">
        <f t="shared" si="14"/>
        <v/>
      </c>
    </row>
    <row r="60" spans="1:60" ht="15.75" customHeight="1" x14ac:dyDescent="0.15">
      <c r="A60" s="311" t="s">
        <v>177</v>
      </c>
      <c r="B60" s="312"/>
      <c r="C60" s="313"/>
      <c r="D60" s="76">
        <f t="shared" si="8"/>
        <v>0</v>
      </c>
      <c r="E60" s="97"/>
      <c r="F60" s="80"/>
      <c r="G60" s="80"/>
      <c r="H60" s="80"/>
      <c r="I60" s="80"/>
      <c r="J60" s="80"/>
      <c r="K60" s="80"/>
      <c r="L60" s="80"/>
      <c r="M60" s="97"/>
      <c r="N60" s="97"/>
      <c r="O60" s="124"/>
      <c r="P60" s="83"/>
      <c r="Q60" s="119"/>
      <c r="R60" s="119"/>
      <c r="S60" s="75" t="str">
        <f t="shared" si="9"/>
        <v/>
      </c>
      <c r="BA60" s="11" t="str">
        <f t="shared" si="10"/>
        <v/>
      </c>
      <c r="BB60" s="11" t="str">
        <f t="shared" si="11"/>
        <v/>
      </c>
      <c r="BC60" s="17" t="str">
        <f t="shared" si="12"/>
        <v/>
      </c>
      <c r="BD60" s="26">
        <f t="shared" si="13"/>
        <v>0</v>
      </c>
      <c r="BE60" s="26">
        <f t="shared" si="7"/>
        <v>0</v>
      </c>
      <c r="BF60" s="26" t="str">
        <f t="shared" si="14"/>
        <v/>
      </c>
    </row>
    <row r="61" spans="1:60" ht="15.75" customHeight="1" x14ac:dyDescent="0.15">
      <c r="A61" s="311" t="s">
        <v>52</v>
      </c>
      <c r="B61" s="312"/>
      <c r="C61" s="313"/>
      <c r="D61" s="76">
        <f t="shared" si="8"/>
        <v>4</v>
      </c>
      <c r="E61" s="97"/>
      <c r="F61" s="80"/>
      <c r="G61" s="80"/>
      <c r="H61" s="80"/>
      <c r="I61" s="80"/>
      <c r="J61" s="80"/>
      <c r="K61" s="80"/>
      <c r="L61" s="80"/>
      <c r="M61" s="97">
        <v>4</v>
      </c>
      <c r="N61" s="97"/>
      <c r="O61" s="124"/>
      <c r="P61" s="83">
        <v>4</v>
      </c>
      <c r="Q61" s="119"/>
      <c r="R61" s="119"/>
      <c r="S61" s="75" t="str">
        <f t="shared" si="9"/>
        <v/>
      </c>
      <c r="BA61" s="11" t="str">
        <f t="shared" si="10"/>
        <v/>
      </c>
      <c r="BB61" s="11" t="str">
        <f t="shared" si="11"/>
        <v/>
      </c>
      <c r="BC61" s="17" t="str">
        <f t="shared" si="12"/>
        <v/>
      </c>
      <c r="BD61" s="26">
        <f t="shared" si="13"/>
        <v>0</v>
      </c>
      <c r="BE61" s="26">
        <f t="shared" si="7"/>
        <v>0</v>
      </c>
      <c r="BF61" s="26">
        <f t="shared" si="14"/>
        <v>0</v>
      </c>
    </row>
    <row r="62" spans="1:60" ht="15.75" customHeight="1" x14ac:dyDescent="0.15">
      <c r="A62" s="387" t="s">
        <v>57</v>
      </c>
      <c r="B62" s="388"/>
      <c r="C62" s="389"/>
      <c r="D62" s="76">
        <f>SUM(M62,O62)</f>
        <v>0</v>
      </c>
      <c r="E62" s="79"/>
      <c r="F62" s="79"/>
      <c r="G62" s="79"/>
      <c r="H62" s="79"/>
      <c r="I62" s="79"/>
      <c r="J62" s="79"/>
      <c r="K62" s="79"/>
      <c r="L62" s="79"/>
      <c r="M62" s="97"/>
      <c r="N62" s="79"/>
      <c r="O62" s="124"/>
      <c r="P62" s="83"/>
      <c r="Q62" s="119"/>
      <c r="R62" s="119"/>
      <c r="S62" s="75" t="str">
        <f t="shared" si="9"/>
        <v/>
      </c>
      <c r="BA62" s="11" t="str">
        <f t="shared" si="10"/>
        <v/>
      </c>
      <c r="BB62" s="11" t="str">
        <f t="shared" si="11"/>
        <v/>
      </c>
      <c r="BC62" s="17" t="str">
        <f t="shared" si="12"/>
        <v/>
      </c>
      <c r="BD62" s="26">
        <f t="shared" si="13"/>
        <v>0</v>
      </c>
      <c r="BE62" s="26">
        <f t="shared" si="7"/>
        <v>0</v>
      </c>
      <c r="BF62" s="26" t="str">
        <f t="shared" si="14"/>
        <v/>
      </c>
    </row>
    <row r="63" spans="1:60" ht="15.75" customHeight="1" x14ac:dyDescent="0.15">
      <c r="A63" s="418" t="s">
        <v>58</v>
      </c>
      <c r="B63" s="419"/>
      <c r="C63" s="420"/>
      <c r="D63" s="84">
        <f>SUM(M63,O63)</f>
        <v>0</v>
      </c>
      <c r="E63" s="79"/>
      <c r="F63" s="79"/>
      <c r="G63" s="79"/>
      <c r="H63" s="79"/>
      <c r="I63" s="79"/>
      <c r="J63" s="79"/>
      <c r="K63" s="79"/>
      <c r="L63" s="79"/>
      <c r="M63" s="97"/>
      <c r="N63" s="79"/>
      <c r="O63" s="124"/>
      <c r="P63" s="83"/>
      <c r="Q63" s="119"/>
      <c r="R63" s="119"/>
      <c r="S63" s="75" t="str">
        <f t="shared" si="9"/>
        <v/>
      </c>
      <c r="BA63" s="11" t="str">
        <f t="shared" si="10"/>
        <v/>
      </c>
      <c r="BB63" s="11" t="str">
        <f t="shared" si="11"/>
        <v/>
      </c>
      <c r="BC63" s="17" t="str">
        <f t="shared" si="12"/>
        <v/>
      </c>
      <c r="BD63" s="26">
        <f t="shared" si="13"/>
        <v>0</v>
      </c>
      <c r="BE63" s="26">
        <f t="shared" si="7"/>
        <v>0</v>
      </c>
      <c r="BF63" s="26" t="str">
        <f t="shared" si="14"/>
        <v/>
      </c>
    </row>
    <row r="64" spans="1:60" ht="15.75" customHeight="1" x14ac:dyDescent="0.15">
      <c r="A64" s="384" t="s">
        <v>59</v>
      </c>
      <c r="B64" s="385"/>
      <c r="C64" s="386"/>
      <c r="D64" s="88">
        <f t="shared" si="8"/>
        <v>41</v>
      </c>
      <c r="E64" s="107">
        <f>SUM(E40:E47,E49,E51,E53:E61)</f>
        <v>0</v>
      </c>
      <c r="F64" s="107">
        <f>SUM(F40:F47,F49,F51,F53:F61)</f>
        <v>2</v>
      </c>
      <c r="G64" s="107">
        <f>SUM(G40:G47,G49,G51,G53:G61)</f>
        <v>0</v>
      </c>
      <c r="H64" s="90">
        <f>SUM(H40:H47,H49,H51:H61)</f>
        <v>0</v>
      </c>
      <c r="I64" s="90">
        <f>SUM(I40:I47,I49:I61)</f>
        <v>6</v>
      </c>
      <c r="J64" s="90">
        <f>SUM(J40:J61)</f>
        <v>1</v>
      </c>
      <c r="K64" s="90">
        <f>SUM(K40:K61)</f>
        <v>17</v>
      </c>
      <c r="L64" s="90">
        <f>SUM(L40:L46,L48:L61)</f>
        <v>2</v>
      </c>
      <c r="M64" s="90">
        <f>SUM(M40:M46,M48:M63)</f>
        <v>13</v>
      </c>
      <c r="N64" s="90">
        <f>SUM(N40:N46,N48:N61)</f>
        <v>0</v>
      </c>
      <c r="O64" s="91">
        <f>SUM(O40:O46,O48:O63)</f>
        <v>0</v>
      </c>
      <c r="P64" s="88">
        <f>SUM(P40:P63)</f>
        <v>41</v>
      </c>
      <c r="Q64" s="108">
        <f>SUM(Q40:Q46,Q48:Q63)</f>
        <v>0</v>
      </c>
      <c r="R64" s="88">
        <f>SUM(R40:R63)</f>
        <v>0</v>
      </c>
      <c r="S64" s="75" t="str">
        <f t="shared" si="9"/>
        <v/>
      </c>
      <c r="BA64" s="11" t="str">
        <f>IF($D64=0,"",IF($P64="",IF($D64="",""," No olvide escribir la columna Beneficiarios."),""))</f>
        <v/>
      </c>
      <c r="BB64" s="11" t="str">
        <f t="shared" si="11"/>
        <v/>
      </c>
      <c r="BC64" s="17" t="str">
        <f t="shared" si="12"/>
        <v/>
      </c>
      <c r="BD64" s="26">
        <f t="shared" si="13"/>
        <v>0</v>
      </c>
      <c r="BE64" s="26">
        <f t="shared" si="7"/>
        <v>0</v>
      </c>
      <c r="BF64" s="26">
        <f t="shared" si="14"/>
        <v>0</v>
      </c>
    </row>
    <row r="65" spans="1:58" ht="24.75" customHeight="1" x14ac:dyDescent="0.15">
      <c r="A65" s="109" t="s">
        <v>60</v>
      </c>
      <c r="B65" s="59"/>
      <c r="C65" s="59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125"/>
      <c r="O65" s="126"/>
      <c r="P65" s="126"/>
      <c r="Q65" s="127"/>
      <c r="R65" s="128"/>
    </row>
    <row r="66" spans="1:58" ht="20.25" customHeight="1" x14ac:dyDescent="0.15">
      <c r="A66" s="387" t="s">
        <v>178</v>
      </c>
      <c r="B66" s="388"/>
      <c r="C66" s="389"/>
      <c r="D66" s="129">
        <f>SUM(E66:O66)</f>
        <v>0</v>
      </c>
      <c r="E66" s="45"/>
      <c r="F66" s="46"/>
      <c r="G66" s="46"/>
      <c r="H66" s="47"/>
      <c r="I66" s="47"/>
      <c r="J66" s="47"/>
      <c r="K66" s="47"/>
      <c r="L66" s="47"/>
      <c r="M66" s="47"/>
      <c r="N66" s="48"/>
      <c r="O66" s="48"/>
      <c r="P66" s="50"/>
      <c r="Q66" s="130"/>
      <c r="R66" s="130"/>
      <c r="S66" s="75" t="str">
        <f>+BA66&amp;BB66&amp;BC66</f>
        <v/>
      </c>
      <c r="BA66" s="11" t="str">
        <f>IF($D66=0,"",IF($P66="",IF($D66="",""," No olvide escribir la columna Beneficiarios."),""))</f>
        <v/>
      </c>
      <c r="BB66" s="11" t="str">
        <f t="shared" si="11"/>
        <v/>
      </c>
      <c r="BC66" s="17" t="str">
        <f t="shared" si="12"/>
        <v/>
      </c>
      <c r="BD66" s="26">
        <f t="shared" si="13"/>
        <v>0</v>
      </c>
      <c r="BE66" s="26">
        <f t="shared" si="7"/>
        <v>0</v>
      </c>
      <c r="BF66" s="26" t="str">
        <f t="shared" si="14"/>
        <v/>
      </c>
    </row>
    <row r="67" spans="1:58" ht="18.75" customHeight="1" x14ac:dyDescent="0.15">
      <c r="A67" s="303" t="s">
        <v>61</v>
      </c>
      <c r="B67" s="304"/>
      <c r="C67" s="305"/>
      <c r="D67" s="88">
        <f>SUM(E67:O67)</f>
        <v>0</v>
      </c>
      <c r="E67" s="107">
        <f>+E66</f>
        <v>0</v>
      </c>
      <c r="F67" s="89">
        <f t="shared" ref="F67:R67" si="15">+F66</f>
        <v>0</v>
      </c>
      <c r="G67" s="89">
        <f t="shared" si="15"/>
        <v>0</v>
      </c>
      <c r="H67" s="90">
        <f t="shared" si="15"/>
        <v>0</v>
      </c>
      <c r="I67" s="90">
        <f t="shared" si="15"/>
        <v>0</v>
      </c>
      <c r="J67" s="90">
        <f t="shared" si="15"/>
        <v>0</v>
      </c>
      <c r="K67" s="90">
        <f t="shared" si="15"/>
        <v>0</v>
      </c>
      <c r="L67" s="90">
        <f t="shared" si="15"/>
        <v>0</v>
      </c>
      <c r="M67" s="90">
        <f t="shared" si="15"/>
        <v>0</v>
      </c>
      <c r="N67" s="91">
        <f t="shared" si="15"/>
        <v>0</v>
      </c>
      <c r="O67" s="91">
        <f t="shared" si="15"/>
        <v>0</v>
      </c>
      <c r="P67" s="88">
        <f t="shared" si="15"/>
        <v>0</v>
      </c>
      <c r="Q67" s="108">
        <f t="shared" si="15"/>
        <v>0</v>
      </c>
      <c r="R67" s="108">
        <f t="shared" si="15"/>
        <v>0</v>
      </c>
      <c r="S67" s="75" t="str">
        <f t="shared" si="9"/>
        <v/>
      </c>
      <c r="BA67" s="11" t="str">
        <f>IF($D67=0,"",IF($P67="",IF($D67="",""," No olvide escribir la columna Beneficiarios."),""))</f>
        <v/>
      </c>
      <c r="BB67" s="11" t="str">
        <f t="shared" si="11"/>
        <v/>
      </c>
      <c r="BC67" s="17" t="str">
        <f t="shared" si="12"/>
        <v/>
      </c>
      <c r="BD67" s="26">
        <f t="shared" si="13"/>
        <v>0</v>
      </c>
      <c r="BE67" s="26">
        <f t="shared" si="7"/>
        <v>0</v>
      </c>
      <c r="BF67" s="26" t="str">
        <f t="shared" si="14"/>
        <v/>
      </c>
    </row>
    <row r="68" spans="1:58" ht="19.5" customHeight="1" x14ac:dyDescent="0.15">
      <c r="A68" s="390" t="s">
        <v>62</v>
      </c>
      <c r="B68" s="391"/>
      <c r="C68" s="392"/>
      <c r="D68" s="131">
        <f>SUM(E68:O68)</f>
        <v>41</v>
      </c>
      <c r="E68" s="132">
        <f>+E64+E67</f>
        <v>0</v>
      </c>
      <c r="F68" s="133">
        <f t="shared" ref="F68:R68" si="16">+F64+F67</f>
        <v>2</v>
      </c>
      <c r="G68" s="133">
        <f t="shared" si="16"/>
        <v>0</v>
      </c>
      <c r="H68" s="134">
        <f t="shared" si="16"/>
        <v>0</v>
      </c>
      <c r="I68" s="134">
        <f t="shared" si="16"/>
        <v>6</v>
      </c>
      <c r="J68" s="134">
        <f t="shared" si="16"/>
        <v>1</v>
      </c>
      <c r="K68" s="134">
        <f t="shared" si="16"/>
        <v>17</v>
      </c>
      <c r="L68" s="134">
        <f t="shared" si="16"/>
        <v>2</v>
      </c>
      <c r="M68" s="134">
        <f t="shared" si="16"/>
        <v>13</v>
      </c>
      <c r="N68" s="135">
        <f t="shared" si="16"/>
        <v>0</v>
      </c>
      <c r="O68" s="135">
        <f t="shared" si="16"/>
        <v>0</v>
      </c>
      <c r="P68" s="131">
        <f t="shared" si="16"/>
        <v>41</v>
      </c>
      <c r="Q68" s="136">
        <f t="shared" si="16"/>
        <v>0</v>
      </c>
      <c r="R68" s="136">
        <f t="shared" si="16"/>
        <v>0</v>
      </c>
      <c r="S68" s="75" t="str">
        <f t="shared" si="9"/>
        <v/>
      </c>
      <c r="BA68" s="11" t="str">
        <f>IF($D68=0,"",IF($P68="",IF($D68="",""," No olvide escribir la columna Beneficiarios."),""))</f>
        <v/>
      </c>
      <c r="BB68" s="11" t="str">
        <f t="shared" si="11"/>
        <v/>
      </c>
      <c r="BC68" s="17" t="str">
        <f t="shared" si="12"/>
        <v/>
      </c>
      <c r="BD68" s="26">
        <f t="shared" si="13"/>
        <v>0</v>
      </c>
      <c r="BE68" s="26">
        <f t="shared" si="7"/>
        <v>0</v>
      </c>
      <c r="BF68" s="26">
        <f t="shared" si="14"/>
        <v>0</v>
      </c>
    </row>
    <row r="69" spans="1:58" ht="19.5" customHeight="1" x14ac:dyDescent="0.2">
      <c r="A69" s="15" t="s">
        <v>63</v>
      </c>
      <c r="B69" s="137"/>
      <c r="C69" s="137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6"/>
      <c r="Q69" s="16"/>
      <c r="R69" s="16"/>
    </row>
    <row r="70" spans="1:58" ht="29.25" customHeight="1" x14ac:dyDescent="0.15">
      <c r="A70" s="295" t="s">
        <v>64</v>
      </c>
      <c r="B70" s="296"/>
      <c r="C70" s="297"/>
      <c r="D70" s="301" t="s">
        <v>65</v>
      </c>
      <c r="E70" s="303" t="s">
        <v>7</v>
      </c>
      <c r="F70" s="304"/>
      <c r="G70" s="304"/>
      <c r="H70" s="304"/>
      <c r="I70" s="304"/>
      <c r="J70" s="304"/>
      <c r="K70" s="304"/>
      <c r="L70" s="304"/>
      <c r="M70" s="304"/>
      <c r="N70" s="304"/>
      <c r="O70" s="305"/>
      <c r="P70" s="303" t="s">
        <v>66</v>
      </c>
      <c r="Q70" s="305"/>
      <c r="R70" s="306" t="s">
        <v>9</v>
      </c>
    </row>
    <row r="71" spans="1:58" ht="24" customHeight="1" x14ac:dyDescent="0.15">
      <c r="A71" s="298"/>
      <c r="B71" s="299"/>
      <c r="C71" s="300"/>
      <c r="D71" s="302"/>
      <c r="E71" s="280" t="s">
        <v>10</v>
      </c>
      <c r="F71" s="38" t="s">
        <v>11</v>
      </c>
      <c r="G71" s="38" t="s">
        <v>12</v>
      </c>
      <c r="H71" s="38" t="s">
        <v>13</v>
      </c>
      <c r="I71" s="38" t="s">
        <v>14</v>
      </c>
      <c r="J71" s="38" t="s">
        <v>67</v>
      </c>
      <c r="K71" s="38" t="s">
        <v>16</v>
      </c>
      <c r="L71" s="38" t="s">
        <v>68</v>
      </c>
      <c r="M71" s="38" t="s">
        <v>18</v>
      </c>
      <c r="N71" s="38" t="s">
        <v>19</v>
      </c>
      <c r="O71" s="39" t="s">
        <v>20</v>
      </c>
      <c r="P71" s="40" t="s">
        <v>1</v>
      </c>
      <c r="Q71" s="281" t="s">
        <v>2</v>
      </c>
      <c r="R71" s="307"/>
      <c r="BA71" s="8"/>
      <c r="BB71" s="8"/>
      <c r="BC71" s="3"/>
      <c r="BD71" s="29"/>
      <c r="BE71" s="29"/>
      <c r="BF71" s="2"/>
    </row>
    <row r="72" spans="1:58" ht="14.25" customHeight="1" x14ac:dyDescent="0.15">
      <c r="A72" s="308" t="s">
        <v>69</v>
      </c>
      <c r="B72" s="309"/>
      <c r="C72" s="310"/>
      <c r="D72" s="138">
        <f>+SUM(E72:O72)</f>
        <v>0</v>
      </c>
      <c r="E72" s="62"/>
      <c r="F72" s="71"/>
      <c r="G72" s="71"/>
      <c r="H72" s="63"/>
      <c r="I72" s="63"/>
      <c r="J72" s="63"/>
      <c r="K72" s="63"/>
      <c r="L72" s="63"/>
      <c r="M72" s="63"/>
      <c r="N72" s="72"/>
      <c r="O72" s="64"/>
      <c r="P72" s="71"/>
      <c r="Q72" s="64"/>
      <c r="R72" s="64"/>
      <c r="S72" s="75" t="str">
        <f t="shared" ref="S72:S80" si="17">+BA72&amp;BB72&amp;BC72</f>
        <v/>
      </c>
      <c r="BA72" s="17" t="str">
        <f>IF($D72&lt;&gt;($P72+$Q72)," El número ingresos según sexo NO puede ser diferente al Total.","")</f>
        <v/>
      </c>
      <c r="BB72" s="17" t="str">
        <f>IF($M72&lt;$R72," Los Ingresos de 60 años NO puede ser mayor que los Ingresos de 20-64 años.","")</f>
        <v/>
      </c>
      <c r="BC72" s="3"/>
      <c r="BD72" s="25">
        <f>IF($D72&lt;&gt;($P72+$Q72),1,0)</f>
        <v>0</v>
      </c>
      <c r="BE72" s="25">
        <f>IF($M72&lt;$R72,1,0)</f>
        <v>0</v>
      </c>
      <c r="BF72" s="3"/>
    </row>
    <row r="73" spans="1:58" ht="14.25" customHeight="1" x14ac:dyDescent="0.15">
      <c r="A73" s="311" t="s">
        <v>70</v>
      </c>
      <c r="B73" s="312"/>
      <c r="C73" s="313"/>
      <c r="D73" s="139">
        <f t="shared" ref="D73:D78" si="18">+SUM(E73:O73)</f>
        <v>0</v>
      </c>
      <c r="E73" s="96"/>
      <c r="F73" s="97"/>
      <c r="G73" s="97"/>
      <c r="H73" s="80"/>
      <c r="I73" s="80"/>
      <c r="J73" s="80"/>
      <c r="K73" s="80"/>
      <c r="L73" s="80"/>
      <c r="M73" s="80"/>
      <c r="N73" s="81"/>
      <c r="O73" s="98"/>
      <c r="P73" s="97"/>
      <c r="Q73" s="98"/>
      <c r="R73" s="98"/>
      <c r="S73" s="75" t="str">
        <f t="shared" si="17"/>
        <v/>
      </c>
      <c r="BA73" s="17" t="str">
        <f t="shared" ref="BA73:BA88" si="19">IF($D73&lt;&gt;($P73+$Q73)," El número ingresos según sexo NO puede ser diferente al Total.","")</f>
        <v/>
      </c>
      <c r="BB73" s="17" t="str">
        <f t="shared" ref="BB73:BB78" si="20">IF($M73&lt;$R73," Los Ingresos de 60 años NO puede ser mayor que los Ingresos de 20-64 años.","")</f>
        <v/>
      </c>
      <c r="BC73" s="3"/>
      <c r="BD73" s="25">
        <f t="shared" ref="BD73:BD88" si="21">IF($D73&lt;&gt;($P73+$Q73),1,0)</f>
        <v>0</v>
      </c>
      <c r="BE73" s="25">
        <f t="shared" ref="BE73:BE88" si="22">IF($M73&lt;$R73,1,0)</f>
        <v>0</v>
      </c>
      <c r="BF73" s="3"/>
    </row>
    <row r="74" spans="1:58" ht="14.25" customHeight="1" x14ac:dyDescent="0.15">
      <c r="A74" s="366" t="s">
        <v>71</v>
      </c>
      <c r="B74" s="367"/>
      <c r="C74" s="368"/>
      <c r="D74" s="140">
        <f t="shared" si="18"/>
        <v>0</v>
      </c>
      <c r="E74" s="53"/>
      <c r="F74" s="54"/>
      <c r="G74" s="54"/>
      <c r="H74" s="55"/>
      <c r="I74" s="55"/>
      <c r="J74" s="55"/>
      <c r="K74" s="55"/>
      <c r="L74" s="55"/>
      <c r="M74" s="55"/>
      <c r="N74" s="56"/>
      <c r="O74" s="57"/>
      <c r="P74" s="54"/>
      <c r="Q74" s="57"/>
      <c r="R74" s="57"/>
      <c r="S74" s="75" t="str">
        <f t="shared" si="17"/>
        <v/>
      </c>
      <c r="BA74" s="17" t="str">
        <f t="shared" si="19"/>
        <v/>
      </c>
      <c r="BB74" s="17" t="str">
        <f t="shared" si="20"/>
        <v/>
      </c>
      <c r="BC74" s="3"/>
      <c r="BD74" s="25">
        <f t="shared" si="21"/>
        <v>0</v>
      </c>
      <c r="BE74" s="25">
        <f t="shared" si="22"/>
        <v>0</v>
      </c>
      <c r="BF74" s="3"/>
    </row>
    <row r="75" spans="1:58" ht="14.25" customHeight="1" x14ac:dyDescent="0.15">
      <c r="A75" s="409" t="s">
        <v>72</v>
      </c>
      <c r="B75" s="410"/>
      <c r="C75" s="411"/>
      <c r="D75" s="138">
        <f t="shared" si="18"/>
        <v>0</v>
      </c>
      <c r="E75" s="62"/>
      <c r="F75" s="71"/>
      <c r="G75" s="71"/>
      <c r="H75" s="63"/>
      <c r="I75" s="63"/>
      <c r="J75" s="63"/>
      <c r="K75" s="63"/>
      <c r="L75" s="63"/>
      <c r="M75" s="63"/>
      <c r="N75" s="72"/>
      <c r="O75" s="64"/>
      <c r="P75" s="71"/>
      <c r="Q75" s="64"/>
      <c r="R75" s="64"/>
      <c r="S75" s="75" t="str">
        <f t="shared" si="17"/>
        <v/>
      </c>
      <c r="BA75" s="17" t="str">
        <f t="shared" si="19"/>
        <v/>
      </c>
      <c r="BB75" s="17" t="str">
        <f>IF($M75&lt;$R75," Las Altas de 60 años NO puede ser mayor que las Altas de 20-64 años.","")</f>
        <v/>
      </c>
      <c r="BC75" s="3"/>
      <c r="BD75" s="25">
        <f t="shared" si="21"/>
        <v>0</v>
      </c>
      <c r="BE75" s="25">
        <f t="shared" si="22"/>
        <v>0</v>
      </c>
      <c r="BF75" s="3"/>
    </row>
    <row r="76" spans="1:58" ht="14.25" customHeight="1" x14ac:dyDescent="0.15">
      <c r="A76" s="412" t="s">
        <v>73</v>
      </c>
      <c r="B76" s="413"/>
      <c r="C76" s="414"/>
      <c r="D76" s="139">
        <f t="shared" si="18"/>
        <v>0</v>
      </c>
      <c r="E76" s="96"/>
      <c r="F76" s="97"/>
      <c r="G76" s="97"/>
      <c r="H76" s="80"/>
      <c r="I76" s="80"/>
      <c r="J76" s="80"/>
      <c r="K76" s="80"/>
      <c r="L76" s="80"/>
      <c r="M76" s="80"/>
      <c r="N76" s="81"/>
      <c r="O76" s="98"/>
      <c r="P76" s="97"/>
      <c r="Q76" s="98"/>
      <c r="R76" s="98"/>
      <c r="S76" s="75" t="str">
        <f t="shared" si="17"/>
        <v/>
      </c>
      <c r="BA76" s="17" t="str">
        <f t="shared" si="19"/>
        <v/>
      </c>
      <c r="BB76" s="17" t="str">
        <f>IF($M76&lt;$R76," Las Altas de 60 años NO puede ser mayor que las Altas de 20-64 años.","")</f>
        <v/>
      </c>
      <c r="BC76" s="3"/>
      <c r="BD76" s="25">
        <f t="shared" si="21"/>
        <v>0</v>
      </c>
      <c r="BE76" s="25">
        <f t="shared" si="22"/>
        <v>0</v>
      </c>
      <c r="BF76" s="3"/>
    </row>
    <row r="77" spans="1:58" ht="14.25" customHeight="1" x14ac:dyDescent="0.15">
      <c r="A77" s="366" t="s">
        <v>74</v>
      </c>
      <c r="B77" s="367"/>
      <c r="C77" s="368"/>
      <c r="D77" s="141">
        <f t="shared" si="18"/>
        <v>0</v>
      </c>
      <c r="E77" s="142"/>
      <c r="F77" s="143"/>
      <c r="G77" s="143"/>
      <c r="H77" s="144"/>
      <c r="I77" s="144"/>
      <c r="J77" s="144"/>
      <c r="K77" s="144"/>
      <c r="L77" s="144"/>
      <c r="M77" s="144"/>
      <c r="N77" s="55"/>
      <c r="O77" s="98"/>
      <c r="P77" s="97"/>
      <c r="Q77" s="145"/>
      <c r="R77" s="85"/>
      <c r="S77" s="75" t="str">
        <f t="shared" si="17"/>
        <v/>
      </c>
      <c r="BA77" s="17" t="str">
        <f t="shared" si="19"/>
        <v/>
      </c>
      <c r="BB77" s="8"/>
      <c r="BC77" s="3"/>
      <c r="BD77" s="25">
        <f t="shared" si="21"/>
        <v>0</v>
      </c>
      <c r="BE77" s="29"/>
      <c r="BF77" s="3"/>
    </row>
    <row r="78" spans="1:58" ht="16.5" customHeight="1" x14ac:dyDescent="0.15">
      <c r="A78" s="363" t="s">
        <v>75</v>
      </c>
      <c r="B78" s="364"/>
      <c r="C78" s="365"/>
      <c r="D78" s="108">
        <f t="shared" si="18"/>
        <v>0</v>
      </c>
      <c r="E78" s="107">
        <f>+SUM(E75:E77)</f>
        <v>0</v>
      </c>
      <c r="F78" s="89">
        <f>+SUM(F75:F77)</f>
        <v>0</v>
      </c>
      <c r="G78" s="89">
        <f>+SUM(G75:G77)</f>
        <v>0</v>
      </c>
      <c r="H78" s="90">
        <f>+SUM(H75:H77)</f>
        <v>0</v>
      </c>
      <c r="I78" s="90">
        <f>+SUM(I75:I77)</f>
        <v>0</v>
      </c>
      <c r="J78" s="90">
        <f t="shared" ref="J78:O78" si="23">+SUM(J75:J77)+H151+H161+H170</f>
        <v>0</v>
      </c>
      <c r="K78" s="90">
        <f t="shared" si="23"/>
        <v>0</v>
      </c>
      <c r="L78" s="90">
        <f t="shared" si="23"/>
        <v>0</v>
      </c>
      <c r="M78" s="90">
        <f t="shared" si="23"/>
        <v>0</v>
      </c>
      <c r="N78" s="90">
        <f t="shared" si="23"/>
        <v>0</v>
      </c>
      <c r="O78" s="146">
        <f t="shared" si="23"/>
        <v>0</v>
      </c>
      <c r="P78" s="93">
        <f>+SUM(P75:P77)+N151+N161+N170</f>
        <v>0</v>
      </c>
      <c r="Q78" s="146">
        <f>+SUM(Q75:Q77)+O151+O161+O170</f>
        <v>0</v>
      </c>
      <c r="R78" s="88">
        <f>+SUM(R75:R76)+P151+P161+P170</f>
        <v>0</v>
      </c>
      <c r="S78" s="75" t="str">
        <f t="shared" si="17"/>
        <v/>
      </c>
      <c r="BA78" s="17" t="str">
        <f t="shared" si="19"/>
        <v/>
      </c>
      <c r="BB78" s="17" t="str">
        <f t="shared" si="20"/>
        <v/>
      </c>
      <c r="BC78" s="3"/>
      <c r="BD78" s="25">
        <f t="shared" si="21"/>
        <v>0</v>
      </c>
      <c r="BE78" s="25">
        <f t="shared" si="22"/>
        <v>0</v>
      </c>
      <c r="BF78" s="3"/>
    </row>
    <row r="79" spans="1:58" ht="13.5" customHeight="1" x14ac:dyDescent="0.15">
      <c r="A79" s="415" t="s">
        <v>76</v>
      </c>
      <c r="B79" s="416"/>
      <c r="C79" s="417"/>
      <c r="D79" s="147">
        <f>SUM(E79:O79)</f>
        <v>0</v>
      </c>
      <c r="E79" s="45"/>
      <c r="F79" s="46"/>
      <c r="G79" s="46"/>
      <c r="H79" s="47"/>
      <c r="I79" s="47"/>
      <c r="J79" s="47"/>
      <c r="K79" s="47"/>
      <c r="L79" s="47"/>
      <c r="M79" s="47"/>
      <c r="N79" s="48"/>
      <c r="O79" s="64"/>
      <c r="P79" s="71"/>
      <c r="Q79" s="64"/>
      <c r="R79" s="64"/>
      <c r="S79" s="75" t="str">
        <f t="shared" si="17"/>
        <v/>
      </c>
      <c r="BA79" s="17" t="str">
        <f t="shared" si="19"/>
        <v/>
      </c>
      <c r="BB79" s="17" t="str">
        <f>IF($M79&lt;$R79," Los Egresos de 60 años NO puede ser mayor que los Egresos de 20-64 años.","")</f>
        <v/>
      </c>
      <c r="BC79" s="3"/>
      <c r="BD79" s="25">
        <f t="shared" si="21"/>
        <v>0</v>
      </c>
      <c r="BE79" s="25">
        <f t="shared" si="22"/>
        <v>0</v>
      </c>
      <c r="BF79" s="3"/>
    </row>
    <row r="80" spans="1:58" ht="14.25" customHeight="1" x14ac:dyDescent="0.15">
      <c r="A80" s="366" t="s">
        <v>179</v>
      </c>
      <c r="B80" s="367"/>
      <c r="C80" s="368"/>
      <c r="D80" s="140">
        <f>SUM(E80:O80)</f>
        <v>0</v>
      </c>
      <c r="E80" s="53"/>
      <c r="F80" s="54"/>
      <c r="G80" s="54"/>
      <c r="H80" s="55"/>
      <c r="I80" s="55"/>
      <c r="J80" s="55"/>
      <c r="K80" s="55"/>
      <c r="L80" s="55"/>
      <c r="M80" s="55"/>
      <c r="N80" s="56"/>
      <c r="O80" s="56"/>
      <c r="P80" s="53"/>
      <c r="Q80" s="148"/>
      <c r="R80" s="148"/>
      <c r="S80" s="75" t="str">
        <f t="shared" si="17"/>
        <v/>
      </c>
      <c r="BA80" s="17" t="str">
        <f t="shared" si="19"/>
        <v/>
      </c>
      <c r="BB80" s="17" t="str">
        <f>IF($M80&lt;$R80," Los rechazos de 60 años NO puede ser mayor que los rechazos de 20-64 años.","")</f>
        <v/>
      </c>
      <c r="BC80" s="3"/>
      <c r="BD80" s="25">
        <f t="shared" si="21"/>
        <v>0</v>
      </c>
      <c r="BE80" s="25">
        <f t="shared" si="22"/>
        <v>0</v>
      </c>
      <c r="BF80" s="3"/>
    </row>
    <row r="81" spans="1:58" ht="15.75" customHeight="1" x14ac:dyDescent="0.15">
      <c r="A81" s="149"/>
      <c r="B81" s="150"/>
      <c r="C81" s="150"/>
      <c r="D81" s="151"/>
      <c r="E81" s="151"/>
      <c r="F81" s="151"/>
      <c r="G81" s="151"/>
      <c r="H81" s="151"/>
      <c r="I81" s="151"/>
      <c r="J81" s="151"/>
      <c r="K81" s="151"/>
      <c r="L81" s="152"/>
      <c r="M81" s="151"/>
      <c r="N81" s="151"/>
      <c r="O81" s="151"/>
      <c r="P81" s="151"/>
      <c r="Q81" s="151"/>
      <c r="R81" s="151"/>
      <c r="BA81" s="8"/>
      <c r="BB81" s="8"/>
      <c r="BC81" s="3"/>
      <c r="BD81" s="29"/>
      <c r="BE81" s="29"/>
      <c r="BF81" s="3"/>
    </row>
    <row r="82" spans="1:58" ht="14.25" customHeight="1" x14ac:dyDescent="0.15">
      <c r="A82" s="369" t="s">
        <v>180</v>
      </c>
      <c r="B82" s="338"/>
      <c r="C82" s="153" t="s">
        <v>77</v>
      </c>
      <c r="D82" s="138">
        <f>SUM(E82:O82)</f>
        <v>0</v>
      </c>
      <c r="E82" s="62"/>
      <c r="F82" s="71"/>
      <c r="G82" s="71"/>
      <c r="H82" s="63"/>
      <c r="I82" s="63"/>
      <c r="J82" s="63"/>
      <c r="K82" s="63"/>
      <c r="L82" s="63"/>
      <c r="M82" s="63"/>
      <c r="N82" s="72"/>
      <c r="O82" s="72"/>
      <c r="P82" s="62"/>
      <c r="Q82" s="112"/>
      <c r="R82" s="112"/>
      <c r="S82" s="75" t="str">
        <f t="shared" ref="S82:S88" si="24">+BA82&amp;BB82&amp;BC82</f>
        <v/>
      </c>
      <c r="BA82" s="17" t="str">
        <f t="shared" si="19"/>
        <v/>
      </c>
      <c r="BB82" s="17" t="str">
        <f>IF($M82&lt;$R82," Los Indices de 60 años NO puede ser mayor que los Indices de 20-64 años.","")</f>
        <v/>
      </c>
      <c r="BC82" s="3"/>
      <c r="BD82" s="25">
        <f t="shared" si="21"/>
        <v>0</v>
      </c>
      <c r="BE82" s="25">
        <f t="shared" si="22"/>
        <v>0</v>
      </c>
      <c r="BF82" s="3"/>
    </row>
    <row r="83" spans="1:58" ht="14.25" customHeight="1" x14ac:dyDescent="0.15">
      <c r="A83" s="370"/>
      <c r="B83" s="341"/>
      <c r="C83" s="154">
        <v>1</v>
      </c>
      <c r="D83" s="76">
        <f t="shared" ref="D83:D88" si="25">SUM(E83:O83)</f>
        <v>0</v>
      </c>
      <c r="E83" s="96"/>
      <c r="F83" s="97"/>
      <c r="G83" s="97"/>
      <c r="H83" s="80"/>
      <c r="I83" s="80"/>
      <c r="J83" s="80"/>
      <c r="K83" s="80"/>
      <c r="L83" s="80"/>
      <c r="M83" s="80"/>
      <c r="N83" s="81"/>
      <c r="O83" s="81"/>
      <c r="P83" s="96"/>
      <c r="Q83" s="119"/>
      <c r="R83" s="119"/>
      <c r="S83" s="75" t="str">
        <f t="shared" si="24"/>
        <v/>
      </c>
      <c r="BA83" s="17" t="str">
        <f>IF($D83&lt;&gt;($P83+$Q83)," El número ingresos según sexo NO puede ser diferente al Total.","")</f>
        <v/>
      </c>
      <c r="BB83" s="17" t="str">
        <f t="shared" ref="BB83:BB88" si="26">IF($M83&lt;$R83," Los Indices de 60 años NO puede ser mayor que los Indices de 20-64 años.","")</f>
        <v/>
      </c>
      <c r="BC83" s="2"/>
      <c r="BD83" s="25">
        <f t="shared" si="21"/>
        <v>0</v>
      </c>
      <c r="BE83" s="25">
        <f t="shared" si="22"/>
        <v>0</v>
      </c>
      <c r="BF83" s="3"/>
    </row>
    <row r="84" spans="1:58" ht="14.25" customHeight="1" x14ac:dyDescent="0.15">
      <c r="A84" s="370"/>
      <c r="B84" s="341"/>
      <c r="C84" s="154">
        <v>2</v>
      </c>
      <c r="D84" s="76">
        <f t="shared" si="25"/>
        <v>0</v>
      </c>
      <c r="E84" s="96"/>
      <c r="F84" s="97"/>
      <c r="G84" s="97"/>
      <c r="H84" s="80"/>
      <c r="I84" s="80"/>
      <c r="J84" s="80"/>
      <c r="K84" s="80"/>
      <c r="L84" s="80"/>
      <c r="M84" s="80"/>
      <c r="N84" s="81"/>
      <c r="O84" s="81"/>
      <c r="P84" s="96"/>
      <c r="Q84" s="119"/>
      <c r="R84" s="119"/>
      <c r="S84" s="75" t="str">
        <f t="shared" si="24"/>
        <v/>
      </c>
      <c r="BA84" s="17" t="str">
        <f t="shared" si="19"/>
        <v/>
      </c>
      <c r="BB84" s="17" t="str">
        <f t="shared" si="26"/>
        <v/>
      </c>
      <c r="BC84" s="3"/>
      <c r="BD84" s="25">
        <f t="shared" si="21"/>
        <v>0</v>
      </c>
      <c r="BE84" s="25">
        <f t="shared" si="22"/>
        <v>0</v>
      </c>
      <c r="BF84" s="3"/>
    </row>
    <row r="85" spans="1:58" ht="14.25" customHeight="1" x14ac:dyDescent="0.15">
      <c r="A85" s="370"/>
      <c r="B85" s="341"/>
      <c r="C85" s="154">
        <v>3</v>
      </c>
      <c r="D85" s="76">
        <f t="shared" si="25"/>
        <v>0</v>
      </c>
      <c r="E85" s="96"/>
      <c r="F85" s="97"/>
      <c r="G85" s="97"/>
      <c r="H85" s="80"/>
      <c r="I85" s="80"/>
      <c r="J85" s="80"/>
      <c r="K85" s="80"/>
      <c r="L85" s="80"/>
      <c r="M85" s="80"/>
      <c r="N85" s="81"/>
      <c r="O85" s="81"/>
      <c r="P85" s="96"/>
      <c r="Q85" s="119"/>
      <c r="R85" s="119"/>
      <c r="S85" s="75" t="str">
        <f t="shared" si="24"/>
        <v/>
      </c>
      <c r="BA85" s="17" t="str">
        <f t="shared" si="19"/>
        <v/>
      </c>
      <c r="BB85" s="17" t="str">
        <f t="shared" si="26"/>
        <v/>
      </c>
      <c r="BC85" s="3"/>
      <c r="BD85" s="25">
        <f t="shared" si="21"/>
        <v>0</v>
      </c>
      <c r="BE85" s="25">
        <f t="shared" si="22"/>
        <v>0</v>
      </c>
      <c r="BF85" s="3"/>
    </row>
    <row r="86" spans="1:58" ht="14.25" customHeight="1" x14ac:dyDescent="0.15">
      <c r="A86" s="370"/>
      <c r="B86" s="341"/>
      <c r="C86" s="155">
        <v>4</v>
      </c>
      <c r="D86" s="76">
        <f t="shared" si="25"/>
        <v>0</v>
      </c>
      <c r="E86" s="142"/>
      <c r="F86" s="143"/>
      <c r="G86" s="143"/>
      <c r="H86" s="144"/>
      <c r="I86" s="144"/>
      <c r="J86" s="144"/>
      <c r="K86" s="144"/>
      <c r="L86" s="144"/>
      <c r="M86" s="144"/>
      <c r="N86" s="156"/>
      <c r="O86" s="156"/>
      <c r="P86" s="142"/>
      <c r="Q86" s="157"/>
      <c r="R86" s="157"/>
      <c r="S86" s="75" t="str">
        <f t="shared" si="24"/>
        <v/>
      </c>
      <c r="BA86" s="17" t="str">
        <f t="shared" si="19"/>
        <v/>
      </c>
      <c r="BB86" s="17" t="str">
        <f t="shared" si="26"/>
        <v/>
      </c>
      <c r="BC86" s="3"/>
      <c r="BD86" s="25">
        <f t="shared" si="21"/>
        <v>0</v>
      </c>
      <c r="BE86" s="25">
        <f t="shared" si="22"/>
        <v>0</v>
      </c>
      <c r="BF86" s="3"/>
    </row>
    <row r="87" spans="1:58" ht="14.25" customHeight="1" x14ac:dyDescent="0.15">
      <c r="A87" s="370"/>
      <c r="B87" s="341"/>
      <c r="C87" s="155" t="s">
        <v>181</v>
      </c>
      <c r="D87" s="76">
        <f t="shared" si="25"/>
        <v>0</v>
      </c>
      <c r="E87" s="142"/>
      <c r="F87" s="143"/>
      <c r="G87" s="143"/>
      <c r="H87" s="144"/>
      <c r="I87" s="144"/>
      <c r="J87" s="144"/>
      <c r="K87" s="144"/>
      <c r="L87" s="144"/>
      <c r="M87" s="144"/>
      <c r="N87" s="156"/>
      <c r="O87" s="156"/>
      <c r="P87" s="142"/>
      <c r="Q87" s="157"/>
      <c r="R87" s="157"/>
      <c r="S87" s="75" t="str">
        <f t="shared" si="24"/>
        <v/>
      </c>
      <c r="BA87" s="17" t="str">
        <f t="shared" si="19"/>
        <v/>
      </c>
      <c r="BB87" s="17" t="str">
        <f t="shared" si="26"/>
        <v/>
      </c>
      <c r="BC87" s="3"/>
      <c r="BD87" s="25">
        <f t="shared" si="21"/>
        <v>0</v>
      </c>
      <c r="BE87" s="25">
        <f t="shared" si="22"/>
        <v>0</v>
      </c>
      <c r="BF87" s="3"/>
    </row>
    <row r="88" spans="1:58" ht="15.75" customHeight="1" x14ac:dyDescent="0.15">
      <c r="A88" s="339"/>
      <c r="B88" s="371"/>
      <c r="C88" s="158" t="s">
        <v>4</v>
      </c>
      <c r="D88" s="108">
        <f t="shared" si="25"/>
        <v>0</v>
      </c>
      <c r="E88" s="107">
        <f>+SUM(E82:E87)</f>
        <v>0</v>
      </c>
      <c r="F88" s="89">
        <f t="shared" ref="F88:R88" si="27">+SUM(F82:F87)</f>
        <v>0</v>
      </c>
      <c r="G88" s="89">
        <f t="shared" si="27"/>
        <v>0</v>
      </c>
      <c r="H88" s="90">
        <f t="shared" si="27"/>
        <v>0</v>
      </c>
      <c r="I88" s="90">
        <f t="shared" si="27"/>
        <v>0</v>
      </c>
      <c r="J88" s="90">
        <f t="shared" si="27"/>
        <v>0</v>
      </c>
      <c r="K88" s="90">
        <f t="shared" si="27"/>
        <v>0</v>
      </c>
      <c r="L88" s="90">
        <f t="shared" si="27"/>
        <v>0</v>
      </c>
      <c r="M88" s="90">
        <f t="shared" si="27"/>
        <v>0</v>
      </c>
      <c r="N88" s="90">
        <f t="shared" si="27"/>
        <v>0</v>
      </c>
      <c r="O88" s="91">
        <f t="shared" si="27"/>
        <v>0</v>
      </c>
      <c r="P88" s="107">
        <f t="shared" si="27"/>
        <v>0</v>
      </c>
      <c r="Q88" s="146">
        <f t="shared" si="27"/>
        <v>0</v>
      </c>
      <c r="R88" s="88">
        <f t="shared" si="27"/>
        <v>0</v>
      </c>
      <c r="S88" s="75" t="str">
        <f t="shared" si="24"/>
        <v/>
      </c>
      <c r="BA88" s="17" t="str">
        <f t="shared" si="19"/>
        <v/>
      </c>
      <c r="BB88" s="17" t="str">
        <f t="shared" si="26"/>
        <v/>
      </c>
      <c r="BC88" s="3"/>
      <c r="BD88" s="25">
        <f t="shared" si="21"/>
        <v>0</v>
      </c>
      <c r="BE88" s="25">
        <f t="shared" si="22"/>
        <v>0</v>
      </c>
      <c r="BF88" s="3"/>
    </row>
    <row r="89" spans="1:58" ht="40.5" customHeight="1" x14ac:dyDescent="0.2">
      <c r="A89" s="15" t="s">
        <v>78</v>
      </c>
      <c r="B89" s="159"/>
      <c r="C89" s="159"/>
      <c r="D89" s="160"/>
      <c r="E89" s="60"/>
      <c r="F89" s="60"/>
      <c r="BA89" s="2"/>
      <c r="BB89" s="2"/>
      <c r="BC89" s="2"/>
      <c r="BD89" s="2"/>
      <c r="BE89" s="3"/>
      <c r="BF89" s="3"/>
    </row>
    <row r="90" spans="1:58" ht="58.5" customHeight="1" x14ac:dyDescent="0.15">
      <c r="A90" s="363" t="s">
        <v>79</v>
      </c>
      <c r="B90" s="364"/>
      <c r="C90" s="365"/>
      <c r="D90" s="161" t="s">
        <v>80</v>
      </c>
      <c r="E90" s="162" t="s">
        <v>182</v>
      </c>
      <c r="F90" s="163" t="s">
        <v>81</v>
      </c>
      <c r="BA90" s="2"/>
      <c r="BB90" s="2"/>
      <c r="BC90" s="2"/>
      <c r="BD90" s="2"/>
      <c r="BE90" s="3"/>
      <c r="BF90" s="3"/>
    </row>
    <row r="91" spans="1:58" ht="15.75" customHeight="1" x14ac:dyDescent="0.15">
      <c r="A91" s="308" t="s">
        <v>82</v>
      </c>
      <c r="B91" s="309"/>
      <c r="C91" s="310"/>
      <c r="D91" s="164"/>
      <c r="E91" s="164"/>
      <c r="F91" s="164"/>
      <c r="G91" s="75" t="str">
        <f>+BA91&amp;BB91</f>
        <v/>
      </c>
      <c r="BA91" s="17" t="str">
        <f>IF($D91&lt;$F91," Las IC a Gestantes NO puede ser mayor que Total IC","")</f>
        <v/>
      </c>
      <c r="BB91" s="17" t="str">
        <f>IF($D91&lt;$E91," Las IC por Resolución Especilidades NO puede ser mayor que Total IC","")</f>
        <v/>
      </c>
      <c r="BC91" s="3"/>
      <c r="BD91" s="25">
        <f>IF($D91&lt;$E91,1,0)</f>
        <v>0</v>
      </c>
      <c r="BE91" s="25">
        <f>IF($D91&lt;$F91,1,0)</f>
        <v>0</v>
      </c>
      <c r="BF91" s="3"/>
    </row>
    <row r="92" spans="1:58" ht="15.75" customHeight="1" x14ac:dyDescent="0.15">
      <c r="A92" s="372" t="s">
        <v>83</v>
      </c>
      <c r="B92" s="312" t="s">
        <v>84</v>
      </c>
      <c r="C92" s="313"/>
      <c r="D92" s="165"/>
      <c r="E92" s="165"/>
      <c r="F92" s="165"/>
      <c r="G92" s="75" t="str">
        <f t="shared" ref="G92:G101" si="28">+BA92&amp;BB92</f>
        <v/>
      </c>
      <c r="BA92" s="17" t="str">
        <f t="shared" ref="BA92:BA100" si="29">IF($D92&lt;$F92," Las IC a Gestantes NO puede ser mayor que Total IC","")</f>
        <v/>
      </c>
      <c r="BB92" s="17" t="str">
        <f>IF($D92&lt;$E92," Las IC por Resolución Especilidades NO puede ser mayor que Total IC","")</f>
        <v/>
      </c>
      <c r="BC92" s="3"/>
      <c r="BD92" s="25">
        <f>IF($D92&lt;$E92,1,0)</f>
        <v>0</v>
      </c>
      <c r="BE92" s="25">
        <f t="shared" ref="BE92:BE101" si="30">IF($D92&lt;$F92,1,0)</f>
        <v>0</v>
      </c>
      <c r="BF92" s="3"/>
    </row>
    <row r="93" spans="1:58" ht="15.75" customHeight="1" x14ac:dyDescent="0.15">
      <c r="A93" s="373"/>
      <c r="B93" s="312" t="s">
        <v>85</v>
      </c>
      <c r="C93" s="313"/>
      <c r="D93" s="165"/>
      <c r="E93" s="166"/>
      <c r="F93" s="165"/>
      <c r="G93" s="75" t="str">
        <f t="shared" si="28"/>
        <v/>
      </c>
      <c r="BA93" s="17" t="str">
        <f t="shared" si="29"/>
        <v/>
      </c>
      <c r="BB93" s="2"/>
      <c r="BC93" s="2"/>
      <c r="BD93" s="2"/>
      <c r="BE93" s="25">
        <f t="shared" si="30"/>
        <v>0</v>
      </c>
      <c r="BF93" s="3"/>
    </row>
    <row r="94" spans="1:58" ht="15.75" customHeight="1" x14ac:dyDescent="0.15">
      <c r="A94" s="311" t="s">
        <v>86</v>
      </c>
      <c r="B94" s="312"/>
      <c r="C94" s="313"/>
      <c r="D94" s="167"/>
      <c r="E94" s="166"/>
      <c r="F94" s="167"/>
      <c r="G94" s="75" t="str">
        <f t="shared" si="28"/>
        <v/>
      </c>
      <c r="BA94" s="17" t="str">
        <f t="shared" si="29"/>
        <v/>
      </c>
      <c r="BB94" s="2"/>
      <c r="BC94" s="2"/>
      <c r="BD94" s="2"/>
      <c r="BE94" s="25">
        <f t="shared" si="30"/>
        <v>0</v>
      </c>
      <c r="BF94" s="2"/>
    </row>
    <row r="95" spans="1:58" ht="15.75" customHeight="1" x14ac:dyDescent="0.15">
      <c r="A95" s="311" t="s">
        <v>87</v>
      </c>
      <c r="B95" s="312"/>
      <c r="C95" s="313"/>
      <c r="D95" s="167"/>
      <c r="E95" s="166"/>
      <c r="F95" s="167"/>
      <c r="G95" s="75" t="str">
        <f t="shared" si="28"/>
        <v/>
      </c>
      <c r="BA95" s="17" t="str">
        <f t="shared" si="29"/>
        <v/>
      </c>
      <c r="BB95" s="2"/>
      <c r="BC95" s="2"/>
      <c r="BD95" s="2"/>
      <c r="BE95" s="25">
        <f t="shared" si="30"/>
        <v>0</v>
      </c>
      <c r="BF95" s="3"/>
    </row>
    <row r="96" spans="1:58" ht="15.75" customHeight="1" x14ac:dyDescent="0.15">
      <c r="A96" s="311" t="s">
        <v>88</v>
      </c>
      <c r="B96" s="312"/>
      <c r="C96" s="313"/>
      <c r="D96" s="167"/>
      <c r="E96" s="166"/>
      <c r="F96" s="167"/>
      <c r="G96" s="75" t="str">
        <f t="shared" si="28"/>
        <v/>
      </c>
      <c r="BA96" s="17" t="str">
        <f t="shared" si="29"/>
        <v/>
      </c>
      <c r="BB96" s="2"/>
      <c r="BC96" s="2"/>
      <c r="BD96" s="2"/>
      <c r="BE96" s="25">
        <f t="shared" si="30"/>
        <v>0</v>
      </c>
      <c r="BF96" s="3"/>
    </row>
    <row r="97" spans="1:58" ht="17.25" customHeight="1" x14ac:dyDescent="0.15">
      <c r="A97" s="374" t="s">
        <v>89</v>
      </c>
      <c r="B97" s="375"/>
      <c r="C97" s="376"/>
      <c r="D97" s="168"/>
      <c r="E97" s="169"/>
      <c r="F97" s="168"/>
      <c r="G97" s="75" t="str">
        <f t="shared" si="28"/>
        <v/>
      </c>
      <c r="BA97" s="17" t="str">
        <f t="shared" si="29"/>
        <v/>
      </c>
      <c r="BE97" s="25">
        <f t="shared" si="30"/>
        <v>0</v>
      </c>
    </row>
    <row r="98" spans="1:58" ht="15.75" customHeight="1" x14ac:dyDescent="0.15">
      <c r="A98" s="311" t="s">
        <v>183</v>
      </c>
      <c r="B98" s="312"/>
      <c r="C98" s="313"/>
      <c r="D98" s="167"/>
      <c r="E98" s="166"/>
      <c r="F98" s="167"/>
      <c r="G98" s="75" t="str">
        <f t="shared" si="28"/>
        <v/>
      </c>
      <c r="BA98" s="17" t="str">
        <f t="shared" si="29"/>
        <v/>
      </c>
      <c r="BE98" s="25">
        <f t="shared" si="30"/>
        <v>0</v>
      </c>
    </row>
    <row r="99" spans="1:58" ht="15.75" customHeight="1" x14ac:dyDescent="0.15">
      <c r="A99" s="387" t="s">
        <v>184</v>
      </c>
      <c r="B99" s="388"/>
      <c r="C99" s="389"/>
      <c r="D99" s="168"/>
      <c r="E99" s="169"/>
      <c r="F99" s="168"/>
      <c r="G99" s="75" t="str">
        <f t="shared" si="28"/>
        <v/>
      </c>
      <c r="BA99" s="17" t="str">
        <f t="shared" si="29"/>
        <v/>
      </c>
      <c r="BE99" s="25">
        <f t="shared" si="30"/>
        <v>0</v>
      </c>
    </row>
    <row r="100" spans="1:58" ht="15.75" customHeight="1" x14ac:dyDescent="0.15">
      <c r="A100" s="387" t="s">
        <v>185</v>
      </c>
      <c r="B100" s="388"/>
      <c r="C100" s="389"/>
      <c r="D100" s="168"/>
      <c r="E100" s="169"/>
      <c r="F100" s="168"/>
      <c r="G100" s="75" t="str">
        <f t="shared" si="28"/>
        <v/>
      </c>
      <c r="BA100" s="17" t="str">
        <f t="shared" si="29"/>
        <v/>
      </c>
      <c r="BE100" s="25">
        <f t="shared" si="30"/>
        <v>0</v>
      </c>
    </row>
    <row r="101" spans="1:58" ht="15.75" customHeight="1" x14ac:dyDescent="0.15">
      <c r="A101" s="366" t="s">
        <v>186</v>
      </c>
      <c r="B101" s="367"/>
      <c r="C101" s="368"/>
      <c r="D101" s="170"/>
      <c r="E101" s="171"/>
      <c r="F101" s="170"/>
      <c r="G101" s="75" t="str">
        <f t="shared" si="28"/>
        <v/>
      </c>
      <c r="BA101" s="17" t="str">
        <f>IF($D101&lt;$F101," Las IC a Gestantes NO puede ser mayor que Total IC","")</f>
        <v/>
      </c>
      <c r="BE101" s="25">
        <f t="shared" si="30"/>
        <v>0</v>
      </c>
    </row>
    <row r="102" spans="1:58" ht="40.5" customHeight="1" x14ac:dyDescent="0.2">
      <c r="A102" s="7" t="s">
        <v>90</v>
      </c>
      <c r="B102" s="172"/>
      <c r="C102" s="173"/>
      <c r="D102" s="172"/>
      <c r="E102" s="174"/>
      <c r="F102" s="174"/>
    </row>
    <row r="103" spans="1:58" ht="15.75" customHeight="1" x14ac:dyDescent="0.15">
      <c r="A103" s="403" t="s">
        <v>91</v>
      </c>
      <c r="B103" s="404"/>
      <c r="C103" s="405"/>
      <c r="D103" s="363" t="s">
        <v>92</v>
      </c>
      <c r="E103" s="364"/>
      <c r="F103" s="365"/>
      <c r="G103" s="356" t="s">
        <v>93</v>
      </c>
    </row>
    <row r="104" spans="1:58" ht="15.75" customHeight="1" x14ac:dyDescent="0.15">
      <c r="A104" s="406"/>
      <c r="B104" s="407"/>
      <c r="C104" s="408"/>
      <c r="D104" s="175" t="s">
        <v>4</v>
      </c>
      <c r="E104" s="176" t="s">
        <v>1</v>
      </c>
      <c r="F104" s="177" t="s">
        <v>2</v>
      </c>
      <c r="G104" s="329"/>
    </row>
    <row r="105" spans="1:58" ht="15.75" customHeight="1" x14ac:dyDescent="0.15">
      <c r="A105" s="357" t="s">
        <v>94</v>
      </c>
      <c r="B105" s="359" t="s">
        <v>95</v>
      </c>
      <c r="C105" s="360"/>
      <c r="D105" s="178">
        <f>+SUM(E105:F105)</f>
        <v>0</v>
      </c>
      <c r="E105" s="114"/>
      <c r="F105" s="179"/>
      <c r="G105" s="83"/>
      <c r="H105" s="180" t="str">
        <f>+BA105&amp;BB105</f>
        <v/>
      </c>
      <c r="BA105" s="181" t="str">
        <f>IF($E105+$E106+$F105+$F106&lt;=$D15+$D16,"","Las Consultas de Urgencia realizadas en Extensión Horaria NO PUEDE ser mayor que el Total de Consultas de Urgencia de la Sección A. ")</f>
        <v/>
      </c>
      <c r="BB105" s="181" t="str">
        <f>IF($G105+$G106&lt;=$D68,"","Las Actividades Recuperativas realizadas en Extensión Horaria NO PUEDE ser mayor que el Total de Actividades de la Sección B. ")</f>
        <v/>
      </c>
      <c r="BC105" s="2"/>
      <c r="BD105" s="26">
        <f>IF($E105+$E106+$F105+$F106&lt;=$D15+$D16,0,1)</f>
        <v>0</v>
      </c>
      <c r="BE105" s="26">
        <f>IF($G105+$G106&lt;=$D68,0,1)</f>
        <v>0</v>
      </c>
      <c r="BF105" s="3"/>
    </row>
    <row r="106" spans="1:58" ht="15.75" customHeight="1" x14ac:dyDescent="0.15">
      <c r="A106" s="358"/>
      <c r="B106" s="361" t="s">
        <v>96</v>
      </c>
      <c r="C106" s="362"/>
      <c r="D106" s="52">
        <f>+SUM(E106:F106)</f>
        <v>0</v>
      </c>
      <c r="E106" s="53"/>
      <c r="F106" s="57"/>
      <c r="G106" s="58"/>
      <c r="H106" s="180"/>
      <c r="BA106" s="2"/>
      <c r="BB106" s="2"/>
      <c r="BC106" s="2"/>
      <c r="BD106" s="2"/>
      <c r="BE106" s="3"/>
      <c r="BF106" s="3"/>
    </row>
    <row r="107" spans="1:58" ht="21" customHeight="1" x14ac:dyDescent="0.2">
      <c r="A107" s="14" t="s">
        <v>97</v>
      </c>
      <c r="B107" s="59"/>
      <c r="C107" s="59"/>
      <c r="D107" s="59"/>
      <c r="E107" s="182"/>
      <c r="F107" s="182"/>
      <c r="G107" s="182"/>
      <c r="BA107" s="2"/>
      <c r="BB107" s="2"/>
      <c r="BC107" s="2"/>
      <c r="BD107" s="2"/>
      <c r="BE107" s="2"/>
      <c r="BF107" s="2"/>
    </row>
    <row r="108" spans="1:58" ht="31.5" customHeight="1" x14ac:dyDescent="0.15">
      <c r="A108" s="295" t="s">
        <v>98</v>
      </c>
      <c r="B108" s="296"/>
      <c r="C108" s="297"/>
      <c r="D108" s="301" t="s">
        <v>4</v>
      </c>
      <c r="E108" s="303" t="s">
        <v>7</v>
      </c>
      <c r="F108" s="304"/>
      <c r="G108" s="304"/>
      <c r="H108" s="304"/>
      <c r="I108" s="304"/>
      <c r="J108" s="304"/>
      <c r="K108" s="304"/>
      <c r="L108" s="304"/>
      <c r="M108" s="305"/>
      <c r="N108" s="301" t="s">
        <v>33</v>
      </c>
      <c r="O108" s="306" t="s">
        <v>9</v>
      </c>
      <c r="P108" s="306" t="s">
        <v>34</v>
      </c>
      <c r="BA108" s="2"/>
      <c r="BB108" s="2"/>
      <c r="BC108" s="2"/>
      <c r="BD108" s="2"/>
      <c r="BE108" s="3"/>
      <c r="BF108" s="3"/>
    </row>
    <row r="109" spans="1:58" ht="27" customHeight="1" x14ac:dyDescent="0.15">
      <c r="A109" s="298"/>
      <c r="B109" s="299"/>
      <c r="C109" s="300"/>
      <c r="D109" s="329"/>
      <c r="E109" s="40" t="s">
        <v>24</v>
      </c>
      <c r="F109" s="38" t="s">
        <v>25</v>
      </c>
      <c r="G109" s="38" t="s">
        <v>26</v>
      </c>
      <c r="H109" s="38" t="s">
        <v>15</v>
      </c>
      <c r="I109" s="38" t="s">
        <v>16</v>
      </c>
      <c r="J109" s="38" t="s">
        <v>17</v>
      </c>
      <c r="K109" s="38" t="s">
        <v>18</v>
      </c>
      <c r="L109" s="38" t="s">
        <v>19</v>
      </c>
      <c r="M109" s="39" t="s">
        <v>20</v>
      </c>
      <c r="N109" s="329"/>
      <c r="O109" s="307"/>
      <c r="P109" s="307"/>
      <c r="BA109" s="2"/>
      <c r="BB109" s="2"/>
      <c r="BC109" s="2"/>
      <c r="BD109" s="2"/>
      <c r="BE109" s="3"/>
      <c r="BF109" s="3"/>
    </row>
    <row r="110" spans="1:58" ht="15.75" customHeight="1" x14ac:dyDescent="0.15">
      <c r="A110" s="401" t="s">
        <v>99</v>
      </c>
      <c r="B110" s="402"/>
      <c r="C110" s="402"/>
      <c r="D110" s="44">
        <f>+SUM(E110:M110)</f>
        <v>73</v>
      </c>
      <c r="E110" s="62">
        <v>1</v>
      </c>
      <c r="F110" s="63">
        <v>4</v>
      </c>
      <c r="G110" s="63">
        <v>4</v>
      </c>
      <c r="H110" s="63">
        <v>1</v>
      </c>
      <c r="I110" s="63">
        <v>10</v>
      </c>
      <c r="J110" s="63">
        <v>3</v>
      </c>
      <c r="K110" s="63">
        <v>29</v>
      </c>
      <c r="L110" s="63">
        <v>8</v>
      </c>
      <c r="M110" s="64">
        <v>13</v>
      </c>
      <c r="N110" s="74">
        <v>73</v>
      </c>
      <c r="O110" s="74">
        <v>1</v>
      </c>
      <c r="P110" s="74"/>
      <c r="Q110" s="75" t="str">
        <f t="shared" ref="Q110:Q139" si="31">$BA110&amp;" "&amp;$BB110&amp;" "&amp;$BC110</f>
        <v xml:space="preserve">  </v>
      </c>
      <c r="BA110" s="11" t="str">
        <f t="shared" ref="BA110:BA139" si="32">IF($D110=0,"",IF($N110="",IF($D110="",""," No olvide escribir la columna Beneficiarios."),""))</f>
        <v/>
      </c>
      <c r="BB110" s="11" t="str">
        <f t="shared" ref="BB110:BB139" si="33">IF($D110&lt;$N110," El número de Beneficiarios NO puede ser mayor que el Total.","")</f>
        <v/>
      </c>
      <c r="BC110" s="17" t="str">
        <f t="shared" ref="BC110:BC139" si="34">IF($K110&lt;$O110," Las actividades de 60 años NO puede ser mayor que el de 20-64 años.","")</f>
        <v/>
      </c>
      <c r="BD110" s="26">
        <f t="shared" ref="BD110:BD139" si="35">IF($K110&lt;$O110,1,0)</f>
        <v>0</v>
      </c>
      <c r="BE110" s="26">
        <f t="shared" ref="BE110:BE139" si="36">IF($D110&lt;$N110,1,0)</f>
        <v>0</v>
      </c>
      <c r="BF110" s="26">
        <f t="shared" ref="BF110:BF139" si="37">IF($D110=0,"",IF($N110="",IF($D110="","",1),0))</f>
        <v>0</v>
      </c>
    </row>
    <row r="111" spans="1:58" ht="15.75" customHeight="1" x14ac:dyDescent="0.15">
      <c r="A111" s="352" t="s">
        <v>100</v>
      </c>
      <c r="B111" s="352"/>
      <c r="C111" s="352"/>
      <c r="D111" s="76">
        <f>+SUM(E111:M111)</f>
        <v>63</v>
      </c>
      <c r="E111" s="96">
        <v>6</v>
      </c>
      <c r="F111" s="80">
        <v>5</v>
      </c>
      <c r="G111" s="80">
        <v>6</v>
      </c>
      <c r="H111" s="80">
        <v>1</v>
      </c>
      <c r="I111" s="80">
        <v>10</v>
      </c>
      <c r="J111" s="80">
        <v>5</v>
      </c>
      <c r="K111" s="80">
        <v>22</v>
      </c>
      <c r="L111" s="80">
        <v>8</v>
      </c>
      <c r="M111" s="98"/>
      <c r="N111" s="83">
        <v>63</v>
      </c>
      <c r="O111" s="83"/>
      <c r="P111" s="83"/>
      <c r="Q111" s="75" t="str">
        <f t="shared" si="31"/>
        <v xml:space="preserve">  </v>
      </c>
      <c r="BA111" s="11" t="str">
        <f t="shared" si="32"/>
        <v/>
      </c>
      <c r="BB111" s="11" t="str">
        <f t="shared" si="33"/>
        <v/>
      </c>
      <c r="BC111" s="17" t="str">
        <f t="shared" si="34"/>
        <v/>
      </c>
      <c r="BD111" s="26">
        <f t="shared" si="35"/>
        <v>0</v>
      </c>
      <c r="BE111" s="26">
        <f t="shared" si="36"/>
        <v>0</v>
      </c>
      <c r="BF111" s="26">
        <f t="shared" si="37"/>
        <v>0</v>
      </c>
    </row>
    <row r="112" spans="1:58" ht="20.25" customHeight="1" x14ac:dyDescent="0.15">
      <c r="A112" s="311" t="s">
        <v>101</v>
      </c>
      <c r="B112" s="312"/>
      <c r="C112" s="313"/>
      <c r="D112" s="76">
        <f>+SUM(E112:M112)</f>
        <v>309</v>
      </c>
      <c r="E112" s="96">
        <v>52</v>
      </c>
      <c r="F112" s="115">
        <v>8</v>
      </c>
      <c r="G112" s="115">
        <v>23</v>
      </c>
      <c r="H112" s="115">
        <v>6</v>
      </c>
      <c r="I112" s="115">
        <v>58</v>
      </c>
      <c r="J112" s="115">
        <v>20</v>
      </c>
      <c r="K112" s="115">
        <v>121</v>
      </c>
      <c r="L112" s="115">
        <v>21</v>
      </c>
      <c r="M112" s="179"/>
      <c r="N112" s="117">
        <v>309</v>
      </c>
      <c r="O112" s="117"/>
      <c r="P112" s="117"/>
      <c r="Q112" s="75" t="str">
        <f t="shared" si="31"/>
        <v xml:space="preserve">  </v>
      </c>
      <c r="BA112" s="11" t="str">
        <f t="shared" si="32"/>
        <v/>
      </c>
      <c r="BB112" s="11" t="str">
        <f t="shared" si="33"/>
        <v/>
      </c>
      <c r="BC112" s="17" t="str">
        <f t="shared" si="34"/>
        <v/>
      </c>
      <c r="BD112" s="26">
        <f t="shared" si="35"/>
        <v>0</v>
      </c>
      <c r="BE112" s="26">
        <f t="shared" si="36"/>
        <v>0</v>
      </c>
      <c r="BF112" s="26">
        <f t="shared" si="37"/>
        <v>0</v>
      </c>
    </row>
    <row r="113" spans="1:58" ht="15" customHeight="1" x14ac:dyDescent="0.15">
      <c r="A113" s="352" t="s">
        <v>102</v>
      </c>
      <c r="B113" s="352"/>
      <c r="C113" s="352"/>
      <c r="D113" s="76">
        <f>+SUM(E113:M113)</f>
        <v>0</v>
      </c>
      <c r="E113" s="96"/>
      <c r="F113" s="80"/>
      <c r="G113" s="80"/>
      <c r="H113" s="80"/>
      <c r="I113" s="80"/>
      <c r="J113" s="80"/>
      <c r="K113" s="80"/>
      <c r="L113" s="80"/>
      <c r="M113" s="98"/>
      <c r="N113" s="83"/>
      <c r="O113" s="83"/>
      <c r="P113" s="83"/>
      <c r="Q113" s="75" t="str">
        <f t="shared" si="31"/>
        <v xml:space="preserve">  </v>
      </c>
      <c r="BA113" s="11" t="str">
        <f t="shared" si="32"/>
        <v/>
      </c>
      <c r="BB113" s="11" t="str">
        <f t="shared" si="33"/>
        <v/>
      </c>
      <c r="BC113" s="17" t="str">
        <f t="shared" si="34"/>
        <v/>
      </c>
      <c r="BD113" s="26">
        <f t="shared" si="35"/>
        <v>0</v>
      </c>
      <c r="BE113" s="26">
        <f t="shared" si="36"/>
        <v>0</v>
      </c>
      <c r="BF113" s="26" t="str">
        <f t="shared" si="37"/>
        <v/>
      </c>
    </row>
    <row r="114" spans="1:58" ht="15.75" customHeight="1" x14ac:dyDescent="0.15">
      <c r="A114" s="352" t="s">
        <v>187</v>
      </c>
      <c r="B114" s="352"/>
      <c r="C114" s="352"/>
      <c r="D114" s="76">
        <f t="shared" ref="D114:D119" si="38">+SUM(H114:M114)</f>
        <v>288</v>
      </c>
      <c r="E114" s="77"/>
      <c r="F114" s="79"/>
      <c r="G114" s="79"/>
      <c r="H114" s="80"/>
      <c r="I114" s="80">
        <v>5</v>
      </c>
      <c r="J114" s="80">
        <v>3</v>
      </c>
      <c r="K114" s="80">
        <v>249</v>
      </c>
      <c r="L114" s="80">
        <v>26</v>
      </c>
      <c r="M114" s="98">
        <v>5</v>
      </c>
      <c r="N114" s="83">
        <v>288</v>
      </c>
      <c r="O114" s="83"/>
      <c r="P114" s="83"/>
      <c r="Q114" s="75" t="str">
        <f t="shared" si="31"/>
        <v xml:space="preserve">  </v>
      </c>
      <c r="BA114" s="11" t="str">
        <f t="shared" si="32"/>
        <v/>
      </c>
      <c r="BB114" s="11" t="str">
        <f t="shared" si="33"/>
        <v/>
      </c>
      <c r="BC114" s="17" t="str">
        <f t="shared" si="34"/>
        <v/>
      </c>
      <c r="BD114" s="26">
        <f t="shared" si="35"/>
        <v>0</v>
      </c>
      <c r="BE114" s="26">
        <f t="shared" si="36"/>
        <v>0</v>
      </c>
      <c r="BF114" s="26">
        <f t="shared" si="37"/>
        <v>0</v>
      </c>
    </row>
    <row r="115" spans="1:58" ht="15.75" customHeight="1" x14ac:dyDescent="0.15">
      <c r="A115" s="320" t="s">
        <v>188</v>
      </c>
      <c r="B115" s="320"/>
      <c r="C115" s="320"/>
      <c r="D115" s="76">
        <f t="shared" si="38"/>
        <v>38</v>
      </c>
      <c r="E115" s="77"/>
      <c r="F115" s="79"/>
      <c r="G115" s="79"/>
      <c r="H115" s="80">
        <v>9</v>
      </c>
      <c r="I115" s="80">
        <v>7</v>
      </c>
      <c r="J115" s="80">
        <v>13</v>
      </c>
      <c r="K115" s="80">
        <v>4</v>
      </c>
      <c r="L115" s="80"/>
      <c r="M115" s="98">
        <v>5</v>
      </c>
      <c r="N115" s="83">
        <v>38</v>
      </c>
      <c r="O115" s="83"/>
      <c r="P115" s="83"/>
      <c r="Q115" s="75" t="str">
        <f t="shared" si="31"/>
        <v xml:space="preserve">  </v>
      </c>
      <c r="BA115" s="11" t="str">
        <f t="shared" si="32"/>
        <v/>
      </c>
      <c r="BB115" s="11" t="str">
        <f t="shared" si="33"/>
        <v/>
      </c>
      <c r="BC115" s="17" t="str">
        <f t="shared" si="34"/>
        <v/>
      </c>
      <c r="BD115" s="26">
        <f t="shared" si="35"/>
        <v>0</v>
      </c>
      <c r="BE115" s="26">
        <f t="shared" si="36"/>
        <v>0</v>
      </c>
      <c r="BF115" s="26">
        <f t="shared" si="37"/>
        <v>0</v>
      </c>
    </row>
    <row r="116" spans="1:58" ht="15.75" customHeight="1" x14ac:dyDescent="0.15">
      <c r="A116" s="320" t="s">
        <v>189</v>
      </c>
      <c r="B116" s="320"/>
      <c r="C116" s="320"/>
      <c r="D116" s="76">
        <f t="shared" si="38"/>
        <v>11</v>
      </c>
      <c r="E116" s="77"/>
      <c r="F116" s="79"/>
      <c r="G116" s="79"/>
      <c r="H116" s="80"/>
      <c r="I116" s="80"/>
      <c r="J116" s="80">
        <v>3</v>
      </c>
      <c r="K116" s="80">
        <v>5</v>
      </c>
      <c r="L116" s="80"/>
      <c r="M116" s="98">
        <v>3</v>
      </c>
      <c r="N116" s="83">
        <v>11</v>
      </c>
      <c r="O116" s="83"/>
      <c r="P116" s="83"/>
      <c r="Q116" s="75" t="str">
        <f t="shared" si="31"/>
        <v xml:space="preserve">  </v>
      </c>
      <c r="BA116" s="11" t="str">
        <f t="shared" si="32"/>
        <v/>
      </c>
      <c r="BB116" s="11" t="str">
        <f t="shared" si="33"/>
        <v/>
      </c>
      <c r="BC116" s="17" t="str">
        <f t="shared" si="34"/>
        <v/>
      </c>
      <c r="BD116" s="26">
        <f t="shared" si="35"/>
        <v>0</v>
      </c>
      <c r="BE116" s="26">
        <f t="shared" si="36"/>
        <v>0</v>
      </c>
      <c r="BF116" s="26">
        <f t="shared" si="37"/>
        <v>0</v>
      </c>
    </row>
    <row r="117" spans="1:58" ht="15.75" customHeight="1" x14ac:dyDescent="0.15">
      <c r="A117" s="320" t="s">
        <v>190</v>
      </c>
      <c r="B117" s="320"/>
      <c r="C117" s="320"/>
      <c r="D117" s="76">
        <f t="shared" si="38"/>
        <v>13</v>
      </c>
      <c r="E117" s="77"/>
      <c r="F117" s="79"/>
      <c r="G117" s="79"/>
      <c r="H117" s="80">
        <v>2</v>
      </c>
      <c r="I117" s="80"/>
      <c r="J117" s="80">
        <v>3</v>
      </c>
      <c r="K117" s="80">
        <v>5</v>
      </c>
      <c r="L117" s="80"/>
      <c r="M117" s="98">
        <v>3</v>
      </c>
      <c r="N117" s="83">
        <v>13</v>
      </c>
      <c r="O117" s="83"/>
      <c r="P117" s="83"/>
      <c r="Q117" s="75" t="str">
        <f t="shared" si="31"/>
        <v xml:space="preserve">  </v>
      </c>
      <c r="BA117" s="11" t="str">
        <f t="shared" si="32"/>
        <v/>
      </c>
      <c r="BB117" s="11" t="str">
        <f t="shared" si="33"/>
        <v/>
      </c>
      <c r="BC117" s="17" t="str">
        <f t="shared" si="34"/>
        <v/>
      </c>
      <c r="BD117" s="26">
        <f t="shared" si="35"/>
        <v>0</v>
      </c>
      <c r="BE117" s="26">
        <f t="shared" si="36"/>
        <v>0</v>
      </c>
      <c r="BF117" s="26">
        <f t="shared" si="37"/>
        <v>0</v>
      </c>
    </row>
    <row r="118" spans="1:58" ht="15" customHeight="1" x14ac:dyDescent="0.15">
      <c r="A118" s="320" t="s">
        <v>170</v>
      </c>
      <c r="B118" s="320"/>
      <c r="C118" s="320"/>
      <c r="D118" s="76">
        <f t="shared" si="38"/>
        <v>0</v>
      </c>
      <c r="E118" s="77"/>
      <c r="F118" s="79"/>
      <c r="G118" s="79"/>
      <c r="H118" s="80"/>
      <c r="I118" s="80"/>
      <c r="J118" s="80"/>
      <c r="K118" s="80"/>
      <c r="L118" s="80"/>
      <c r="M118" s="98"/>
      <c r="N118" s="83"/>
      <c r="O118" s="83"/>
      <c r="P118" s="83"/>
      <c r="Q118" s="75" t="str">
        <f t="shared" si="31"/>
        <v xml:space="preserve">  </v>
      </c>
      <c r="BA118" s="11" t="str">
        <f t="shared" si="32"/>
        <v/>
      </c>
      <c r="BB118" s="11" t="str">
        <f t="shared" si="33"/>
        <v/>
      </c>
      <c r="BC118" s="17" t="str">
        <f t="shared" si="34"/>
        <v/>
      </c>
      <c r="BD118" s="26">
        <f t="shared" si="35"/>
        <v>0</v>
      </c>
      <c r="BE118" s="26">
        <f t="shared" si="36"/>
        <v>0</v>
      </c>
      <c r="BF118" s="26" t="str">
        <f t="shared" si="37"/>
        <v/>
      </c>
    </row>
    <row r="119" spans="1:58" ht="15.75" customHeight="1" x14ac:dyDescent="0.15">
      <c r="A119" s="352" t="s">
        <v>103</v>
      </c>
      <c r="B119" s="352"/>
      <c r="C119" s="352"/>
      <c r="D119" s="76">
        <f t="shared" si="38"/>
        <v>0</v>
      </c>
      <c r="E119" s="77"/>
      <c r="F119" s="79"/>
      <c r="G119" s="79"/>
      <c r="H119" s="80"/>
      <c r="I119" s="80"/>
      <c r="J119" s="80"/>
      <c r="K119" s="80"/>
      <c r="L119" s="80"/>
      <c r="M119" s="98"/>
      <c r="N119" s="83"/>
      <c r="O119" s="83"/>
      <c r="P119" s="83"/>
      <c r="Q119" s="75" t="str">
        <f t="shared" si="31"/>
        <v xml:space="preserve">  </v>
      </c>
      <c r="BA119" s="11" t="str">
        <f t="shared" si="32"/>
        <v/>
      </c>
      <c r="BB119" s="11" t="str">
        <f t="shared" si="33"/>
        <v/>
      </c>
      <c r="BC119" s="17" t="str">
        <f t="shared" si="34"/>
        <v/>
      </c>
      <c r="BD119" s="26">
        <f t="shared" si="35"/>
        <v>0</v>
      </c>
      <c r="BE119" s="26">
        <f t="shared" si="36"/>
        <v>0</v>
      </c>
      <c r="BF119" s="26" t="str">
        <f t="shared" si="37"/>
        <v/>
      </c>
    </row>
    <row r="120" spans="1:58" ht="15.75" customHeight="1" x14ac:dyDescent="0.15">
      <c r="A120" s="352" t="s">
        <v>104</v>
      </c>
      <c r="B120" s="352"/>
      <c r="C120" s="352"/>
      <c r="D120" s="76">
        <f>+SUM(J120:M120)</f>
        <v>0</v>
      </c>
      <c r="E120" s="77"/>
      <c r="F120" s="79"/>
      <c r="G120" s="79"/>
      <c r="H120" s="79"/>
      <c r="I120" s="79"/>
      <c r="J120" s="80"/>
      <c r="K120" s="80"/>
      <c r="L120" s="80"/>
      <c r="M120" s="98"/>
      <c r="N120" s="83"/>
      <c r="O120" s="83"/>
      <c r="P120" s="83"/>
      <c r="Q120" s="75" t="str">
        <f t="shared" si="31"/>
        <v xml:space="preserve">  </v>
      </c>
      <c r="BA120" s="11" t="str">
        <f t="shared" si="32"/>
        <v/>
      </c>
      <c r="BB120" s="11" t="str">
        <f t="shared" si="33"/>
        <v/>
      </c>
      <c r="BC120" s="17" t="str">
        <f t="shared" si="34"/>
        <v/>
      </c>
      <c r="BD120" s="26">
        <f t="shared" si="35"/>
        <v>0</v>
      </c>
      <c r="BE120" s="26">
        <f t="shared" si="36"/>
        <v>0</v>
      </c>
      <c r="BF120" s="26" t="str">
        <f t="shared" si="37"/>
        <v/>
      </c>
    </row>
    <row r="121" spans="1:58" ht="15.75" customHeight="1" x14ac:dyDescent="0.15">
      <c r="A121" s="352" t="s">
        <v>105</v>
      </c>
      <c r="B121" s="352"/>
      <c r="C121" s="352"/>
      <c r="D121" s="76">
        <f>+SUM(G121:M121)</f>
        <v>3</v>
      </c>
      <c r="E121" s="77"/>
      <c r="F121" s="79"/>
      <c r="G121" s="80"/>
      <c r="H121" s="80"/>
      <c r="I121" s="80"/>
      <c r="J121" s="80">
        <v>1</v>
      </c>
      <c r="K121" s="80">
        <v>2</v>
      </c>
      <c r="L121" s="80"/>
      <c r="M121" s="98"/>
      <c r="N121" s="83">
        <v>3</v>
      </c>
      <c r="O121" s="83"/>
      <c r="P121" s="83"/>
      <c r="Q121" s="75" t="str">
        <f t="shared" si="31"/>
        <v xml:space="preserve">  </v>
      </c>
      <c r="BA121" s="11" t="str">
        <f t="shared" si="32"/>
        <v/>
      </c>
      <c r="BB121" s="11" t="str">
        <f t="shared" si="33"/>
        <v/>
      </c>
      <c r="BC121" s="17" t="str">
        <f t="shared" si="34"/>
        <v/>
      </c>
      <c r="BD121" s="26">
        <f t="shared" si="35"/>
        <v>0</v>
      </c>
      <c r="BE121" s="26">
        <f t="shared" si="36"/>
        <v>0</v>
      </c>
      <c r="BF121" s="26">
        <f t="shared" si="37"/>
        <v>0</v>
      </c>
    </row>
    <row r="122" spans="1:58" ht="15.75" customHeight="1" x14ac:dyDescent="0.15">
      <c r="A122" s="352" t="s">
        <v>106</v>
      </c>
      <c r="B122" s="352"/>
      <c r="C122" s="352"/>
      <c r="D122" s="76">
        <f>+SUM(E122,I122)</f>
        <v>0</v>
      </c>
      <c r="E122" s="96"/>
      <c r="F122" s="79"/>
      <c r="G122" s="79"/>
      <c r="H122" s="79"/>
      <c r="I122" s="80"/>
      <c r="J122" s="79"/>
      <c r="K122" s="79"/>
      <c r="L122" s="79"/>
      <c r="M122" s="99"/>
      <c r="N122" s="83"/>
      <c r="O122" s="82"/>
      <c r="P122" s="83"/>
      <c r="Q122" s="75" t="str">
        <f t="shared" si="31"/>
        <v xml:space="preserve">  </v>
      </c>
      <c r="BA122" s="11" t="str">
        <f t="shared" si="32"/>
        <v/>
      </c>
      <c r="BB122" s="11" t="str">
        <f t="shared" si="33"/>
        <v/>
      </c>
      <c r="BC122" s="17" t="str">
        <f t="shared" si="34"/>
        <v/>
      </c>
      <c r="BD122" s="26">
        <f t="shared" si="35"/>
        <v>0</v>
      </c>
      <c r="BE122" s="26">
        <f t="shared" si="36"/>
        <v>0</v>
      </c>
      <c r="BF122" s="26" t="str">
        <f t="shared" si="37"/>
        <v/>
      </c>
    </row>
    <row r="123" spans="1:58" ht="15.75" customHeight="1" x14ac:dyDescent="0.15">
      <c r="A123" s="352" t="s">
        <v>107</v>
      </c>
      <c r="B123" s="352"/>
      <c r="C123" s="352"/>
      <c r="D123" s="76">
        <f>+SUM(E123,I123)</f>
        <v>0</v>
      </c>
      <c r="E123" s="96"/>
      <c r="F123" s="79"/>
      <c r="G123" s="79"/>
      <c r="H123" s="79"/>
      <c r="I123" s="80"/>
      <c r="J123" s="79"/>
      <c r="K123" s="79"/>
      <c r="L123" s="79"/>
      <c r="M123" s="99"/>
      <c r="N123" s="83"/>
      <c r="O123" s="82"/>
      <c r="P123" s="83"/>
      <c r="Q123" s="75" t="str">
        <f t="shared" si="31"/>
        <v xml:space="preserve">  </v>
      </c>
      <c r="BA123" s="11" t="str">
        <f t="shared" si="32"/>
        <v/>
      </c>
      <c r="BB123" s="11" t="str">
        <f t="shared" si="33"/>
        <v/>
      </c>
      <c r="BC123" s="17" t="str">
        <f t="shared" si="34"/>
        <v/>
      </c>
      <c r="BD123" s="26">
        <f t="shared" si="35"/>
        <v>0</v>
      </c>
      <c r="BE123" s="26">
        <f t="shared" si="36"/>
        <v>0</v>
      </c>
      <c r="BF123" s="26" t="str">
        <f t="shared" si="37"/>
        <v/>
      </c>
    </row>
    <row r="124" spans="1:58" ht="15.75" customHeight="1" x14ac:dyDescent="0.15">
      <c r="A124" s="352" t="s">
        <v>108</v>
      </c>
      <c r="B124" s="352"/>
      <c r="C124" s="352"/>
      <c r="D124" s="76">
        <f>+SUM(E124:K124)</f>
        <v>212</v>
      </c>
      <c r="E124" s="96"/>
      <c r="F124" s="80"/>
      <c r="G124" s="80"/>
      <c r="H124" s="80">
        <v>21</v>
      </c>
      <c r="I124" s="80">
        <v>85</v>
      </c>
      <c r="J124" s="80">
        <v>103</v>
      </c>
      <c r="K124" s="80">
        <v>3</v>
      </c>
      <c r="L124" s="79"/>
      <c r="M124" s="99"/>
      <c r="N124" s="83">
        <v>212</v>
      </c>
      <c r="O124" s="83"/>
      <c r="P124" s="83"/>
      <c r="Q124" s="75" t="str">
        <f t="shared" si="31"/>
        <v xml:space="preserve">  </v>
      </c>
      <c r="BA124" s="11" t="str">
        <f t="shared" si="32"/>
        <v/>
      </c>
      <c r="BB124" s="11" t="str">
        <f t="shared" si="33"/>
        <v/>
      </c>
      <c r="BC124" s="17" t="str">
        <f t="shared" si="34"/>
        <v/>
      </c>
      <c r="BD124" s="26">
        <f t="shared" si="35"/>
        <v>0</v>
      </c>
      <c r="BE124" s="26">
        <f t="shared" si="36"/>
        <v>0</v>
      </c>
      <c r="BF124" s="26">
        <f t="shared" si="37"/>
        <v>0</v>
      </c>
    </row>
    <row r="125" spans="1:58" ht="15.75" customHeight="1" x14ac:dyDescent="0.15">
      <c r="A125" s="352" t="s">
        <v>191</v>
      </c>
      <c r="B125" s="352"/>
      <c r="C125" s="352"/>
      <c r="D125" s="76">
        <f>+SUM(E125:K125)</f>
        <v>3</v>
      </c>
      <c r="E125" s="96"/>
      <c r="F125" s="80"/>
      <c r="G125" s="80"/>
      <c r="H125" s="80">
        <v>1</v>
      </c>
      <c r="I125" s="80"/>
      <c r="J125" s="80">
        <v>2</v>
      </c>
      <c r="K125" s="80"/>
      <c r="L125" s="79"/>
      <c r="M125" s="99"/>
      <c r="N125" s="83">
        <v>3</v>
      </c>
      <c r="O125" s="83"/>
      <c r="P125" s="83"/>
      <c r="Q125" s="75" t="str">
        <f t="shared" si="31"/>
        <v xml:space="preserve">  </v>
      </c>
      <c r="BA125" s="11" t="str">
        <f t="shared" si="32"/>
        <v/>
      </c>
      <c r="BB125" s="11" t="str">
        <f t="shared" si="33"/>
        <v/>
      </c>
      <c r="BC125" s="17" t="str">
        <f t="shared" si="34"/>
        <v/>
      </c>
      <c r="BD125" s="26">
        <f t="shared" si="35"/>
        <v>0</v>
      </c>
      <c r="BE125" s="26">
        <f t="shared" si="36"/>
        <v>0</v>
      </c>
      <c r="BF125" s="26">
        <f t="shared" si="37"/>
        <v>0</v>
      </c>
    </row>
    <row r="126" spans="1:58" ht="15.75" customHeight="1" x14ac:dyDescent="0.15">
      <c r="A126" s="353" t="s">
        <v>192</v>
      </c>
      <c r="B126" s="354"/>
      <c r="C126" s="355"/>
      <c r="D126" s="76">
        <f>+SUM(E126:K126)</f>
        <v>0</v>
      </c>
      <c r="E126" s="96"/>
      <c r="F126" s="80"/>
      <c r="G126" s="80"/>
      <c r="H126" s="80"/>
      <c r="I126" s="80"/>
      <c r="J126" s="80"/>
      <c r="K126" s="80"/>
      <c r="L126" s="79"/>
      <c r="M126" s="99"/>
      <c r="N126" s="83"/>
      <c r="O126" s="83"/>
      <c r="P126" s="83"/>
      <c r="Q126" s="75" t="str">
        <f t="shared" si="31"/>
        <v xml:space="preserve">  </v>
      </c>
      <c r="BA126" s="11" t="str">
        <f t="shared" si="32"/>
        <v/>
      </c>
      <c r="BB126" s="11" t="str">
        <f t="shared" si="33"/>
        <v/>
      </c>
      <c r="BC126" s="17" t="str">
        <f t="shared" si="34"/>
        <v/>
      </c>
      <c r="BD126" s="26">
        <f t="shared" si="35"/>
        <v>0</v>
      </c>
      <c r="BE126" s="26">
        <f t="shared" si="36"/>
        <v>0</v>
      </c>
      <c r="BF126" s="26" t="str">
        <f t="shared" si="37"/>
        <v/>
      </c>
    </row>
    <row r="127" spans="1:58" ht="15.75" customHeight="1" x14ac:dyDescent="0.15">
      <c r="A127" s="349" t="s">
        <v>193</v>
      </c>
      <c r="B127" s="350"/>
      <c r="C127" s="351"/>
      <c r="D127" s="76">
        <f>+SUM(E127:K127)</f>
        <v>0</v>
      </c>
      <c r="E127" s="96"/>
      <c r="F127" s="80"/>
      <c r="G127" s="80"/>
      <c r="H127" s="80"/>
      <c r="I127" s="80"/>
      <c r="J127" s="80"/>
      <c r="K127" s="80"/>
      <c r="L127" s="79"/>
      <c r="M127" s="99"/>
      <c r="N127" s="83"/>
      <c r="O127" s="83"/>
      <c r="P127" s="83"/>
      <c r="Q127" s="75" t="str">
        <f t="shared" si="31"/>
        <v xml:space="preserve">  </v>
      </c>
      <c r="BA127" s="11" t="str">
        <f t="shared" si="32"/>
        <v/>
      </c>
      <c r="BB127" s="11" t="str">
        <f t="shared" si="33"/>
        <v/>
      </c>
      <c r="BC127" s="17" t="str">
        <f t="shared" si="34"/>
        <v/>
      </c>
      <c r="BD127" s="26">
        <f t="shared" si="35"/>
        <v>0</v>
      </c>
      <c r="BE127" s="26">
        <f t="shared" si="36"/>
        <v>0</v>
      </c>
      <c r="BF127" s="26" t="str">
        <f t="shared" si="37"/>
        <v/>
      </c>
    </row>
    <row r="128" spans="1:58" ht="15.75" customHeight="1" x14ac:dyDescent="0.15">
      <c r="A128" s="352" t="s">
        <v>109</v>
      </c>
      <c r="B128" s="352"/>
      <c r="C128" s="352"/>
      <c r="D128" s="76">
        <f>+SUM(H128:M128)</f>
        <v>0</v>
      </c>
      <c r="E128" s="77"/>
      <c r="F128" s="79"/>
      <c r="G128" s="79"/>
      <c r="H128" s="80"/>
      <c r="I128" s="80"/>
      <c r="J128" s="80"/>
      <c r="K128" s="80"/>
      <c r="L128" s="80"/>
      <c r="M128" s="98"/>
      <c r="N128" s="83"/>
      <c r="O128" s="83"/>
      <c r="P128" s="83"/>
      <c r="Q128" s="75" t="str">
        <f t="shared" si="31"/>
        <v xml:space="preserve">  </v>
      </c>
      <c r="BA128" s="11" t="str">
        <f t="shared" si="32"/>
        <v/>
      </c>
      <c r="BB128" s="11" t="str">
        <f t="shared" si="33"/>
        <v/>
      </c>
      <c r="BC128" s="17" t="str">
        <f t="shared" si="34"/>
        <v/>
      </c>
      <c r="BD128" s="26">
        <f t="shared" si="35"/>
        <v>0</v>
      </c>
      <c r="BE128" s="26">
        <f t="shared" si="36"/>
        <v>0</v>
      </c>
      <c r="BF128" s="26" t="str">
        <f t="shared" si="37"/>
        <v/>
      </c>
    </row>
    <row r="129" spans="1:58" ht="15.75" customHeight="1" x14ac:dyDescent="0.15">
      <c r="A129" s="349" t="s">
        <v>194</v>
      </c>
      <c r="B129" s="350"/>
      <c r="C129" s="351"/>
      <c r="D129" s="76">
        <f>+SUM(H129:M129)</f>
        <v>33</v>
      </c>
      <c r="E129" s="77"/>
      <c r="F129" s="79"/>
      <c r="G129" s="79"/>
      <c r="H129" s="80"/>
      <c r="I129" s="80"/>
      <c r="J129" s="80"/>
      <c r="K129" s="80">
        <v>7</v>
      </c>
      <c r="L129" s="80">
        <v>20</v>
      </c>
      <c r="M129" s="98">
        <v>6</v>
      </c>
      <c r="N129" s="83">
        <v>33</v>
      </c>
      <c r="O129" s="83"/>
      <c r="P129" s="83"/>
      <c r="Q129" s="75" t="str">
        <f t="shared" si="31"/>
        <v xml:space="preserve">  </v>
      </c>
      <c r="BA129" s="11" t="str">
        <f t="shared" si="32"/>
        <v/>
      </c>
      <c r="BB129" s="11" t="str">
        <f t="shared" si="33"/>
        <v/>
      </c>
      <c r="BC129" s="17" t="str">
        <f t="shared" si="34"/>
        <v/>
      </c>
      <c r="BD129" s="26">
        <f t="shared" si="35"/>
        <v>0</v>
      </c>
      <c r="BE129" s="26">
        <f t="shared" si="36"/>
        <v>0</v>
      </c>
      <c r="BF129" s="26">
        <f t="shared" si="37"/>
        <v>0</v>
      </c>
    </row>
    <row r="130" spans="1:58" ht="15.75" customHeight="1" x14ac:dyDescent="0.15">
      <c r="A130" s="349" t="s">
        <v>195</v>
      </c>
      <c r="B130" s="350"/>
      <c r="C130" s="351"/>
      <c r="D130" s="76">
        <f>+SUM(J130:M130)</f>
        <v>4</v>
      </c>
      <c r="E130" s="77"/>
      <c r="F130" s="79"/>
      <c r="G130" s="79"/>
      <c r="H130" s="79"/>
      <c r="I130" s="79"/>
      <c r="J130" s="80"/>
      <c r="K130" s="80">
        <v>1</v>
      </c>
      <c r="L130" s="80">
        <v>3</v>
      </c>
      <c r="M130" s="98"/>
      <c r="N130" s="83">
        <v>4</v>
      </c>
      <c r="O130" s="82"/>
      <c r="P130" s="83"/>
      <c r="Q130" s="75" t="str">
        <f t="shared" si="31"/>
        <v xml:space="preserve">  </v>
      </c>
      <c r="BA130" s="11" t="str">
        <f t="shared" si="32"/>
        <v/>
      </c>
      <c r="BB130" s="11" t="str">
        <f t="shared" si="33"/>
        <v/>
      </c>
      <c r="BC130" s="17" t="str">
        <f t="shared" si="34"/>
        <v/>
      </c>
      <c r="BD130" s="26">
        <f t="shared" si="35"/>
        <v>0</v>
      </c>
      <c r="BE130" s="26">
        <f t="shared" si="36"/>
        <v>0</v>
      </c>
      <c r="BF130" s="26">
        <f t="shared" si="37"/>
        <v>0</v>
      </c>
    </row>
    <row r="131" spans="1:58" ht="15.75" customHeight="1" x14ac:dyDescent="0.15">
      <c r="A131" s="349" t="s">
        <v>196</v>
      </c>
      <c r="B131" s="350"/>
      <c r="C131" s="351"/>
      <c r="D131" s="76">
        <f>+SUM(J131:M131)</f>
        <v>0</v>
      </c>
      <c r="E131" s="77"/>
      <c r="F131" s="79"/>
      <c r="G131" s="79"/>
      <c r="H131" s="79"/>
      <c r="I131" s="79"/>
      <c r="J131" s="80"/>
      <c r="K131" s="80"/>
      <c r="L131" s="80"/>
      <c r="M131" s="98"/>
      <c r="N131" s="83"/>
      <c r="O131" s="82"/>
      <c r="P131" s="83"/>
      <c r="Q131" s="75" t="str">
        <f t="shared" si="31"/>
        <v xml:space="preserve">  </v>
      </c>
      <c r="BA131" s="11" t="str">
        <f t="shared" si="32"/>
        <v/>
      </c>
      <c r="BB131" s="11" t="str">
        <f t="shared" si="33"/>
        <v/>
      </c>
      <c r="BC131" s="17" t="str">
        <f t="shared" si="34"/>
        <v/>
      </c>
      <c r="BD131" s="26">
        <f t="shared" si="35"/>
        <v>0</v>
      </c>
      <c r="BE131" s="26">
        <f t="shared" si="36"/>
        <v>0</v>
      </c>
      <c r="BF131" s="26" t="str">
        <f t="shared" si="37"/>
        <v/>
      </c>
    </row>
    <row r="132" spans="1:58" ht="15.75" customHeight="1" x14ac:dyDescent="0.15">
      <c r="A132" s="349" t="s">
        <v>197</v>
      </c>
      <c r="B132" s="350"/>
      <c r="C132" s="351"/>
      <c r="D132" s="76">
        <f>+SUM(J132:M132)</f>
        <v>0</v>
      </c>
      <c r="E132" s="77"/>
      <c r="F132" s="79"/>
      <c r="G132" s="79"/>
      <c r="H132" s="79"/>
      <c r="I132" s="79"/>
      <c r="J132" s="80"/>
      <c r="K132" s="80"/>
      <c r="L132" s="80"/>
      <c r="M132" s="98"/>
      <c r="N132" s="83"/>
      <c r="O132" s="82"/>
      <c r="P132" s="83"/>
      <c r="Q132" s="75" t="str">
        <f t="shared" si="31"/>
        <v xml:space="preserve">  </v>
      </c>
      <c r="BA132" s="11" t="str">
        <f t="shared" si="32"/>
        <v/>
      </c>
      <c r="BB132" s="11" t="str">
        <f t="shared" si="33"/>
        <v/>
      </c>
      <c r="BC132" s="17" t="str">
        <f t="shared" si="34"/>
        <v/>
      </c>
      <c r="BD132" s="26">
        <f t="shared" si="35"/>
        <v>0</v>
      </c>
      <c r="BE132" s="26">
        <f t="shared" si="36"/>
        <v>0</v>
      </c>
      <c r="BF132" s="26" t="str">
        <f t="shared" si="37"/>
        <v/>
      </c>
    </row>
    <row r="133" spans="1:58" ht="13.5" customHeight="1" x14ac:dyDescent="0.15">
      <c r="A133" s="352" t="s">
        <v>110</v>
      </c>
      <c r="B133" s="352"/>
      <c r="C133" s="352"/>
      <c r="D133" s="76">
        <f t="shared" ref="D133:D139" si="39">+SUM(E133:M133)</f>
        <v>6</v>
      </c>
      <c r="E133" s="96"/>
      <c r="F133" s="80"/>
      <c r="G133" s="80"/>
      <c r="H133" s="80"/>
      <c r="I133" s="80"/>
      <c r="J133" s="80"/>
      <c r="K133" s="80">
        <v>6</v>
      </c>
      <c r="L133" s="80"/>
      <c r="M133" s="98"/>
      <c r="N133" s="83">
        <v>6</v>
      </c>
      <c r="O133" s="83"/>
      <c r="P133" s="83"/>
      <c r="Q133" s="75" t="str">
        <f t="shared" si="31"/>
        <v xml:space="preserve">  </v>
      </c>
      <c r="BA133" s="11" t="str">
        <f t="shared" si="32"/>
        <v/>
      </c>
      <c r="BB133" s="11" t="str">
        <f t="shared" si="33"/>
        <v/>
      </c>
      <c r="BC133" s="17" t="str">
        <f t="shared" si="34"/>
        <v/>
      </c>
      <c r="BD133" s="26">
        <f t="shared" si="35"/>
        <v>0</v>
      </c>
      <c r="BE133" s="26">
        <f t="shared" si="36"/>
        <v>0</v>
      </c>
      <c r="BF133" s="26">
        <f t="shared" si="37"/>
        <v>0</v>
      </c>
    </row>
    <row r="134" spans="1:58" ht="15" customHeight="1" x14ac:dyDescent="0.15">
      <c r="A134" s="352" t="s">
        <v>111</v>
      </c>
      <c r="B134" s="352"/>
      <c r="C134" s="352"/>
      <c r="D134" s="76">
        <f t="shared" si="39"/>
        <v>92</v>
      </c>
      <c r="E134" s="96"/>
      <c r="F134" s="80">
        <v>1</v>
      </c>
      <c r="G134" s="80">
        <v>1</v>
      </c>
      <c r="H134" s="80"/>
      <c r="I134" s="80">
        <v>7</v>
      </c>
      <c r="J134" s="80">
        <v>45</v>
      </c>
      <c r="K134" s="80">
        <v>35</v>
      </c>
      <c r="L134" s="80">
        <v>3</v>
      </c>
      <c r="M134" s="98"/>
      <c r="N134" s="83">
        <v>92</v>
      </c>
      <c r="O134" s="83"/>
      <c r="P134" s="83"/>
      <c r="Q134" s="75" t="str">
        <f t="shared" si="31"/>
        <v xml:space="preserve">  </v>
      </c>
      <c r="BA134" s="11" t="str">
        <f t="shared" si="32"/>
        <v/>
      </c>
      <c r="BB134" s="11" t="str">
        <f t="shared" si="33"/>
        <v/>
      </c>
      <c r="BC134" s="17" t="str">
        <f t="shared" si="34"/>
        <v/>
      </c>
      <c r="BD134" s="26">
        <f t="shared" si="35"/>
        <v>0</v>
      </c>
      <c r="BE134" s="26">
        <f t="shared" si="36"/>
        <v>0</v>
      </c>
      <c r="BF134" s="26">
        <f t="shared" si="37"/>
        <v>0</v>
      </c>
    </row>
    <row r="135" spans="1:58" ht="12.75" customHeight="1" x14ac:dyDescent="0.15">
      <c r="A135" s="320" t="s">
        <v>198</v>
      </c>
      <c r="B135" s="320"/>
      <c r="C135" s="320"/>
      <c r="D135" s="76">
        <f t="shared" si="39"/>
        <v>24</v>
      </c>
      <c r="E135" s="96">
        <v>5</v>
      </c>
      <c r="F135" s="80"/>
      <c r="G135" s="80"/>
      <c r="H135" s="80"/>
      <c r="I135" s="80">
        <v>1</v>
      </c>
      <c r="J135" s="80">
        <v>4</v>
      </c>
      <c r="K135" s="80">
        <v>12</v>
      </c>
      <c r="L135" s="80">
        <v>2</v>
      </c>
      <c r="M135" s="98"/>
      <c r="N135" s="83">
        <v>24</v>
      </c>
      <c r="O135" s="83"/>
      <c r="P135" s="83"/>
      <c r="Q135" s="75" t="str">
        <f t="shared" si="31"/>
        <v xml:space="preserve">  </v>
      </c>
      <c r="BA135" s="11" t="str">
        <f t="shared" si="32"/>
        <v/>
      </c>
      <c r="BB135" s="11" t="str">
        <f t="shared" si="33"/>
        <v/>
      </c>
      <c r="BC135" s="17" t="str">
        <f t="shared" si="34"/>
        <v/>
      </c>
      <c r="BD135" s="26">
        <f t="shared" si="35"/>
        <v>0</v>
      </c>
      <c r="BE135" s="26">
        <f t="shared" si="36"/>
        <v>0</v>
      </c>
      <c r="BF135" s="26">
        <f t="shared" si="37"/>
        <v>0</v>
      </c>
    </row>
    <row r="136" spans="1:58" ht="15.75" customHeight="1" x14ac:dyDescent="0.15">
      <c r="A136" s="320" t="s">
        <v>112</v>
      </c>
      <c r="B136" s="320"/>
      <c r="C136" s="320"/>
      <c r="D136" s="76">
        <f t="shared" si="39"/>
        <v>10</v>
      </c>
      <c r="E136" s="96">
        <v>2</v>
      </c>
      <c r="F136" s="80">
        <v>1</v>
      </c>
      <c r="G136" s="80">
        <v>1</v>
      </c>
      <c r="H136" s="80"/>
      <c r="I136" s="80">
        <v>1</v>
      </c>
      <c r="J136" s="80">
        <v>1</v>
      </c>
      <c r="K136" s="80">
        <v>2</v>
      </c>
      <c r="L136" s="80">
        <v>2</v>
      </c>
      <c r="M136" s="98"/>
      <c r="N136" s="83">
        <v>10</v>
      </c>
      <c r="O136" s="83"/>
      <c r="P136" s="83"/>
      <c r="Q136" s="75" t="str">
        <f t="shared" si="31"/>
        <v xml:space="preserve">  </v>
      </c>
      <c r="BA136" s="11" t="str">
        <f t="shared" si="32"/>
        <v/>
      </c>
      <c r="BB136" s="11" t="str">
        <f t="shared" si="33"/>
        <v/>
      </c>
      <c r="BC136" s="17" t="str">
        <f t="shared" si="34"/>
        <v/>
      </c>
      <c r="BD136" s="26">
        <f t="shared" si="35"/>
        <v>0</v>
      </c>
      <c r="BE136" s="26">
        <f t="shared" si="36"/>
        <v>0</v>
      </c>
      <c r="BF136" s="26">
        <f t="shared" si="37"/>
        <v>0</v>
      </c>
    </row>
    <row r="137" spans="1:58" ht="15.75" customHeight="1" x14ac:dyDescent="0.15">
      <c r="A137" s="387" t="s">
        <v>199</v>
      </c>
      <c r="B137" s="388"/>
      <c r="C137" s="389"/>
      <c r="D137" s="76">
        <f t="shared" si="39"/>
        <v>0</v>
      </c>
      <c r="E137" s="143"/>
      <c r="F137" s="144"/>
      <c r="G137" s="144"/>
      <c r="H137" s="144"/>
      <c r="I137" s="144"/>
      <c r="J137" s="144"/>
      <c r="K137" s="144"/>
      <c r="L137" s="144"/>
      <c r="M137" s="145"/>
      <c r="N137" s="83"/>
      <c r="O137" s="83"/>
      <c r="P137" s="83"/>
      <c r="Q137" s="75" t="str">
        <f t="shared" si="31"/>
        <v xml:space="preserve">  </v>
      </c>
      <c r="BA137" s="11" t="str">
        <f t="shared" si="32"/>
        <v/>
      </c>
      <c r="BB137" s="11" t="str">
        <f t="shared" si="33"/>
        <v/>
      </c>
      <c r="BC137" s="17" t="str">
        <f t="shared" si="34"/>
        <v/>
      </c>
      <c r="BD137" s="26">
        <f t="shared" si="35"/>
        <v>0</v>
      </c>
      <c r="BE137" s="26">
        <f t="shared" si="36"/>
        <v>0</v>
      </c>
      <c r="BF137" s="26" t="str">
        <f t="shared" si="37"/>
        <v/>
      </c>
    </row>
    <row r="138" spans="1:58" ht="16.5" customHeight="1" x14ac:dyDescent="0.15">
      <c r="A138" s="398" t="s">
        <v>113</v>
      </c>
      <c r="B138" s="398"/>
      <c r="C138" s="398"/>
      <c r="D138" s="76">
        <f t="shared" si="39"/>
        <v>0</v>
      </c>
      <c r="E138" s="55"/>
      <c r="F138" s="55"/>
      <c r="G138" s="55"/>
      <c r="H138" s="55"/>
      <c r="I138" s="55"/>
      <c r="J138" s="55"/>
      <c r="K138" s="55"/>
      <c r="L138" s="55"/>
      <c r="M138" s="57"/>
      <c r="N138" s="83"/>
      <c r="O138" s="83"/>
      <c r="P138" s="83"/>
      <c r="Q138" s="75" t="str">
        <f t="shared" si="31"/>
        <v xml:space="preserve">  </v>
      </c>
      <c r="BA138" s="11" t="str">
        <f t="shared" si="32"/>
        <v/>
      </c>
      <c r="BB138" s="11" t="str">
        <f t="shared" si="33"/>
        <v/>
      </c>
      <c r="BC138" s="17" t="str">
        <f t="shared" si="34"/>
        <v/>
      </c>
      <c r="BD138" s="26">
        <f t="shared" si="35"/>
        <v>0</v>
      </c>
      <c r="BE138" s="26">
        <f t="shared" si="36"/>
        <v>0</v>
      </c>
      <c r="BF138" s="26" t="str">
        <f t="shared" si="37"/>
        <v/>
      </c>
    </row>
    <row r="139" spans="1:58" ht="15.75" customHeight="1" x14ac:dyDescent="0.15">
      <c r="A139" s="303" t="s">
        <v>114</v>
      </c>
      <c r="B139" s="304"/>
      <c r="C139" s="305"/>
      <c r="D139" s="88">
        <f t="shared" si="39"/>
        <v>1182</v>
      </c>
      <c r="E139" s="89">
        <f>+SUM(E110:E113,E122:E127,E133:E138)</f>
        <v>66</v>
      </c>
      <c r="F139" s="90">
        <f>+SUM(F110:F113,F124:F127,F133:F138)</f>
        <v>19</v>
      </c>
      <c r="G139" s="90">
        <f>+SUM(G110:G113,G121,G124:G127,G133:G138)</f>
        <v>35</v>
      </c>
      <c r="H139" s="90">
        <f>+SUM(H110:H119,H121,H124:H129,H133:H138)</f>
        <v>41</v>
      </c>
      <c r="I139" s="90">
        <f>+SUM(I110:I119,I121:I129,I133:I138)</f>
        <v>184</v>
      </c>
      <c r="J139" s="90">
        <f>+SUM(J110:J121,J124:J138)</f>
        <v>206</v>
      </c>
      <c r="K139" s="90">
        <f>+SUM(K110:K121,K124:K138)</f>
        <v>503</v>
      </c>
      <c r="L139" s="90">
        <f>+SUM(L110:L121,L128:L138)</f>
        <v>93</v>
      </c>
      <c r="M139" s="91">
        <f>+SUM(M110:M121,M128:M138)</f>
        <v>35</v>
      </c>
      <c r="N139" s="90">
        <f>+SUM(N110:N138)</f>
        <v>1182</v>
      </c>
      <c r="O139" s="108">
        <f>+SUM(O110:O121,O124:O129,O133:O138)</f>
        <v>1</v>
      </c>
      <c r="P139" s="90">
        <f>+SUM(P110:P138)</f>
        <v>0</v>
      </c>
      <c r="Q139" s="75" t="str">
        <f t="shared" si="31"/>
        <v xml:space="preserve">  </v>
      </c>
      <c r="BA139" s="11" t="str">
        <f t="shared" si="32"/>
        <v/>
      </c>
      <c r="BB139" s="11" t="str">
        <f t="shared" si="33"/>
        <v/>
      </c>
      <c r="BC139" s="17" t="str">
        <f t="shared" si="34"/>
        <v/>
      </c>
      <c r="BD139" s="26">
        <f t="shared" si="35"/>
        <v>0</v>
      </c>
      <c r="BE139" s="26">
        <f t="shared" si="36"/>
        <v>0</v>
      </c>
      <c r="BF139" s="26">
        <f t="shared" si="37"/>
        <v>0</v>
      </c>
    </row>
    <row r="140" spans="1:58" ht="15.75" customHeight="1" x14ac:dyDescent="0.15">
      <c r="A140" s="399" t="s">
        <v>115</v>
      </c>
      <c r="B140" s="399"/>
      <c r="C140" s="399"/>
      <c r="D140" s="95"/>
      <c r="E140" s="95"/>
      <c r="F140" s="183"/>
      <c r="G140" s="183"/>
      <c r="H140" s="183"/>
      <c r="I140" s="183"/>
      <c r="J140" s="183"/>
      <c r="K140" s="183"/>
      <c r="L140" s="183"/>
      <c r="M140" s="183"/>
      <c r="N140" s="183"/>
      <c r="O140" s="183"/>
      <c r="P140" s="184"/>
      <c r="BA140" s="9"/>
      <c r="BB140" s="9"/>
      <c r="BC140" s="9"/>
      <c r="BD140" s="9"/>
      <c r="BE140" s="9"/>
      <c r="BF140" s="9"/>
    </row>
    <row r="141" spans="1:58" ht="15.75" customHeight="1" x14ac:dyDescent="0.15">
      <c r="A141" s="308" t="s">
        <v>116</v>
      </c>
      <c r="B141" s="309"/>
      <c r="C141" s="310"/>
      <c r="D141" s="44">
        <f>+SUM(E141:M141)</f>
        <v>550</v>
      </c>
      <c r="E141" s="71">
        <v>30</v>
      </c>
      <c r="F141" s="63">
        <v>38</v>
      </c>
      <c r="G141" s="63">
        <v>14</v>
      </c>
      <c r="H141" s="63">
        <v>20</v>
      </c>
      <c r="I141" s="63">
        <v>54</v>
      </c>
      <c r="J141" s="63">
        <v>59</v>
      </c>
      <c r="K141" s="63">
        <v>291</v>
      </c>
      <c r="L141" s="63">
        <v>16</v>
      </c>
      <c r="M141" s="64">
        <v>28</v>
      </c>
      <c r="N141" s="112">
        <v>550</v>
      </c>
      <c r="O141" s="74">
        <v>17</v>
      </c>
      <c r="P141" s="74"/>
      <c r="Q141" s="75" t="str">
        <f>$BA141&amp;" "&amp;$BB141&amp;" "&amp;$BC141</f>
        <v xml:space="preserve">  </v>
      </c>
      <c r="BA141" s="11" t="str">
        <f t="shared" ref="BA141:BA147" si="40">IF($D141=0,"",IF($N141="",IF($D141="",""," No olvide escribir la columna Beneficiarios."),""))</f>
        <v/>
      </c>
      <c r="BB141" s="11" t="str">
        <f t="shared" ref="BB141:BB147" si="41">IF($D141&lt;$N141," El número de Beneficiarios NO puede ser mayor que el Total.","")</f>
        <v/>
      </c>
      <c r="BC141" s="17" t="str">
        <f t="shared" ref="BC141:BC147" si="42">IF($K141&lt;$O141," Las actividades de 60 años NO puede ser mayor que el de 20-64 años.","")</f>
        <v/>
      </c>
      <c r="BD141" s="26">
        <f t="shared" ref="BD141:BD147" si="43">IF($K141&lt;$O141,1,0)</f>
        <v>0</v>
      </c>
      <c r="BE141" s="26">
        <f t="shared" ref="BE141:BE147" si="44">IF($D141&lt;$N141,1,0)</f>
        <v>0</v>
      </c>
      <c r="BF141" s="26">
        <f t="shared" ref="BF141:BF147" si="45">IF($D141=0,"",IF($N141="",IF($D141="","",1),0))</f>
        <v>0</v>
      </c>
    </row>
    <row r="142" spans="1:58" ht="15.75" customHeight="1" x14ac:dyDescent="0.15">
      <c r="A142" s="311" t="s">
        <v>200</v>
      </c>
      <c r="B142" s="312"/>
      <c r="C142" s="313"/>
      <c r="D142" s="76">
        <f t="shared" ref="D142:D147" si="46">+SUM(E142:M142)</f>
        <v>0</v>
      </c>
      <c r="E142" s="185"/>
      <c r="F142" s="115"/>
      <c r="G142" s="115"/>
      <c r="H142" s="115"/>
      <c r="I142" s="115"/>
      <c r="J142" s="115"/>
      <c r="K142" s="115"/>
      <c r="L142" s="115"/>
      <c r="M142" s="179"/>
      <c r="N142" s="118"/>
      <c r="O142" s="117"/>
      <c r="P142" s="117"/>
      <c r="Q142" s="75" t="str">
        <f t="shared" ref="Q142:Q147" si="47">$BA142&amp;" "&amp;$BB142&amp;" "&amp;$BC142</f>
        <v xml:space="preserve">  </v>
      </c>
      <c r="BA142" s="11" t="str">
        <f t="shared" si="40"/>
        <v/>
      </c>
      <c r="BB142" s="11" t="str">
        <f t="shared" si="41"/>
        <v/>
      </c>
      <c r="BC142" s="17" t="str">
        <f t="shared" si="42"/>
        <v/>
      </c>
      <c r="BD142" s="26">
        <f t="shared" si="43"/>
        <v>0</v>
      </c>
      <c r="BE142" s="26">
        <f t="shared" si="44"/>
        <v>0</v>
      </c>
      <c r="BF142" s="26" t="str">
        <f t="shared" si="45"/>
        <v/>
      </c>
    </row>
    <row r="143" spans="1:58" ht="15" customHeight="1" x14ac:dyDescent="0.15">
      <c r="A143" s="387" t="s">
        <v>201</v>
      </c>
      <c r="B143" s="388"/>
      <c r="C143" s="389"/>
      <c r="D143" s="76">
        <f t="shared" si="46"/>
        <v>0</v>
      </c>
      <c r="E143" s="185"/>
      <c r="F143" s="115"/>
      <c r="G143" s="115"/>
      <c r="H143" s="115"/>
      <c r="I143" s="115"/>
      <c r="J143" s="115"/>
      <c r="K143" s="115"/>
      <c r="L143" s="115"/>
      <c r="M143" s="179"/>
      <c r="N143" s="118"/>
      <c r="O143" s="117"/>
      <c r="P143" s="117"/>
      <c r="Q143" s="75" t="str">
        <f t="shared" si="47"/>
        <v xml:space="preserve">  </v>
      </c>
      <c r="BA143" s="11" t="str">
        <f t="shared" si="40"/>
        <v/>
      </c>
      <c r="BB143" s="11" t="str">
        <f t="shared" si="41"/>
        <v/>
      </c>
      <c r="BC143" s="17" t="str">
        <f t="shared" si="42"/>
        <v/>
      </c>
      <c r="BD143" s="26">
        <f t="shared" si="43"/>
        <v>0</v>
      </c>
      <c r="BE143" s="26">
        <f t="shared" si="44"/>
        <v>0</v>
      </c>
      <c r="BF143" s="26" t="str">
        <f t="shared" si="45"/>
        <v/>
      </c>
    </row>
    <row r="144" spans="1:58" ht="18.75" customHeight="1" x14ac:dyDescent="0.15">
      <c r="A144" s="387" t="s">
        <v>202</v>
      </c>
      <c r="B144" s="388"/>
      <c r="C144" s="389"/>
      <c r="D144" s="76">
        <f t="shared" si="46"/>
        <v>0</v>
      </c>
      <c r="E144" s="185"/>
      <c r="F144" s="115"/>
      <c r="G144" s="115"/>
      <c r="H144" s="115"/>
      <c r="I144" s="115"/>
      <c r="J144" s="115"/>
      <c r="K144" s="115"/>
      <c r="L144" s="115"/>
      <c r="M144" s="179"/>
      <c r="N144" s="118"/>
      <c r="O144" s="117"/>
      <c r="P144" s="117"/>
      <c r="Q144" s="75" t="str">
        <f t="shared" si="47"/>
        <v xml:space="preserve">  </v>
      </c>
      <c r="BA144" s="11" t="str">
        <f t="shared" si="40"/>
        <v/>
      </c>
      <c r="BB144" s="11" t="str">
        <f t="shared" si="41"/>
        <v/>
      </c>
      <c r="BC144" s="17" t="str">
        <f t="shared" si="42"/>
        <v/>
      </c>
      <c r="BD144" s="26">
        <f t="shared" si="43"/>
        <v>0</v>
      </c>
      <c r="BE144" s="26">
        <f t="shared" si="44"/>
        <v>0</v>
      </c>
      <c r="BF144" s="26" t="str">
        <f t="shared" si="45"/>
        <v/>
      </c>
    </row>
    <row r="145" spans="1:76" ht="14.25" customHeight="1" x14ac:dyDescent="0.15">
      <c r="A145" s="387" t="s">
        <v>203</v>
      </c>
      <c r="B145" s="388"/>
      <c r="C145" s="389"/>
      <c r="D145" s="76">
        <f t="shared" si="46"/>
        <v>0</v>
      </c>
      <c r="E145" s="185"/>
      <c r="F145" s="115"/>
      <c r="G145" s="115"/>
      <c r="H145" s="115"/>
      <c r="I145" s="115"/>
      <c r="J145" s="115"/>
      <c r="K145" s="115"/>
      <c r="L145" s="115"/>
      <c r="M145" s="179"/>
      <c r="N145" s="118"/>
      <c r="O145" s="117"/>
      <c r="P145" s="117"/>
      <c r="Q145" s="75" t="str">
        <f t="shared" si="47"/>
        <v xml:space="preserve">  </v>
      </c>
      <c r="BA145" s="11" t="str">
        <f t="shared" si="40"/>
        <v/>
      </c>
      <c r="BB145" s="11" t="str">
        <f t="shared" si="41"/>
        <v/>
      </c>
      <c r="BC145" s="17" t="str">
        <f t="shared" si="42"/>
        <v/>
      </c>
      <c r="BD145" s="26">
        <f t="shared" si="43"/>
        <v>0</v>
      </c>
      <c r="BE145" s="26">
        <f t="shared" si="44"/>
        <v>0</v>
      </c>
      <c r="BF145" s="26" t="str">
        <f t="shared" si="45"/>
        <v/>
      </c>
    </row>
    <row r="146" spans="1:76" ht="15.75" customHeight="1" x14ac:dyDescent="0.15">
      <c r="A146" s="311" t="s">
        <v>117</v>
      </c>
      <c r="B146" s="312"/>
      <c r="C146" s="313"/>
      <c r="D146" s="76">
        <f t="shared" si="46"/>
        <v>0</v>
      </c>
      <c r="E146" s="97"/>
      <c r="F146" s="80"/>
      <c r="G146" s="80"/>
      <c r="H146" s="80"/>
      <c r="I146" s="80"/>
      <c r="J146" s="80"/>
      <c r="K146" s="80"/>
      <c r="L146" s="80"/>
      <c r="M146" s="98"/>
      <c r="N146" s="119"/>
      <c r="O146" s="83"/>
      <c r="P146" s="83"/>
      <c r="Q146" s="75" t="str">
        <f t="shared" si="47"/>
        <v xml:space="preserve">  </v>
      </c>
      <c r="BA146" s="11" t="str">
        <f t="shared" si="40"/>
        <v/>
      </c>
      <c r="BB146" s="11" t="str">
        <f t="shared" si="41"/>
        <v/>
      </c>
      <c r="BC146" s="17" t="str">
        <f t="shared" si="42"/>
        <v/>
      </c>
      <c r="BD146" s="26">
        <f t="shared" si="43"/>
        <v>0</v>
      </c>
      <c r="BE146" s="26">
        <f t="shared" si="44"/>
        <v>0</v>
      </c>
      <c r="BF146" s="26" t="str">
        <f t="shared" si="45"/>
        <v/>
      </c>
    </row>
    <row r="147" spans="1:76" ht="15.75" customHeight="1" x14ac:dyDescent="0.15">
      <c r="A147" s="303" t="s">
        <v>114</v>
      </c>
      <c r="B147" s="304"/>
      <c r="C147" s="305"/>
      <c r="D147" s="88">
        <f t="shared" si="46"/>
        <v>550</v>
      </c>
      <c r="E147" s="89">
        <f>+SUM(E141:E146)</f>
        <v>30</v>
      </c>
      <c r="F147" s="90">
        <f t="shared" ref="F147:P147" si="48">+SUM(F141:F146)</f>
        <v>38</v>
      </c>
      <c r="G147" s="90">
        <f t="shared" si="48"/>
        <v>14</v>
      </c>
      <c r="H147" s="90">
        <f t="shared" si="48"/>
        <v>20</v>
      </c>
      <c r="I147" s="90">
        <f t="shared" si="48"/>
        <v>54</v>
      </c>
      <c r="J147" s="90">
        <f t="shared" si="48"/>
        <v>59</v>
      </c>
      <c r="K147" s="90">
        <f t="shared" si="48"/>
        <v>291</v>
      </c>
      <c r="L147" s="90">
        <f t="shared" si="48"/>
        <v>16</v>
      </c>
      <c r="M147" s="91">
        <f t="shared" si="48"/>
        <v>28</v>
      </c>
      <c r="N147" s="88">
        <f t="shared" si="48"/>
        <v>550</v>
      </c>
      <c r="O147" s="108">
        <f t="shared" si="48"/>
        <v>17</v>
      </c>
      <c r="P147" s="186">
        <f t="shared" si="48"/>
        <v>0</v>
      </c>
      <c r="Q147" s="75" t="str">
        <f t="shared" si="47"/>
        <v xml:space="preserve">  </v>
      </c>
      <c r="BA147" s="11" t="str">
        <f t="shared" si="40"/>
        <v/>
      </c>
      <c r="BB147" s="11" t="str">
        <f t="shared" si="41"/>
        <v/>
      </c>
      <c r="BC147" s="17" t="str">
        <f t="shared" si="42"/>
        <v/>
      </c>
      <c r="BD147" s="26">
        <f t="shared" si="43"/>
        <v>0</v>
      </c>
      <c r="BE147" s="26">
        <f t="shared" si="44"/>
        <v>0</v>
      </c>
      <c r="BF147" s="26">
        <f t="shared" si="45"/>
        <v>0</v>
      </c>
    </row>
    <row r="148" spans="1:76" ht="15.75" customHeight="1" x14ac:dyDescent="0.15">
      <c r="A148" s="109" t="s">
        <v>118</v>
      </c>
      <c r="B148" s="59"/>
      <c r="C148" s="59"/>
      <c r="D148" s="187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182"/>
      <c r="BF148" s="3"/>
    </row>
    <row r="149" spans="1:76" ht="15.75" customHeight="1" x14ac:dyDescent="0.15">
      <c r="A149" s="295" t="s">
        <v>119</v>
      </c>
      <c r="B149" s="296"/>
      <c r="C149" s="297"/>
      <c r="D149" s="301" t="s">
        <v>4</v>
      </c>
      <c r="E149" s="303" t="s">
        <v>7</v>
      </c>
      <c r="F149" s="304"/>
      <c r="G149" s="304"/>
      <c r="H149" s="304"/>
      <c r="I149" s="304"/>
      <c r="J149" s="304"/>
      <c r="K149" s="304"/>
      <c r="L149" s="304"/>
      <c r="M149" s="305"/>
      <c r="N149" s="303" t="s">
        <v>8</v>
      </c>
      <c r="O149" s="305"/>
      <c r="P149" s="306" t="s">
        <v>9</v>
      </c>
      <c r="Q149" s="306" t="s">
        <v>34</v>
      </c>
      <c r="BF149" s="3"/>
    </row>
    <row r="150" spans="1:76" ht="33.75" customHeight="1" x14ac:dyDescent="0.15">
      <c r="A150" s="298"/>
      <c r="B150" s="299"/>
      <c r="C150" s="300"/>
      <c r="D150" s="329"/>
      <c r="E150" s="280" t="s">
        <v>24</v>
      </c>
      <c r="F150" s="38" t="s">
        <v>25</v>
      </c>
      <c r="G150" s="38" t="s">
        <v>26</v>
      </c>
      <c r="H150" s="38" t="s">
        <v>15</v>
      </c>
      <c r="I150" s="38" t="s">
        <v>16</v>
      </c>
      <c r="J150" s="38" t="s">
        <v>17</v>
      </c>
      <c r="K150" s="38" t="s">
        <v>18</v>
      </c>
      <c r="L150" s="38" t="s">
        <v>19</v>
      </c>
      <c r="M150" s="39" t="s">
        <v>20</v>
      </c>
      <c r="N150" s="40" t="s">
        <v>1</v>
      </c>
      <c r="O150" s="39" t="s">
        <v>2</v>
      </c>
      <c r="P150" s="307"/>
      <c r="Q150" s="307"/>
      <c r="BF150" s="3"/>
    </row>
    <row r="151" spans="1:76" ht="15.75" customHeight="1" x14ac:dyDescent="0.15">
      <c r="A151" s="344" t="s">
        <v>204</v>
      </c>
      <c r="B151" s="344" t="s">
        <v>120</v>
      </c>
      <c r="C151" s="188" t="s">
        <v>121</v>
      </c>
      <c r="D151" s="111">
        <f>+SUM(H151:M151)</f>
        <v>0</v>
      </c>
      <c r="E151" s="189"/>
      <c r="F151" s="189"/>
      <c r="G151" s="189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24" t="str">
        <f>$BA151&amp;" "&amp;$BB151</f>
        <v xml:space="preserve"> </v>
      </c>
      <c r="S151" s="2"/>
      <c r="T151" s="2"/>
      <c r="U151" s="2"/>
      <c r="V151" s="2"/>
      <c r="W151" s="5"/>
      <c r="X151" s="6"/>
      <c r="Y151" s="6"/>
      <c r="Z151" s="5"/>
      <c r="AA151" s="5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17" t="str">
        <f>IF($D151&lt;&gt;($N151+$O151)," El número altas de pacientes según sexo NO puede ser diferente al Total.","")</f>
        <v/>
      </c>
      <c r="BB151" s="17" t="str">
        <f>IF($K151&lt;$P151," El número altas de pacientes 60 años NO puede ser mayor que el de 20-64 años.","")</f>
        <v/>
      </c>
      <c r="BC151" s="3"/>
      <c r="BD151" s="25">
        <f>IF($D151&lt;&gt;($N151+$O151),1,0)</f>
        <v>0</v>
      </c>
      <c r="BE151" s="25">
        <f>IF($K151&lt;$P151,1,0)</f>
        <v>0</v>
      </c>
      <c r="BF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</row>
    <row r="152" spans="1:76" ht="15.75" customHeight="1" x14ac:dyDescent="0.15">
      <c r="A152" s="345"/>
      <c r="B152" s="345"/>
      <c r="C152" s="190" t="s">
        <v>122</v>
      </c>
      <c r="D152" s="191">
        <f>+SUM(H152:M152)</f>
        <v>0</v>
      </c>
      <c r="E152" s="85"/>
      <c r="F152" s="85"/>
      <c r="G152" s="85"/>
      <c r="H152" s="192"/>
      <c r="I152" s="192"/>
      <c r="J152" s="192"/>
      <c r="K152" s="192"/>
      <c r="L152" s="192"/>
      <c r="M152" s="192"/>
      <c r="N152" s="193"/>
      <c r="O152" s="193"/>
      <c r="P152" s="192"/>
      <c r="Q152" s="192"/>
      <c r="R152" s="24" t="str">
        <f t="shared" ref="R152:R174" si="49">$BA152&amp;" "&amp;$BB152</f>
        <v xml:space="preserve"> </v>
      </c>
      <c r="S152" s="2"/>
      <c r="T152" s="2"/>
      <c r="U152" s="2"/>
      <c r="V152" s="2"/>
      <c r="W152" s="5"/>
      <c r="X152" s="6"/>
      <c r="Y152" s="6"/>
      <c r="Z152" s="5"/>
      <c r="AA152" s="5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17"/>
      <c r="BB152" s="17" t="str">
        <f t="shared" ref="BB152:BB174" si="50">IF($K152&lt;$P152," El número altas de pacientes 60 años NO puede ser mayor que el de 20-64 años.","")</f>
        <v/>
      </c>
      <c r="BC152" s="3"/>
      <c r="BD152" s="25"/>
      <c r="BE152" s="25">
        <f t="shared" ref="BE152:BE174" si="51">IF($K152&lt;$P152,1,0)</f>
        <v>0</v>
      </c>
      <c r="BF152" s="3"/>
    </row>
    <row r="153" spans="1:76" ht="15.75" customHeight="1" x14ac:dyDescent="0.15">
      <c r="A153" s="345"/>
      <c r="B153" s="344" t="s">
        <v>123</v>
      </c>
      <c r="C153" s="188" t="s">
        <v>121</v>
      </c>
      <c r="D153" s="111">
        <f>+SUM(H153:M153)</f>
        <v>0</v>
      </c>
      <c r="E153" s="189"/>
      <c r="F153" s="189"/>
      <c r="G153" s="189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24" t="str">
        <f t="shared" si="49"/>
        <v xml:space="preserve"> </v>
      </c>
      <c r="S153" s="2"/>
      <c r="T153" s="2"/>
      <c r="U153" s="2"/>
      <c r="V153" s="2"/>
      <c r="W153" s="5"/>
      <c r="X153" s="6"/>
      <c r="Y153" s="6"/>
      <c r="Z153" s="5"/>
      <c r="AA153" s="5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17" t="str">
        <f t="shared" ref="BA153:BA173" si="52">IF($D153&lt;&gt;($N153+$O153)," El número altas de pacientes según sexo NO puede ser diferente al Total.","")</f>
        <v/>
      </c>
      <c r="BB153" s="17" t="str">
        <f t="shared" si="50"/>
        <v/>
      </c>
      <c r="BC153" s="3"/>
      <c r="BD153" s="25">
        <f t="shared" ref="BD153:BD173" si="53">IF($D153&lt;&gt;($N153+$O153),1,0)</f>
        <v>0</v>
      </c>
      <c r="BE153" s="25">
        <f t="shared" si="51"/>
        <v>0</v>
      </c>
      <c r="BF153" s="3"/>
    </row>
    <row r="154" spans="1:76" ht="15.75" customHeight="1" x14ac:dyDescent="0.15">
      <c r="A154" s="346"/>
      <c r="B154" s="346"/>
      <c r="C154" s="194" t="s">
        <v>122</v>
      </c>
      <c r="D154" s="195">
        <f>+SUM(H154:M154)</f>
        <v>0</v>
      </c>
      <c r="E154" s="85"/>
      <c r="F154" s="85"/>
      <c r="G154" s="85"/>
      <c r="H154" s="105"/>
      <c r="I154" s="105"/>
      <c r="J154" s="105"/>
      <c r="K154" s="105"/>
      <c r="L154" s="105"/>
      <c r="M154" s="105"/>
      <c r="N154" s="196"/>
      <c r="O154" s="196"/>
      <c r="P154" s="105"/>
      <c r="Q154" s="105"/>
      <c r="R154" s="24" t="str">
        <f t="shared" si="49"/>
        <v xml:space="preserve"> </v>
      </c>
      <c r="S154" s="2"/>
      <c r="T154" s="2"/>
      <c r="U154" s="2"/>
      <c r="V154" s="2"/>
      <c r="W154" s="5"/>
      <c r="X154" s="6"/>
      <c r="Y154" s="6"/>
      <c r="Z154" s="5"/>
      <c r="AA154" s="5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17"/>
      <c r="BB154" s="17" t="str">
        <f t="shared" si="50"/>
        <v/>
      </c>
      <c r="BC154" s="3"/>
      <c r="BD154" s="25"/>
      <c r="BE154" s="25">
        <f t="shared" si="51"/>
        <v>0</v>
      </c>
      <c r="BF154" s="3"/>
    </row>
    <row r="155" spans="1:76" ht="24.75" customHeight="1" x14ac:dyDescent="0.15">
      <c r="A155" s="347" t="s">
        <v>205</v>
      </c>
      <c r="B155" s="348" t="s">
        <v>206</v>
      </c>
      <c r="C155" s="318"/>
      <c r="D155" s="197">
        <f>+E155</f>
        <v>0</v>
      </c>
      <c r="E155" s="192"/>
      <c r="F155" s="198"/>
      <c r="G155" s="198"/>
      <c r="H155" s="198"/>
      <c r="I155" s="198"/>
      <c r="J155" s="198"/>
      <c r="K155" s="198"/>
      <c r="L155" s="198"/>
      <c r="M155" s="198"/>
      <c r="N155" s="199"/>
      <c r="O155" s="199"/>
      <c r="P155" s="198"/>
      <c r="Q155" s="192"/>
      <c r="R155" s="24" t="str">
        <f t="shared" si="49"/>
        <v xml:space="preserve"> </v>
      </c>
      <c r="S155" s="2"/>
      <c r="T155" s="2"/>
      <c r="U155" s="2"/>
      <c r="V155" s="2"/>
      <c r="W155" s="5"/>
      <c r="X155" s="6"/>
      <c r="Y155" s="6"/>
      <c r="Z155" s="5"/>
      <c r="AA155" s="5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17"/>
      <c r="BB155" s="17" t="str">
        <f t="shared" si="50"/>
        <v/>
      </c>
      <c r="BC155" s="3"/>
      <c r="BD155" s="25"/>
      <c r="BE155" s="25">
        <f t="shared" si="51"/>
        <v>0</v>
      </c>
      <c r="BF155" s="3"/>
    </row>
    <row r="156" spans="1:76" ht="15.75" customHeight="1" x14ac:dyDescent="0.15">
      <c r="A156" s="347"/>
      <c r="B156" s="347" t="s">
        <v>207</v>
      </c>
      <c r="C156" s="200" t="s">
        <v>208</v>
      </c>
      <c r="D156" s="201">
        <f>+E156</f>
        <v>0</v>
      </c>
      <c r="E156" s="74"/>
      <c r="F156" s="73"/>
      <c r="G156" s="73"/>
      <c r="H156" s="73"/>
      <c r="I156" s="73"/>
      <c r="J156" s="73"/>
      <c r="K156" s="73"/>
      <c r="L156" s="73"/>
      <c r="M156" s="73"/>
      <c r="N156" s="74"/>
      <c r="O156" s="74"/>
      <c r="P156" s="73"/>
      <c r="Q156" s="74"/>
      <c r="R156" s="24" t="str">
        <f t="shared" si="49"/>
        <v xml:space="preserve"> </v>
      </c>
      <c r="S156" s="2"/>
      <c r="T156" s="2"/>
      <c r="U156" s="2"/>
      <c r="V156" s="2"/>
      <c r="W156" s="5"/>
      <c r="X156" s="6"/>
      <c r="Y156" s="6"/>
      <c r="Z156" s="5"/>
      <c r="AA156" s="5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17" t="str">
        <f t="shared" si="52"/>
        <v/>
      </c>
      <c r="BB156" s="17" t="str">
        <f t="shared" si="50"/>
        <v/>
      </c>
      <c r="BC156" s="3"/>
      <c r="BD156" s="25">
        <f t="shared" si="53"/>
        <v>0</v>
      </c>
      <c r="BE156" s="25">
        <f t="shared" si="51"/>
        <v>0</v>
      </c>
      <c r="BF156" s="3"/>
    </row>
    <row r="157" spans="1:76" ht="26.25" customHeight="1" x14ac:dyDescent="0.15">
      <c r="A157" s="347"/>
      <c r="B157" s="347"/>
      <c r="C157" s="202" t="s">
        <v>209</v>
      </c>
      <c r="D157" s="203">
        <f>+E157</f>
        <v>0</v>
      </c>
      <c r="E157" s="58"/>
      <c r="F157" s="85"/>
      <c r="G157" s="85"/>
      <c r="H157" s="85"/>
      <c r="I157" s="85"/>
      <c r="J157" s="85"/>
      <c r="K157" s="85"/>
      <c r="L157" s="85"/>
      <c r="M157" s="85"/>
      <c r="N157" s="196"/>
      <c r="O157" s="196"/>
      <c r="P157" s="85"/>
      <c r="Q157" s="58"/>
      <c r="R157" s="24" t="str">
        <f t="shared" si="49"/>
        <v xml:space="preserve"> </v>
      </c>
      <c r="S157" s="2"/>
      <c r="T157" s="2"/>
      <c r="U157" s="2"/>
      <c r="V157" s="2"/>
      <c r="W157" s="5"/>
      <c r="X157" s="6"/>
      <c r="Y157" s="6"/>
      <c r="Z157" s="5"/>
      <c r="AA157" s="5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17"/>
      <c r="BB157" s="17" t="str">
        <f t="shared" si="50"/>
        <v/>
      </c>
      <c r="BC157" s="3"/>
      <c r="BD157" s="25"/>
      <c r="BE157" s="25">
        <f t="shared" si="51"/>
        <v>0</v>
      </c>
      <c r="BF157" s="3"/>
    </row>
    <row r="158" spans="1:76" ht="24.75" customHeight="1" x14ac:dyDescent="0.15">
      <c r="A158" s="347" t="s">
        <v>210</v>
      </c>
      <c r="B158" s="204" t="s">
        <v>211</v>
      </c>
      <c r="C158" s="205" t="s">
        <v>212</v>
      </c>
      <c r="D158" s="206">
        <f>+K158</f>
        <v>0</v>
      </c>
      <c r="E158" s="73"/>
      <c r="F158" s="73"/>
      <c r="G158" s="73"/>
      <c r="H158" s="73"/>
      <c r="I158" s="73"/>
      <c r="J158" s="73"/>
      <c r="K158" s="74"/>
      <c r="L158" s="73"/>
      <c r="M158" s="73"/>
      <c r="N158" s="74"/>
      <c r="O158" s="74"/>
      <c r="P158" s="74"/>
      <c r="Q158" s="74"/>
      <c r="R158" s="24" t="str">
        <f t="shared" si="49"/>
        <v xml:space="preserve"> </v>
      </c>
      <c r="S158" s="2"/>
      <c r="T158" s="2"/>
      <c r="U158" s="2"/>
      <c r="V158" s="2"/>
      <c r="W158" s="5"/>
      <c r="X158" s="6"/>
      <c r="Y158" s="6"/>
      <c r="Z158" s="5"/>
      <c r="AA158" s="5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17" t="str">
        <f t="shared" si="52"/>
        <v/>
      </c>
      <c r="BB158" s="17" t="str">
        <f t="shared" si="50"/>
        <v/>
      </c>
      <c r="BC158" s="3"/>
      <c r="BD158" s="25">
        <f t="shared" si="53"/>
        <v>0</v>
      </c>
      <c r="BE158" s="25">
        <f t="shared" si="51"/>
        <v>0</v>
      </c>
      <c r="BF158" s="3"/>
    </row>
    <row r="159" spans="1:76" ht="19.5" customHeight="1" x14ac:dyDescent="0.15">
      <c r="A159" s="347"/>
      <c r="B159" s="207" t="s">
        <v>125</v>
      </c>
      <c r="C159" s="207"/>
      <c r="D159" s="44">
        <f>+SUM(J159:K159)</f>
        <v>0</v>
      </c>
      <c r="E159" s="82"/>
      <c r="F159" s="82"/>
      <c r="G159" s="82"/>
      <c r="H159" s="82"/>
      <c r="I159" s="82"/>
      <c r="J159" s="83"/>
      <c r="K159" s="83"/>
      <c r="L159" s="82"/>
      <c r="M159" s="82"/>
      <c r="N159" s="208"/>
      <c r="O159" s="208"/>
      <c r="P159" s="83"/>
      <c r="Q159" s="83"/>
      <c r="R159" s="24" t="str">
        <f t="shared" si="49"/>
        <v xml:space="preserve"> </v>
      </c>
      <c r="S159" s="2"/>
      <c r="T159" s="2"/>
      <c r="U159" s="2"/>
      <c r="V159" s="2"/>
      <c r="W159" s="5"/>
      <c r="X159" s="6"/>
      <c r="Y159" s="6"/>
      <c r="Z159" s="5"/>
      <c r="AA159" s="5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17"/>
      <c r="BB159" s="17" t="str">
        <f t="shared" si="50"/>
        <v/>
      </c>
      <c r="BC159" s="3"/>
      <c r="BD159" s="25"/>
      <c r="BE159" s="25">
        <f t="shared" si="51"/>
        <v>0</v>
      </c>
      <c r="BF159" s="3"/>
    </row>
    <row r="160" spans="1:76" ht="18" customHeight="1" x14ac:dyDescent="0.15">
      <c r="A160" s="347"/>
      <c r="B160" s="209" t="s">
        <v>126</v>
      </c>
      <c r="C160" s="209"/>
      <c r="D160" s="84">
        <f t="shared" ref="D160:D169" si="54">+SUM(J160:K160)</f>
        <v>0</v>
      </c>
      <c r="E160" s="189"/>
      <c r="F160" s="189"/>
      <c r="G160" s="189"/>
      <c r="H160" s="189"/>
      <c r="I160" s="189"/>
      <c r="J160" s="87"/>
      <c r="K160" s="87"/>
      <c r="L160" s="189"/>
      <c r="M160" s="189"/>
      <c r="N160" s="193"/>
      <c r="O160" s="193"/>
      <c r="P160" s="87"/>
      <c r="Q160" s="87"/>
      <c r="R160" s="24" t="str">
        <f t="shared" si="49"/>
        <v xml:space="preserve"> </v>
      </c>
      <c r="S160" s="2"/>
      <c r="T160" s="2"/>
      <c r="U160" s="2"/>
      <c r="V160" s="2"/>
      <c r="W160" s="5"/>
      <c r="X160" s="6"/>
      <c r="Y160" s="6"/>
      <c r="Z160" s="5"/>
      <c r="AA160" s="5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17"/>
      <c r="BB160" s="17" t="str">
        <f t="shared" si="50"/>
        <v/>
      </c>
      <c r="BC160" s="3"/>
      <c r="BD160" s="25"/>
      <c r="BE160" s="25">
        <f t="shared" si="51"/>
        <v>0</v>
      </c>
      <c r="BF160" s="3"/>
    </row>
    <row r="161" spans="1:58" ht="15.75" customHeight="1" x14ac:dyDescent="0.15">
      <c r="A161" s="347"/>
      <c r="B161" s="356" t="s">
        <v>120</v>
      </c>
      <c r="C161" s="210" t="s">
        <v>4</v>
      </c>
      <c r="D161" s="88">
        <f>+SUM(J161:K161)</f>
        <v>0</v>
      </c>
      <c r="E161" s="92"/>
      <c r="F161" s="92"/>
      <c r="G161" s="92"/>
      <c r="H161" s="92"/>
      <c r="I161" s="92"/>
      <c r="J161" s="88">
        <f>+SUM(J162:J165)</f>
        <v>0</v>
      </c>
      <c r="K161" s="88">
        <f>+SUM(K162:K165)</f>
        <v>0</v>
      </c>
      <c r="L161" s="92"/>
      <c r="M161" s="92"/>
      <c r="N161" s="88">
        <f>+SUM(N162:N165)</f>
        <v>0</v>
      </c>
      <c r="O161" s="88">
        <f>+SUM(O162:O165)</f>
        <v>0</v>
      </c>
      <c r="P161" s="88">
        <f>+SUM(P162:P165)</f>
        <v>0</v>
      </c>
      <c r="Q161" s="88">
        <f>+SUM(Q162:Q165)</f>
        <v>0</v>
      </c>
      <c r="R161" s="24" t="str">
        <f t="shared" si="49"/>
        <v xml:space="preserve"> </v>
      </c>
      <c r="S161" s="2"/>
      <c r="T161" s="2"/>
      <c r="U161" s="2"/>
      <c r="V161" s="2"/>
      <c r="W161" s="5"/>
      <c r="X161" s="6"/>
      <c r="Y161" s="6"/>
      <c r="Z161" s="5"/>
      <c r="AA161" s="5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17" t="str">
        <f t="shared" si="52"/>
        <v/>
      </c>
      <c r="BB161" s="17" t="str">
        <f>IF($K161&lt;$P161," El número altas de pacientes 60 años NO puede ser mayor que el de 20-64 años.","")</f>
        <v/>
      </c>
      <c r="BC161" s="3"/>
      <c r="BD161" s="25">
        <f t="shared" si="53"/>
        <v>0</v>
      </c>
      <c r="BE161" s="25">
        <f>IF($K161&lt;$P161,1,0)</f>
        <v>0</v>
      </c>
      <c r="BF161" s="3"/>
    </row>
    <row r="162" spans="1:58" ht="15.75" customHeight="1" x14ac:dyDescent="0.15">
      <c r="A162" s="347"/>
      <c r="B162" s="400"/>
      <c r="C162" s="207" t="s">
        <v>127</v>
      </c>
      <c r="D162" s="211">
        <f t="shared" si="54"/>
        <v>0</v>
      </c>
      <c r="E162" s="212"/>
      <c r="F162" s="212"/>
      <c r="G162" s="212"/>
      <c r="H162" s="212"/>
      <c r="I162" s="212"/>
      <c r="J162" s="117"/>
      <c r="K162" s="117"/>
      <c r="L162" s="212"/>
      <c r="M162" s="212"/>
      <c r="N162" s="117"/>
      <c r="O162" s="117"/>
      <c r="P162" s="117"/>
      <c r="Q162" s="117"/>
      <c r="R162" s="24" t="str">
        <f t="shared" si="49"/>
        <v xml:space="preserve"> </v>
      </c>
      <c r="S162" s="2"/>
      <c r="T162" s="2"/>
      <c r="U162" s="2"/>
      <c r="V162" s="2"/>
      <c r="W162" s="5"/>
      <c r="X162" s="6"/>
      <c r="Y162" s="6"/>
      <c r="Z162" s="5"/>
      <c r="AA162" s="5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17" t="str">
        <f t="shared" si="52"/>
        <v/>
      </c>
      <c r="BB162" s="17" t="str">
        <f t="shared" si="50"/>
        <v/>
      </c>
      <c r="BC162" s="3"/>
      <c r="BD162" s="25">
        <f t="shared" si="53"/>
        <v>0</v>
      </c>
      <c r="BE162" s="25">
        <f t="shared" si="51"/>
        <v>0</v>
      </c>
      <c r="BF162" s="2"/>
    </row>
    <row r="163" spans="1:58" ht="15.75" customHeight="1" x14ac:dyDescent="0.15">
      <c r="A163" s="347"/>
      <c r="B163" s="400"/>
      <c r="C163" s="213" t="s">
        <v>128</v>
      </c>
      <c r="D163" s="76">
        <f t="shared" si="54"/>
        <v>0</v>
      </c>
      <c r="E163" s="82"/>
      <c r="F163" s="82"/>
      <c r="G163" s="82"/>
      <c r="H163" s="82"/>
      <c r="I163" s="82"/>
      <c r="J163" s="83"/>
      <c r="K163" s="83"/>
      <c r="L163" s="82"/>
      <c r="M163" s="82"/>
      <c r="N163" s="208"/>
      <c r="O163" s="83"/>
      <c r="P163" s="83"/>
      <c r="Q163" s="83"/>
      <c r="R163" s="24" t="str">
        <f t="shared" si="49"/>
        <v xml:space="preserve"> </v>
      </c>
      <c r="S163" s="2"/>
      <c r="T163" s="2"/>
      <c r="U163" s="2"/>
      <c r="V163" s="2"/>
      <c r="W163" s="5"/>
      <c r="X163" s="6"/>
      <c r="Y163" s="6"/>
      <c r="Z163" s="5"/>
      <c r="AA163" s="5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17" t="str">
        <f t="shared" si="52"/>
        <v/>
      </c>
      <c r="BB163" s="17" t="str">
        <f t="shared" si="50"/>
        <v/>
      </c>
      <c r="BC163" s="3"/>
      <c r="BD163" s="25">
        <f t="shared" si="53"/>
        <v>0</v>
      </c>
      <c r="BE163" s="25">
        <f t="shared" si="51"/>
        <v>0</v>
      </c>
      <c r="BF163" s="3"/>
    </row>
    <row r="164" spans="1:58" ht="15.75" customHeight="1" x14ac:dyDescent="0.15">
      <c r="A164" s="347"/>
      <c r="B164" s="400"/>
      <c r="C164" s="213" t="s">
        <v>129</v>
      </c>
      <c r="D164" s="76">
        <f t="shared" si="54"/>
        <v>0</v>
      </c>
      <c r="E164" s="82"/>
      <c r="F164" s="82"/>
      <c r="G164" s="82"/>
      <c r="H164" s="82"/>
      <c r="I164" s="82"/>
      <c r="J164" s="83"/>
      <c r="K164" s="83"/>
      <c r="L164" s="82"/>
      <c r="M164" s="82"/>
      <c r="N164" s="83"/>
      <c r="O164" s="83"/>
      <c r="P164" s="83"/>
      <c r="Q164" s="83"/>
      <c r="R164" s="24" t="str">
        <f t="shared" si="49"/>
        <v xml:space="preserve"> </v>
      </c>
      <c r="S164" s="2"/>
      <c r="T164" s="2"/>
      <c r="U164" s="2"/>
      <c r="V164" s="2"/>
      <c r="W164" s="5"/>
      <c r="X164" s="6"/>
      <c r="Y164" s="6"/>
      <c r="Z164" s="5"/>
      <c r="AA164" s="5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17" t="str">
        <f t="shared" si="52"/>
        <v/>
      </c>
      <c r="BB164" s="17" t="str">
        <f t="shared" si="50"/>
        <v/>
      </c>
      <c r="BC164" s="3"/>
      <c r="BD164" s="25">
        <f t="shared" si="53"/>
        <v>0</v>
      </c>
      <c r="BE164" s="25">
        <f t="shared" si="51"/>
        <v>0</v>
      </c>
      <c r="BF164" s="3"/>
    </row>
    <row r="165" spans="1:58" ht="15.75" customHeight="1" x14ac:dyDescent="0.15">
      <c r="A165" s="347"/>
      <c r="B165" s="329"/>
      <c r="C165" s="214" t="s">
        <v>130</v>
      </c>
      <c r="D165" s="52">
        <f t="shared" si="54"/>
        <v>0</v>
      </c>
      <c r="E165" s="85"/>
      <c r="F165" s="85"/>
      <c r="G165" s="85"/>
      <c r="H165" s="85"/>
      <c r="I165" s="85"/>
      <c r="J165" s="58"/>
      <c r="K165" s="58"/>
      <c r="L165" s="85"/>
      <c r="M165" s="85"/>
      <c r="N165" s="58"/>
      <c r="O165" s="58"/>
      <c r="P165" s="58"/>
      <c r="Q165" s="58"/>
      <c r="R165" s="24" t="str">
        <f t="shared" si="49"/>
        <v xml:space="preserve"> </v>
      </c>
      <c r="S165" s="2"/>
      <c r="T165" s="2"/>
      <c r="U165" s="2"/>
      <c r="V165" s="2"/>
      <c r="W165" s="5"/>
      <c r="X165" s="6"/>
      <c r="Y165" s="6"/>
      <c r="Z165" s="5"/>
      <c r="AA165" s="5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17" t="str">
        <f t="shared" si="52"/>
        <v/>
      </c>
      <c r="BB165" s="17" t="str">
        <f t="shared" si="50"/>
        <v/>
      </c>
      <c r="BC165" s="3"/>
      <c r="BD165" s="25">
        <f t="shared" si="53"/>
        <v>0</v>
      </c>
      <c r="BE165" s="25">
        <f t="shared" si="51"/>
        <v>0</v>
      </c>
      <c r="BF165" s="3"/>
    </row>
    <row r="166" spans="1:58" ht="15.75" customHeight="1" x14ac:dyDescent="0.15">
      <c r="A166" s="344" t="s">
        <v>213</v>
      </c>
      <c r="B166" s="306" t="s">
        <v>124</v>
      </c>
      <c r="C166" s="215" t="s">
        <v>121</v>
      </c>
      <c r="D166" s="44">
        <f t="shared" si="54"/>
        <v>0</v>
      </c>
      <c r="E166" s="73"/>
      <c r="F166" s="73"/>
      <c r="G166" s="73"/>
      <c r="H166" s="73"/>
      <c r="I166" s="73"/>
      <c r="J166" s="74"/>
      <c r="K166" s="74"/>
      <c r="L166" s="73"/>
      <c r="M166" s="73"/>
      <c r="N166" s="74"/>
      <c r="O166" s="74"/>
      <c r="P166" s="74"/>
      <c r="Q166" s="74"/>
      <c r="R166" s="24" t="str">
        <f t="shared" si="49"/>
        <v xml:space="preserve"> </v>
      </c>
      <c r="S166" s="2"/>
      <c r="T166" s="2"/>
      <c r="U166" s="2"/>
      <c r="V166" s="2"/>
      <c r="W166" s="5"/>
      <c r="X166" s="6"/>
      <c r="Y166" s="6"/>
      <c r="Z166" s="5"/>
      <c r="AA166" s="5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17" t="str">
        <f t="shared" si="52"/>
        <v/>
      </c>
      <c r="BB166" s="17" t="str">
        <f t="shared" si="50"/>
        <v/>
      </c>
      <c r="BC166" s="3"/>
      <c r="BD166" s="25">
        <f t="shared" si="53"/>
        <v>0</v>
      </c>
      <c r="BE166" s="25">
        <f t="shared" si="51"/>
        <v>0</v>
      </c>
      <c r="BF166" s="3"/>
    </row>
    <row r="167" spans="1:58" ht="16.5" customHeight="1" x14ac:dyDescent="0.15">
      <c r="A167" s="395"/>
      <c r="B167" s="327"/>
      <c r="C167" s="209" t="s">
        <v>214</v>
      </c>
      <c r="D167" s="84">
        <f t="shared" si="54"/>
        <v>0</v>
      </c>
      <c r="E167" s="189"/>
      <c r="F167" s="189"/>
      <c r="G167" s="189"/>
      <c r="H167" s="189"/>
      <c r="I167" s="189"/>
      <c r="J167" s="87"/>
      <c r="K167" s="87"/>
      <c r="L167" s="189"/>
      <c r="M167" s="189"/>
      <c r="N167" s="193"/>
      <c r="O167" s="193"/>
      <c r="P167" s="87"/>
      <c r="Q167" s="87"/>
      <c r="R167" s="24" t="str">
        <f t="shared" si="49"/>
        <v xml:space="preserve"> </v>
      </c>
      <c r="S167" s="2"/>
      <c r="T167" s="2"/>
      <c r="U167" s="2"/>
      <c r="V167" s="2"/>
      <c r="W167" s="5"/>
      <c r="X167" s="6"/>
      <c r="Y167" s="6"/>
      <c r="Z167" s="5"/>
      <c r="AA167" s="5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17"/>
      <c r="BB167" s="17" t="str">
        <f t="shared" si="50"/>
        <v/>
      </c>
      <c r="BC167" s="3"/>
      <c r="BD167" s="25"/>
      <c r="BE167" s="25">
        <f t="shared" si="51"/>
        <v>0</v>
      </c>
      <c r="BF167" s="2"/>
    </row>
    <row r="168" spans="1:58" ht="15" customHeight="1" x14ac:dyDescent="0.15">
      <c r="A168" s="395"/>
      <c r="B168" s="306" t="s">
        <v>125</v>
      </c>
      <c r="C168" s="215" t="s">
        <v>121</v>
      </c>
      <c r="D168" s="44">
        <f t="shared" si="54"/>
        <v>0</v>
      </c>
      <c r="E168" s="73"/>
      <c r="F168" s="73"/>
      <c r="G168" s="73"/>
      <c r="H168" s="73"/>
      <c r="I168" s="73"/>
      <c r="J168" s="74"/>
      <c r="K168" s="74"/>
      <c r="L168" s="73"/>
      <c r="M168" s="73"/>
      <c r="N168" s="74"/>
      <c r="O168" s="74"/>
      <c r="P168" s="74"/>
      <c r="Q168" s="74"/>
      <c r="R168" s="24" t="str">
        <f t="shared" si="49"/>
        <v xml:space="preserve"> </v>
      </c>
      <c r="S168" s="2"/>
      <c r="T168" s="2"/>
      <c r="U168" s="2"/>
      <c r="V168" s="2"/>
      <c r="W168" s="5"/>
      <c r="X168" s="6"/>
      <c r="Y168" s="6"/>
      <c r="Z168" s="5"/>
      <c r="AA168" s="5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17" t="str">
        <f t="shared" si="52"/>
        <v/>
      </c>
      <c r="BB168" s="17" t="str">
        <f t="shared" si="50"/>
        <v/>
      </c>
      <c r="BC168" s="3"/>
      <c r="BD168" s="25">
        <f t="shared" si="53"/>
        <v>0</v>
      </c>
      <c r="BE168" s="25">
        <f t="shared" si="51"/>
        <v>0</v>
      </c>
      <c r="BF168" s="3"/>
    </row>
    <row r="169" spans="1:58" ht="15" customHeight="1" x14ac:dyDescent="0.15">
      <c r="A169" s="395"/>
      <c r="B169" s="307"/>
      <c r="C169" s="214" t="s">
        <v>122</v>
      </c>
      <c r="D169" s="52">
        <f t="shared" si="54"/>
        <v>0</v>
      </c>
      <c r="E169" s="85"/>
      <c r="F169" s="85"/>
      <c r="G169" s="85"/>
      <c r="H169" s="85"/>
      <c r="I169" s="85"/>
      <c r="J169" s="58"/>
      <c r="K169" s="58"/>
      <c r="L169" s="85"/>
      <c r="M169" s="85"/>
      <c r="N169" s="196"/>
      <c r="O169" s="196"/>
      <c r="P169" s="58"/>
      <c r="Q169" s="58"/>
      <c r="R169" s="24" t="str">
        <f t="shared" si="49"/>
        <v xml:space="preserve"> </v>
      </c>
      <c r="S169" s="2"/>
      <c r="T169" s="2"/>
      <c r="U169" s="2"/>
      <c r="V169" s="2"/>
      <c r="W169" s="5"/>
      <c r="X169" s="6"/>
      <c r="Y169" s="6"/>
      <c r="Z169" s="5"/>
      <c r="AA169" s="5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17"/>
      <c r="BB169" s="17" t="str">
        <f t="shared" si="50"/>
        <v/>
      </c>
      <c r="BC169" s="3"/>
      <c r="BD169" s="25"/>
      <c r="BE169" s="25">
        <f t="shared" si="51"/>
        <v>0</v>
      </c>
      <c r="BF169" s="3"/>
    </row>
    <row r="170" spans="1:58" ht="17.25" customHeight="1" x14ac:dyDescent="0.15">
      <c r="A170" s="396" t="s">
        <v>215</v>
      </c>
      <c r="B170" s="393" t="s">
        <v>120</v>
      </c>
      <c r="C170" s="394"/>
      <c r="D170" s="129">
        <f>+K170</f>
        <v>0</v>
      </c>
      <c r="E170" s="216"/>
      <c r="F170" s="216"/>
      <c r="G170" s="216"/>
      <c r="H170" s="216"/>
      <c r="I170" s="216"/>
      <c r="J170" s="216"/>
      <c r="K170" s="50"/>
      <c r="L170" s="216"/>
      <c r="M170" s="216"/>
      <c r="N170" s="50"/>
      <c r="O170" s="50"/>
      <c r="P170" s="50"/>
      <c r="Q170" s="50"/>
      <c r="R170" s="24" t="str">
        <f t="shared" si="49"/>
        <v xml:space="preserve"> </v>
      </c>
      <c r="S170" s="2"/>
      <c r="T170" s="2"/>
      <c r="U170" s="2"/>
      <c r="V170" s="2"/>
      <c r="W170" s="5"/>
      <c r="X170" s="6"/>
      <c r="Y170" s="6"/>
      <c r="Z170" s="5"/>
      <c r="AA170" s="5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17" t="str">
        <f t="shared" si="52"/>
        <v/>
      </c>
      <c r="BB170" s="17" t="str">
        <f t="shared" si="50"/>
        <v/>
      </c>
      <c r="BC170" s="3"/>
      <c r="BD170" s="25">
        <f t="shared" si="53"/>
        <v>0</v>
      </c>
      <c r="BE170" s="25">
        <f t="shared" si="51"/>
        <v>0</v>
      </c>
      <c r="BF170" s="3"/>
    </row>
    <row r="171" spans="1:58" ht="18" customHeight="1" x14ac:dyDescent="0.15">
      <c r="A171" s="395"/>
      <c r="B171" s="306" t="s">
        <v>124</v>
      </c>
      <c r="C171" s="215" t="s">
        <v>121</v>
      </c>
      <c r="D171" s="44">
        <f>+K171</f>
        <v>0</v>
      </c>
      <c r="E171" s="73"/>
      <c r="F171" s="73"/>
      <c r="G171" s="73"/>
      <c r="H171" s="73"/>
      <c r="I171" s="73"/>
      <c r="J171" s="73"/>
      <c r="K171" s="74"/>
      <c r="L171" s="73"/>
      <c r="M171" s="73"/>
      <c r="N171" s="74">
        <v>0</v>
      </c>
      <c r="O171" s="74"/>
      <c r="P171" s="74"/>
      <c r="Q171" s="74"/>
      <c r="R171" s="24" t="str">
        <f t="shared" si="49"/>
        <v xml:space="preserve"> </v>
      </c>
      <c r="S171" s="2"/>
      <c r="T171" s="2"/>
      <c r="U171" s="2"/>
      <c r="V171" s="2"/>
      <c r="W171" s="5"/>
      <c r="X171" s="6"/>
      <c r="Y171" s="6"/>
      <c r="Z171" s="5"/>
      <c r="AA171" s="5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17" t="str">
        <f t="shared" si="52"/>
        <v/>
      </c>
      <c r="BB171" s="17" t="str">
        <f t="shared" si="50"/>
        <v/>
      </c>
      <c r="BC171" s="3"/>
      <c r="BD171" s="25">
        <f t="shared" si="53"/>
        <v>0</v>
      </c>
      <c r="BE171" s="25">
        <f t="shared" si="51"/>
        <v>0</v>
      </c>
      <c r="BF171" s="3"/>
    </row>
    <row r="172" spans="1:58" ht="15.75" customHeight="1" x14ac:dyDescent="0.15">
      <c r="A172" s="395"/>
      <c r="B172" s="307"/>
      <c r="C172" s="214" t="s">
        <v>214</v>
      </c>
      <c r="D172" s="52">
        <f>+K172</f>
        <v>0</v>
      </c>
      <c r="E172" s="85"/>
      <c r="F172" s="85"/>
      <c r="G172" s="85"/>
      <c r="H172" s="85"/>
      <c r="I172" s="85"/>
      <c r="J172" s="85"/>
      <c r="K172" s="58"/>
      <c r="L172" s="85"/>
      <c r="M172" s="85"/>
      <c r="N172" s="196"/>
      <c r="O172" s="196"/>
      <c r="P172" s="58"/>
      <c r="Q172" s="58"/>
      <c r="R172" s="24" t="str">
        <f t="shared" si="49"/>
        <v xml:space="preserve"> </v>
      </c>
      <c r="S172" s="2"/>
      <c r="T172" s="2"/>
      <c r="U172" s="2"/>
      <c r="V172" s="2"/>
      <c r="W172" s="5"/>
      <c r="X172" s="6"/>
      <c r="Y172" s="6"/>
      <c r="Z172" s="5"/>
      <c r="AA172" s="5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17"/>
      <c r="BB172" s="17" t="str">
        <f t="shared" si="50"/>
        <v/>
      </c>
      <c r="BC172" s="3"/>
      <c r="BD172" s="25"/>
      <c r="BE172" s="25">
        <f t="shared" si="51"/>
        <v>0</v>
      </c>
      <c r="BF172" s="3"/>
    </row>
    <row r="173" spans="1:58" ht="15" customHeight="1" x14ac:dyDescent="0.15">
      <c r="A173" s="395"/>
      <c r="B173" s="327" t="s">
        <v>125</v>
      </c>
      <c r="C173" s="207" t="s">
        <v>121</v>
      </c>
      <c r="D173" s="211">
        <f>+K173</f>
        <v>0</v>
      </c>
      <c r="E173" s="212"/>
      <c r="F173" s="212"/>
      <c r="G173" s="212"/>
      <c r="H173" s="212"/>
      <c r="I173" s="212"/>
      <c r="J173" s="212"/>
      <c r="K173" s="117"/>
      <c r="L173" s="212"/>
      <c r="M173" s="212"/>
      <c r="N173" s="117">
        <v>0</v>
      </c>
      <c r="O173" s="117"/>
      <c r="P173" s="117"/>
      <c r="Q173" s="117"/>
      <c r="R173" s="24" t="str">
        <f t="shared" si="49"/>
        <v xml:space="preserve"> </v>
      </c>
      <c r="S173" s="2"/>
      <c r="T173" s="2"/>
      <c r="U173" s="2"/>
      <c r="V173" s="2"/>
      <c r="W173" s="5"/>
      <c r="X173" s="6"/>
      <c r="Y173" s="6"/>
      <c r="Z173" s="5"/>
      <c r="AA173" s="5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17" t="str">
        <f t="shared" si="52"/>
        <v/>
      </c>
      <c r="BB173" s="17" t="str">
        <f t="shared" si="50"/>
        <v/>
      </c>
      <c r="BC173" s="3"/>
      <c r="BD173" s="25">
        <f t="shared" si="53"/>
        <v>0</v>
      </c>
      <c r="BE173" s="25">
        <f t="shared" si="51"/>
        <v>0</v>
      </c>
      <c r="BF173" s="3"/>
    </row>
    <row r="174" spans="1:58" ht="16.5" customHeight="1" x14ac:dyDescent="0.15">
      <c r="A174" s="397"/>
      <c r="B174" s="307"/>
      <c r="C174" s="214" t="s">
        <v>122</v>
      </c>
      <c r="D174" s="52">
        <f>+K174</f>
        <v>0</v>
      </c>
      <c r="E174" s="85"/>
      <c r="F174" s="85"/>
      <c r="G174" s="85"/>
      <c r="H174" s="85"/>
      <c r="I174" s="85"/>
      <c r="J174" s="85"/>
      <c r="K174" s="58"/>
      <c r="L174" s="85"/>
      <c r="M174" s="85"/>
      <c r="N174" s="196"/>
      <c r="O174" s="196"/>
      <c r="P174" s="58"/>
      <c r="Q174" s="58"/>
      <c r="R174" s="24" t="str">
        <f t="shared" si="49"/>
        <v xml:space="preserve"> </v>
      </c>
      <c r="S174" s="2"/>
      <c r="T174" s="2"/>
      <c r="U174" s="2"/>
      <c r="V174" s="2"/>
      <c r="W174" s="5"/>
      <c r="X174" s="6"/>
      <c r="Y174" s="6"/>
      <c r="Z174" s="5"/>
      <c r="AA174" s="5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17"/>
      <c r="BB174" s="17" t="str">
        <f t="shared" si="50"/>
        <v/>
      </c>
      <c r="BC174" s="3"/>
      <c r="BD174" s="25"/>
      <c r="BE174" s="25">
        <f t="shared" si="51"/>
        <v>0</v>
      </c>
      <c r="BF174" s="3"/>
    </row>
    <row r="175" spans="1:58" ht="15" customHeight="1" x14ac:dyDescent="0.15">
      <c r="A175" s="109" t="s">
        <v>131</v>
      </c>
      <c r="B175" s="42"/>
      <c r="C175" s="59"/>
      <c r="D175" s="60"/>
      <c r="E175" s="60"/>
      <c r="F175" s="217"/>
      <c r="G175" s="217"/>
      <c r="H175" s="217"/>
      <c r="BE175" s="3"/>
      <c r="BF175" s="3"/>
    </row>
    <row r="176" spans="1:58" ht="23.25" customHeight="1" x14ac:dyDescent="0.15">
      <c r="A176" s="295" t="s">
        <v>132</v>
      </c>
      <c r="B176" s="296"/>
      <c r="C176" s="297"/>
      <c r="D176" s="301" t="s">
        <v>4</v>
      </c>
      <c r="E176" s="303" t="s">
        <v>7</v>
      </c>
      <c r="F176" s="304"/>
      <c r="G176" s="304"/>
      <c r="H176" s="305"/>
      <c r="BE176" s="3"/>
      <c r="BF176" s="3"/>
    </row>
    <row r="177" spans="1:58" ht="27.75" customHeight="1" x14ac:dyDescent="0.15">
      <c r="A177" s="298"/>
      <c r="B177" s="299"/>
      <c r="C177" s="300"/>
      <c r="D177" s="329"/>
      <c r="E177" s="280" t="s">
        <v>133</v>
      </c>
      <c r="F177" s="38" t="s">
        <v>134</v>
      </c>
      <c r="G177" s="38" t="s">
        <v>68</v>
      </c>
      <c r="H177" s="39" t="s">
        <v>135</v>
      </c>
      <c r="BE177" s="2"/>
      <c r="BF177" s="3"/>
    </row>
    <row r="178" spans="1:58" ht="13.5" customHeight="1" x14ac:dyDescent="0.15">
      <c r="A178" s="330" t="s">
        <v>136</v>
      </c>
      <c r="B178" s="331"/>
      <c r="C178" s="332"/>
      <c r="D178" s="44">
        <f>+SUM(E178:H178)</f>
        <v>0</v>
      </c>
      <c r="E178" s="62"/>
      <c r="F178" s="63"/>
      <c r="G178" s="63"/>
      <c r="H178" s="64"/>
      <c r="BA178" s="17" t="str">
        <f>IF($D178&lt;&gt;SUM($E178:$H178)," NO ALTERE LAS FÓRMULAS, la suma de las edades no está alculando el total de la sección. ","")</f>
        <v/>
      </c>
      <c r="BB178" s="2"/>
      <c r="BC178" s="2"/>
      <c r="BD178" s="25">
        <f>IF($D178&lt;&gt;SUM($E178:$H178),1,0)</f>
        <v>0</v>
      </c>
      <c r="BE178" s="3"/>
      <c r="BF178" s="3"/>
    </row>
    <row r="179" spans="1:58" ht="15" customHeight="1" x14ac:dyDescent="0.15">
      <c r="A179" s="333" t="s">
        <v>137</v>
      </c>
      <c r="B179" s="334"/>
      <c r="C179" s="335"/>
      <c r="D179" s="52">
        <f>+SUM(E179:H179)</f>
        <v>0</v>
      </c>
      <c r="E179" s="53"/>
      <c r="F179" s="55"/>
      <c r="G179" s="55"/>
      <c r="H179" s="57"/>
      <c r="BA179" s="17" t="str">
        <f>IF($D179&lt;&gt;SUM($E179:$H179)," NO ALTERE LAS FÓRMULAS, la suma de las edades no está alculando el total de la sección. ","")</f>
        <v/>
      </c>
      <c r="BB179" s="2"/>
      <c r="BC179" s="2"/>
      <c r="BD179" s="25">
        <f>IF($D179&lt;&gt;SUM($E179:$H179),1,0)</f>
        <v>0</v>
      </c>
      <c r="BE179" s="3"/>
      <c r="BF179" s="3"/>
    </row>
    <row r="180" spans="1:58" ht="23.25" customHeight="1" x14ac:dyDescent="0.15">
      <c r="A180" s="16" t="s">
        <v>216</v>
      </c>
      <c r="B180" s="59"/>
      <c r="C180" s="59"/>
      <c r="D180" s="182"/>
      <c r="E180" s="182"/>
      <c r="F180" s="182"/>
      <c r="G180" s="182"/>
      <c r="H180" s="182"/>
      <c r="BF180" s="3"/>
    </row>
    <row r="181" spans="1:58" ht="36" customHeight="1" x14ac:dyDescent="0.15">
      <c r="A181" s="336" t="s">
        <v>217</v>
      </c>
      <c r="B181" s="337"/>
      <c r="C181" s="338"/>
      <c r="D181" s="301" t="s">
        <v>80</v>
      </c>
      <c r="E181" s="303" t="s">
        <v>7</v>
      </c>
      <c r="F181" s="304"/>
      <c r="G181" s="304"/>
      <c r="H181" s="304"/>
      <c r="I181" s="304"/>
      <c r="J181" s="304"/>
      <c r="K181" s="304"/>
      <c r="L181" s="304"/>
      <c r="M181" s="305"/>
      <c r="N181" s="304" t="s">
        <v>66</v>
      </c>
      <c r="O181" s="305"/>
      <c r="P181" s="306" t="s">
        <v>9</v>
      </c>
      <c r="BF181" s="3"/>
    </row>
    <row r="182" spans="1:58" ht="36.75" customHeight="1" x14ac:dyDescent="0.15">
      <c r="A182" s="339"/>
      <c r="B182" s="340"/>
      <c r="C182" s="341"/>
      <c r="D182" s="342"/>
      <c r="E182" s="218" t="s">
        <v>133</v>
      </c>
      <c r="F182" s="219" t="s">
        <v>14</v>
      </c>
      <c r="G182" s="219" t="s">
        <v>138</v>
      </c>
      <c r="H182" s="219" t="s">
        <v>67</v>
      </c>
      <c r="I182" s="219" t="s">
        <v>139</v>
      </c>
      <c r="J182" s="219" t="s">
        <v>68</v>
      </c>
      <c r="K182" s="219" t="s">
        <v>18</v>
      </c>
      <c r="L182" s="219" t="s">
        <v>19</v>
      </c>
      <c r="M182" s="220" t="s">
        <v>20</v>
      </c>
      <c r="N182" s="282" t="s">
        <v>1</v>
      </c>
      <c r="O182" s="222" t="s">
        <v>2</v>
      </c>
      <c r="P182" s="343"/>
      <c r="BF182" s="3"/>
    </row>
    <row r="183" spans="1:58" ht="14.25" customHeight="1" x14ac:dyDescent="0.15">
      <c r="A183" s="306" t="s">
        <v>140</v>
      </c>
      <c r="B183" s="328" t="s">
        <v>218</v>
      </c>
      <c r="C183" s="328"/>
      <c r="D183" s="111">
        <f>+SUM(E183:M183)</f>
        <v>0</v>
      </c>
      <c r="E183" s="62"/>
      <c r="F183" s="63"/>
      <c r="G183" s="63"/>
      <c r="H183" s="63"/>
      <c r="I183" s="63"/>
      <c r="J183" s="63"/>
      <c r="K183" s="63"/>
      <c r="L183" s="63"/>
      <c r="M183" s="64"/>
      <c r="N183" s="74"/>
      <c r="O183" s="74"/>
      <c r="P183" s="112"/>
      <c r="Q183" s="75" t="str">
        <f t="shared" ref="Q183:Q238" si="55">$BA183&amp;" "&amp;$BB183</f>
        <v xml:space="preserve"> </v>
      </c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  <c r="AC183" s="75"/>
      <c r="AD183" s="75"/>
      <c r="AE183" s="75"/>
      <c r="AF183" s="75"/>
      <c r="AG183" s="75"/>
      <c r="AH183" s="75"/>
      <c r="AI183" s="75"/>
      <c r="AJ183" s="75"/>
      <c r="AK183" s="75"/>
      <c r="AL183" s="75"/>
      <c r="AM183" s="75"/>
      <c r="AN183" s="75"/>
      <c r="AO183" s="75"/>
      <c r="AP183" s="75"/>
      <c r="AQ183" s="75"/>
      <c r="AR183" s="75"/>
      <c r="AS183" s="75"/>
      <c r="AT183" s="75"/>
      <c r="AU183" s="75"/>
      <c r="AV183" s="75"/>
      <c r="AW183" s="75"/>
      <c r="AX183" s="75"/>
      <c r="AY183" s="75"/>
      <c r="AZ183" s="75"/>
      <c r="BA183" s="1" t="s">
        <v>3</v>
      </c>
      <c r="BB183" s="17" t="str">
        <f t="shared" ref="BB183:BB238" si="56">IF($K183&lt;$P183," El número altas de pacientes 60 años NO puede ser mayor que el de 20-64 años.","")</f>
        <v/>
      </c>
      <c r="BC183" s="2"/>
      <c r="BD183" s="29">
        <f t="shared" ref="BD183:BD238" si="57">IF($D183&lt;&gt;($N183+$O183),1,0)</f>
        <v>0</v>
      </c>
      <c r="BE183" s="25">
        <f t="shared" ref="BE183:BE238" si="58">IF($K183&lt;$P183,1,0)</f>
        <v>0</v>
      </c>
      <c r="BF183" s="3"/>
    </row>
    <row r="184" spans="1:58" ht="13.5" customHeight="1" x14ac:dyDescent="0.15">
      <c r="A184" s="327"/>
      <c r="B184" s="320" t="s">
        <v>219</v>
      </c>
      <c r="C184" s="320"/>
      <c r="D184" s="113">
        <f t="shared" ref="D184:D238" si="59">+SUM(E184:M184)</f>
        <v>0</v>
      </c>
      <c r="E184" s="96"/>
      <c r="F184" s="80"/>
      <c r="G184" s="80"/>
      <c r="H184" s="80"/>
      <c r="I184" s="80"/>
      <c r="J184" s="80"/>
      <c r="K184" s="80"/>
      <c r="L184" s="80"/>
      <c r="M184" s="98"/>
      <c r="N184" s="83"/>
      <c r="O184" s="83"/>
      <c r="P184" s="119"/>
      <c r="Q184" s="75" t="str">
        <f t="shared" si="55"/>
        <v xml:space="preserve"> </v>
      </c>
      <c r="R184" s="75"/>
      <c r="S184" s="75"/>
      <c r="T184" s="75"/>
      <c r="U184" s="75"/>
      <c r="V184" s="75"/>
      <c r="W184" s="75"/>
      <c r="X184" s="75"/>
      <c r="Y184" s="75"/>
      <c r="Z184" s="75"/>
      <c r="AA184" s="75"/>
      <c r="AB184" s="75"/>
      <c r="AC184" s="75"/>
      <c r="AD184" s="75"/>
      <c r="AE184" s="75"/>
      <c r="AF184" s="75"/>
      <c r="AG184" s="75"/>
      <c r="AH184" s="75"/>
      <c r="AI184" s="75"/>
      <c r="AJ184" s="75"/>
      <c r="AK184" s="75"/>
      <c r="AL184" s="75"/>
      <c r="AM184" s="75"/>
      <c r="AN184" s="75"/>
      <c r="AO184" s="75"/>
      <c r="AP184" s="75"/>
      <c r="AQ184" s="75"/>
      <c r="AR184" s="75"/>
      <c r="AS184" s="75"/>
      <c r="AT184" s="75"/>
      <c r="AU184" s="75"/>
      <c r="AV184" s="75"/>
      <c r="AW184" s="75"/>
      <c r="AX184" s="75"/>
      <c r="AY184" s="75"/>
      <c r="AZ184" s="75"/>
      <c r="BA184" s="17" t="str">
        <f t="shared" ref="BA184:BA238" si="60">IF($D184&lt;&gt;($N184+$O184)," El número altas de pacientes según sexo NO puede ser diferente al Total.","")</f>
        <v/>
      </c>
      <c r="BB184" s="17" t="str">
        <f t="shared" si="56"/>
        <v/>
      </c>
      <c r="BC184" s="3"/>
      <c r="BD184" s="25">
        <f t="shared" si="57"/>
        <v>0</v>
      </c>
      <c r="BE184" s="25">
        <f t="shared" si="58"/>
        <v>0</v>
      </c>
      <c r="BF184" s="3"/>
    </row>
    <row r="185" spans="1:58" ht="11.25" customHeight="1" x14ac:dyDescent="0.15">
      <c r="A185" s="327"/>
      <c r="B185" s="320" t="s">
        <v>141</v>
      </c>
      <c r="C185" s="320"/>
      <c r="D185" s="113">
        <f t="shared" si="59"/>
        <v>0</v>
      </c>
      <c r="E185" s="96"/>
      <c r="F185" s="80"/>
      <c r="G185" s="80"/>
      <c r="H185" s="80"/>
      <c r="I185" s="80"/>
      <c r="J185" s="80"/>
      <c r="K185" s="80"/>
      <c r="L185" s="80"/>
      <c r="M185" s="98"/>
      <c r="N185" s="83"/>
      <c r="O185" s="83"/>
      <c r="P185" s="119"/>
      <c r="Q185" s="75" t="str">
        <f t="shared" si="55"/>
        <v xml:space="preserve"> </v>
      </c>
      <c r="R185" s="75"/>
      <c r="S185" s="75"/>
      <c r="T185" s="75"/>
      <c r="U185" s="75"/>
      <c r="V185" s="75"/>
      <c r="W185" s="75"/>
      <c r="X185" s="75"/>
      <c r="Y185" s="75"/>
      <c r="Z185" s="75"/>
      <c r="AA185" s="75"/>
      <c r="AB185" s="75"/>
      <c r="AC185" s="75"/>
      <c r="AD185" s="75"/>
      <c r="AE185" s="75"/>
      <c r="AF185" s="75"/>
      <c r="AG185" s="75"/>
      <c r="AH185" s="75"/>
      <c r="AI185" s="75"/>
      <c r="AJ185" s="75"/>
      <c r="AK185" s="75"/>
      <c r="AL185" s="75"/>
      <c r="AM185" s="75"/>
      <c r="AN185" s="75"/>
      <c r="AO185" s="75"/>
      <c r="AP185" s="75"/>
      <c r="AQ185" s="75"/>
      <c r="AR185" s="75"/>
      <c r="AS185" s="75"/>
      <c r="AT185" s="75"/>
      <c r="AU185" s="75"/>
      <c r="AV185" s="75"/>
      <c r="AW185" s="75"/>
      <c r="AX185" s="75"/>
      <c r="AY185" s="75"/>
      <c r="AZ185" s="75"/>
      <c r="BA185" s="17" t="str">
        <f t="shared" si="60"/>
        <v/>
      </c>
      <c r="BB185" s="17" t="str">
        <f t="shared" si="56"/>
        <v/>
      </c>
      <c r="BC185" s="3"/>
      <c r="BD185" s="25">
        <f t="shared" si="57"/>
        <v>0</v>
      </c>
      <c r="BE185" s="25">
        <f t="shared" si="58"/>
        <v>0</v>
      </c>
      <c r="BF185" s="3"/>
    </row>
    <row r="186" spans="1:58" x14ac:dyDescent="0.15">
      <c r="A186" s="307"/>
      <c r="B186" s="326" t="s">
        <v>142</v>
      </c>
      <c r="C186" s="326"/>
      <c r="D186" s="195">
        <f t="shared" si="59"/>
        <v>0</v>
      </c>
      <c r="E186" s="53"/>
      <c r="F186" s="55"/>
      <c r="G186" s="55"/>
      <c r="H186" s="55"/>
      <c r="I186" s="55"/>
      <c r="J186" s="55"/>
      <c r="K186" s="55"/>
      <c r="L186" s="55"/>
      <c r="M186" s="57"/>
      <c r="N186" s="58"/>
      <c r="O186" s="58"/>
      <c r="P186" s="148"/>
      <c r="Q186" s="75" t="str">
        <f t="shared" si="55"/>
        <v xml:space="preserve"> </v>
      </c>
      <c r="R186" s="75"/>
      <c r="S186" s="75"/>
      <c r="T186" s="75"/>
      <c r="U186" s="75"/>
      <c r="V186" s="75"/>
      <c r="W186" s="75"/>
      <c r="X186" s="75"/>
      <c r="Y186" s="75"/>
      <c r="Z186" s="75"/>
      <c r="AA186" s="75"/>
      <c r="AB186" s="75"/>
      <c r="AC186" s="75"/>
      <c r="AD186" s="75"/>
      <c r="AE186" s="75"/>
      <c r="AF186" s="75"/>
      <c r="AG186" s="75"/>
      <c r="AH186" s="75"/>
      <c r="AI186" s="75"/>
      <c r="AJ186" s="75"/>
      <c r="AK186" s="75"/>
      <c r="AL186" s="75"/>
      <c r="AM186" s="75"/>
      <c r="AN186" s="75"/>
      <c r="AO186" s="75"/>
      <c r="AP186" s="75"/>
      <c r="AQ186" s="75"/>
      <c r="AR186" s="75"/>
      <c r="AS186" s="75"/>
      <c r="AT186" s="75"/>
      <c r="AU186" s="75"/>
      <c r="AV186" s="75"/>
      <c r="AW186" s="75"/>
      <c r="AX186" s="75"/>
      <c r="AY186" s="75"/>
      <c r="AZ186" s="75"/>
      <c r="BA186" s="17" t="str">
        <f t="shared" si="60"/>
        <v/>
      </c>
      <c r="BB186" s="17" t="str">
        <f t="shared" si="56"/>
        <v/>
      </c>
      <c r="BC186" s="3"/>
      <c r="BD186" s="25">
        <f t="shared" si="57"/>
        <v>0</v>
      </c>
      <c r="BE186" s="25">
        <f t="shared" si="58"/>
        <v>0</v>
      </c>
      <c r="BF186" s="3"/>
    </row>
    <row r="187" spans="1:58" ht="11.25" customHeight="1" x14ac:dyDescent="0.15">
      <c r="A187" s="306" t="s">
        <v>143</v>
      </c>
      <c r="B187" s="328" t="s">
        <v>218</v>
      </c>
      <c r="C187" s="328"/>
      <c r="D187" s="111">
        <f t="shared" si="59"/>
        <v>66</v>
      </c>
      <c r="E187" s="62">
        <v>7</v>
      </c>
      <c r="F187" s="63"/>
      <c r="G187" s="63">
        <v>1</v>
      </c>
      <c r="H187" s="63">
        <v>2</v>
      </c>
      <c r="I187" s="63">
        <v>3</v>
      </c>
      <c r="J187" s="63">
        <v>12</v>
      </c>
      <c r="K187" s="63">
        <v>36</v>
      </c>
      <c r="L187" s="63">
        <v>5</v>
      </c>
      <c r="M187" s="64"/>
      <c r="N187" s="74">
        <v>25</v>
      </c>
      <c r="O187" s="74">
        <v>41</v>
      </c>
      <c r="P187" s="112"/>
      <c r="Q187" s="75" t="str">
        <f t="shared" si="55"/>
        <v xml:space="preserve"> </v>
      </c>
      <c r="R187" s="75"/>
      <c r="S187" s="75"/>
      <c r="T187" s="75"/>
      <c r="U187" s="75"/>
      <c r="V187" s="75"/>
      <c r="W187" s="75"/>
      <c r="X187" s="75"/>
      <c r="Y187" s="75"/>
      <c r="Z187" s="75"/>
      <c r="AA187" s="75"/>
      <c r="AB187" s="75"/>
      <c r="AC187" s="75"/>
      <c r="AD187" s="75"/>
      <c r="AE187" s="75"/>
      <c r="AF187" s="75"/>
      <c r="AG187" s="75"/>
      <c r="AH187" s="75"/>
      <c r="AI187" s="75"/>
      <c r="AJ187" s="75"/>
      <c r="AK187" s="75"/>
      <c r="AL187" s="75"/>
      <c r="AM187" s="75"/>
      <c r="AN187" s="75"/>
      <c r="AO187" s="75"/>
      <c r="AP187" s="75"/>
      <c r="AQ187" s="75"/>
      <c r="AR187" s="75"/>
      <c r="AS187" s="75"/>
      <c r="AT187" s="75"/>
      <c r="AU187" s="75"/>
      <c r="AV187" s="75"/>
      <c r="AW187" s="75"/>
      <c r="AX187" s="75"/>
      <c r="AY187" s="75"/>
      <c r="AZ187" s="75"/>
      <c r="BA187" s="17" t="str">
        <f t="shared" si="60"/>
        <v/>
      </c>
      <c r="BB187" s="17" t="str">
        <f t="shared" si="56"/>
        <v/>
      </c>
      <c r="BC187" s="3"/>
      <c r="BD187" s="25">
        <f t="shared" si="57"/>
        <v>0</v>
      </c>
      <c r="BE187" s="25">
        <f t="shared" si="58"/>
        <v>0</v>
      </c>
      <c r="BF187" s="3"/>
    </row>
    <row r="188" spans="1:58" ht="11.25" customHeight="1" x14ac:dyDescent="0.15">
      <c r="A188" s="327"/>
      <c r="B188" s="320" t="s">
        <v>219</v>
      </c>
      <c r="C188" s="320"/>
      <c r="D188" s="113">
        <f t="shared" si="59"/>
        <v>123</v>
      </c>
      <c r="E188" s="96">
        <v>2</v>
      </c>
      <c r="F188" s="80">
        <v>1</v>
      </c>
      <c r="G188" s="80">
        <v>1</v>
      </c>
      <c r="H188" s="80"/>
      <c r="I188" s="80">
        <v>11</v>
      </c>
      <c r="J188" s="80">
        <v>40</v>
      </c>
      <c r="K188" s="80">
        <v>62</v>
      </c>
      <c r="L188" s="80">
        <v>6</v>
      </c>
      <c r="M188" s="98"/>
      <c r="N188" s="83">
        <v>54</v>
      </c>
      <c r="O188" s="83">
        <v>69</v>
      </c>
      <c r="P188" s="119"/>
      <c r="Q188" s="75" t="str">
        <f t="shared" si="55"/>
        <v xml:space="preserve"> </v>
      </c>
      <c r="R188" s="75"/>
      <c r="S188" s="75"/>
      <c r="T188" s="75"/>
      <c r="U188" s="75"/>
      <c r="V188" s="75"/>
      <c r="W188" s="75"/>
      <c r="X188" s="75"/>
      <c r="Y188" s="75"/>
      <c r="Z188" s="75"/>
      <c r="AA188" s="75"/>
      <c r="AB188" s="75"/>
      <c r="AC188" s="75"/>
      <c r="AD188" s="75"/>
      <c r="AE188" s="75"/>
      <c r="AF188" s="75"/>
      <c r="AG188" s="75"/>
      <c r="AH188" s="75"/>
      <c r="AI188" s="75"/>
      <c r="AJ188" s="75"/>
      <c r="AK188" s="75"/>
      <c r="AL188" s="75"/>
      <c r="AM188" s="75"/>
      <c r="AN188" s="75"/>
      <c r="AO188" s="75"/>
      <c r="AP188" s="75"/>
      <c r="AQ188" s="75"/>
      <c r="AR188" s="75"/>
      <c r="AS188" s="75"/>
      <c r="AT188" s="75"/>
      <c r="AU188" s="75"/>
      <c r="AV188" s="75"/>
      <c r="AW188" s="75"/>
      <c r="AX188" s="75"/>
      <c r="AY188" s="75"/>
      <c r="AZ188" s="75"/>
      <c r="BA188" s="17" t="str">
        <f t="shared" si="60"/>
        <v/>
      </c>
      <c r="BB188" s="17" t="str">
        <f t="shared" si="56"/>
        <v/>
      </c>
      <c r="BC188" s="3"/>
      <c r="BD188" s="25">
        <f t="shared" si="57"/>
        <v>0</v>
      </c>
      <c r="BE188" s="25">
        <f t="shared" si="58"/>
        <v>0</v>
      </c>
      <c r="BF188" s="3"/>
    </row>
    <row r="189" spans="1:58" ht="11.25" customHeight="1" x14ac:dyDescent="0.15">
      <c r="A189" s="327"/>
      <c r="B189" s="320" t="s">
        <v>141</v>
      </c>
      <c r="C189" s="320"/>
      <c r="D189" s="113">
        <f t="shared" si="59"/>
        <v>61</v>
      </c>
      <c r="E189" s="96">
        <v>6</v>
      </c>
      <c r="F189" s="80"/>
      <c r="G189" s="80">
        <v>1</v>
      </c>
      <c r="H189" s="80">
        <v>2</v>
      </c>
      <c r="I189" s="80">
        <v>3</v>
      </c>
      <c r="J189" s="80">
        <v>12</v>
      </c>
      <c r="K189" s="80">
        <v>32</v>
      </c>
      <c r="L189" s="80">
        <v>5</v>
      </c>
      <c r="M189" s="98"/>
      <c r="N189" s="83">
        <v>24</v>
      </c>
      <c r="O189" s="83">
        <v>37</v>
      </c>
      <c r="P189" s="119"/>
      <c r="Q189" s="75" t="str">
        <f t="shared" si="55"/>
        <v xml:space="preserve"> </v>
      </c>
      <c r="R189" s="75"/>
      <c r="S189" s="75"/>
      <c r="T189" s="75"/>
      <c r="U189" s="75"/>
      <c r="V189" s="75"/>
      <c r="W189" s="75"/>
      <c r="X189" s="75"/>
      <c r="Y189" s="75"/>
      <c r="Z189" s="75"/>
      <c r="AA189" s="75"/>
      <c r="AB189" s="75"/>
      <c r="AC189" s="75"/>
      <c r="AD189" s="75"/>
      <c r="AE189" s="75"/>
      <c r="AF189" s="75"/>
      <c r="AG189" s="75"/>
      <c r="AH189" s="75"/>
      <c r="AI189" s="75"/>
      <c r="AJ189" s="75"/>
      <c r="AK189" s="75"/>
      <c r="AL189" s="75"/>
      <c r="AM189" s="75"/>
      <c r="AN189" s="75"/>
      <c r="AO189" s="75"/>
      <c r="AP189" s="75"/>
      <c r="AQ189" s="75"/>
      <c r="AR189" s="75"/>
      <c r="AS189" s="75"/>
      <c r="AT189" s="75"/>
      <c r="AU189" s="75"/>
      <c r="AV189" s="75"/>
      <c r="AW189" s="75"/>
      <c r="AX189" s="75"/>
      <c r="AY189" s="75"/>
      <c r="AZ189" s="75"/>
      <c r="BA189" s="17" t="str">
        <f t="shared" si="60"/>
        <v/>
      </c>
      <c r="BB189" s="17" t="str">
        <f t="shared" si="56"/>
        <v/>
      </c>
      <c r="BC189" s="3"/>
      <c r="BD189" s="25">
        <f t="shared" si="57"/>
        <v>0</v>
      </c>
      <c r="BE189" s="25">
        <f t="shared" si="58"/>
        <v>0</v>
      </c>
      <c r="BF189" s="3"/>
    </row>
    <row r="190" spans="1:58" ht="11.25" customHeight="1" x14ac:dyDescent="0.15">
      <c r="A190" s="307"/>
      <c r="B190" s="326" t="s">
        <v>142</v>
      </c>
      <c r="C190" s="326"/>
      <c r="D190" s="195">
        <f t="shared" si="59"/>
        <v>53</v>
      </c>
      <c r="E190" s="53">
        <v>3</v>
      </c>
      <c r="F190" s="55"/>
      <c r="G190" s="55">
        <v>1</v>
      </c>
      <c r="H190" s="55"/>
      <c r="I190" s="55">
        <v>3</v>
      </c>
      <c r="J190" s="55">
        <v>14</v>
      </c>
      <c r="K190" s="55">
        <v>29</v>
      </c>
      <c r="L190" s="55">
        <v>3</v>
      </c>
      <c r="M190" s="57"/>
      <c r="N190" s="58">
        <v>21</v>
      </c>
      <c r="O190" s="58">
        <v>32</v>
      </c>
      <c r="P190" s="148"/>
      <c r="Q190" s="75" t="str">
        <f t="shared" si="55"/>
        <v xml:space="preserve"> </v>
      </c>
      <c r="R190" s="75"/>
      <c r="S190" s="75"/>
      <c r="T190" s="75"/>
      <c r="U190" s="75"/>
      <c r="V190" s="75"/>
      <c r="W190" s="75"/>
      <c r="X190" s="75"/>
      <c r="Y190" s="75"/>
      <c r="Z190" s="75"/>
      <c r="AA190" s="75"/>
      <c r="AB190" s="75"/>
      <c r="AC190" s="75"/>
      <c r="AD190" s="75"/>
      <c r="AE190" s="75"/>
      <c r="AF190" s="75"/>
      <c r="AG190" s="75"/>
      <c r="AH190" s="75"/>
      <c r="AI190" s="75"/>
      <c r="AJ190" s="75"/>
      <c r="AK190" s="75"/>
      <c r="AL190" s="75"/>
      <c r="AM190" s="75"/>
      <c r="AN190" s="75"/>
      <c r="AO190" s="75"/>
      <c r="AP190" s="75"/>
      <c r="AQ190" s="75"/>
      <c r="AR190" s="75"/>
      <c r="AS190" s="75"/>
      <c r="AT190" s="75"/>
      <c r="AU190" s="75"/>
      <c r="AV190" s="75"/>
      <c r="AW190" s="75"/>
      <c r="AX190" s="75"/>
      <c r="AY190" s="75"/>
      <c r="AZ190" s="75"/>
      <c r="BA190" s="17" t="str">
        <f t="shared" si="60"/>
        <v/>
      </c>
      <c r="BB190" s="17" t="str">
        <f t="shared" si="56"/>
        <v/>
      </c>
      <c r="BC190" s="3"/>
      <c r="BD190" s="25">
        <f t="shared" si="57"/>
        <v>0</v>
      </c>
      <c r="BE190" s="25">
        <f t="shared" si="58"/>
        <v>0</v>
      </c>
      <c r="BF190" s="2"/>
    </row>
    <row r="191" spans="1:58" ht="11.25" customHeight="1" x14ac:dyDescent="0.15">
      <c r="A191" s="306" t="s">
        <v>82</v>
      </c>
      <c r="B191" s="328" t="s">
        <v>218</v>
      </c>
      <c r="C191" s="328"/>
      <c r="D191" s="111">
        <f t="shared" si="59"/>
        <v>23</v>
      </c>
      <c r="E191" s="62"/>
      <c r="F191" s="63">
        <v>1</v>
      </c>
      <c r="G191" s="63"/>
      <c r="H191" s="63"/>
      <c r="I191" s="63"/>
      <c r="J191" s="63"/>
      <c r="K191" s="63">
        <v>13</v>
      </c>
      <c r="L191" s="63"/>
      <c r="M191" s="64">
        <v>9</v>
      </c>
      <c r="N191" s="74">
        <v>3</v>
      </c>
      <c r="O191" s="74">
        <v>20</v>
      </c>
      <c r="P191" s="112"/>
      <c r="Q191" s="75" t="str">
        <f t="shared" si="55"/>
        <v xml:space="preserve"> </v>
      </c>
      <c r="R191" s="75"/>
      <c r="S191" s="75"/>
      <c r="T191" s="75"/>
      <c r="U191" s="75"/>
      <c r="V191" s="75"/>
      <c r="W191" s="75"/>
      <c r="X191" s="75"/>
      <c r="Y191" s="75"/>
      <c r="Z191" s="75"/>
      <c r="AA191" s="75"/>
      <c r="AB191" s="75"/>
      <c r="AC191" s="75"/>
      <c r="AD191" s="75"/>
      <c r="AE191" s="75"/>
      <c r="AF191" s="75"/>
      <c r="AG191" s="75"/>
      <c r="AH191" s="75"/>
      <c r="AI191" s="75"/>
      <c r="AJ191" s="75"/>
      <c r="AK191" s="75"/>
      <c r="AL191" s="75"/>
      <c r="AM191" s="75"/>
      <c r="AN191" s="75"/>
      <c r="AO191" s="75"/>
      <c r="AP191" s="75"/>
      <c r="AQ191" s="75"/>
      <c r="AR191" s="75"/>
      <c r="AS191" s="75"/>
      <c r="AT191" s="75"/>
      <c r="AU191" s="75"/>
      <c r="AV191" s="75"/>
      <c r="AW191" s="75"/>
      <c r="AX191" s="75"/>
      <c r="AY191" s="75"/>
      <c r="AZ191" s="75"/>
      <c r="BA191" s="17" t="str">
        <f t="shared" si="60"/>
        <v/>
      </c>
      <c r="BB191" s="17" t="str">
        <f t="shared" si="56"/>
        <v/>
      </c>
      <c r="BC191" s="3"/>
      <c r="BD191" s="25">
        <f t="shared" si="57"/>
        <v>0</v>
      </c>
      <c r="BE191" s="25">
        <f t="shared" si="58"/>
        <v>0</v>
      </c>
      <c r="BF191" s="3"/>
    </row>
    <row r="192" spans="1:58" ht="11.25" customHeight="1" x14ac:dyDescent="0.15">
      <c r="A192" s="327"/>
      <c r="B192" s="320" t="s">
        <v>219</v>
      </c>
      <c r="C192" s="320"/>
      <c r="D192" s="113">
        <f t="shared" si="59"/>
        <v>126</v>
      </c>
      <c r="E192" s="96"/>
      <c r="F192" s="80"/>
      <c r="G192" s="80"/>
      <c r="H192" s="80">
        <v>8</v>
      </c>
      <c r="I192" s="80">
        <v>4</v>
      </c>
      <c r="J192" s="80">
        <v>41</v>
      </c>
      <c r="K192" s="80">
        <v>34</v>
      </c>
      <c r="L192" s="80"/>
      <c r="M192" s="98">
        <v>39</v>
      </c>
      <c r="N192" s="83">
        <v>34</v>
      </c>
      <c r="O192" s="83">
        <v>92</v>
      </c>
      <c r="P192" s="119"/>
      <c r="Q192" s="75" t="str">
        <f t="shared" si="55"/>
        <v xml:space="preserve"> </v>
      </c>
      <c r="R192" s="75"/>
      <c r="S192" s="75"/>
      <c r="T192" s="75"/>
      <c r="U192" s="75"/>
      <c r="V192" s="75"/>
      <c r="W192" s="75"/>
      <c r="X192" s="75"/>
      <c r="Y192" s="75"/>
      <c r="Z192" s="75"/>
      <c r="AA192" s="75"/>
      <c r="AB192" s="75"/>
      <c r="AC192" s="75"/>
      <c r="AD192" s="75"/>
      <c r="AE192" s="75"/>
      <c r="AF192" s="75"/>
      <c r="AG192" s="75"/>
      <c r="AH192" s="75"/>
      <c r="AI192" s="75"/>
      <c r="AJ192" s="75"/>
      <c r="AK192" s="75"/>
      <c r="AL192" s="75"/>
      <c r="AM192" s="75"/>
      <c r="AN192" s="75"/>
      <c r="AO192" s="75"/>
      <c r="AP192" s="75"/>
      <c r="AQ192" s="75"/>
      <c r="AR192" s="75"/>
      <c r="AS192" s="75"/>
      <c r="AT192" s="75"/>
      <c r="AU192" s="75"/>
      <c r="AV192" s="75"/>
      <c r="AW192" s="75"/>
      <c r="AX192" s="75"/>
      <c r="AY192" s="75"/>
      <c r="AZ192" s="75"/>
      <c r="BA192" s="17" t="str">
        <f t="shared" si="60"/>
        <v/>
      </c>
      <c r="BB192" s="17" t="str">
        <f t="shared" si="56"/>
        <v/>
      </c>
      <c r="BC192" s="3"/>
      <c r="BD192" s="25">
        <f t="shared" si="57"/>
        <v>0</v>
      </c>
      <c r="BE192" s="25">
        <f t="shared" si="58"/>
        <v>0</v>
      </c>
      <c r="BF192" s="3"/>
    </row>
    <row r="193" spans="1:58" ht="11.25" customHeight="1" x14ac:dyDescent="0.15">
      <c r="A193" s="327"/>
      <c r="B193" s="320" t="s">
        <v>141</v>
      </c>
      <c r="C193" s="320"/>
      <c r="D193" s="113">
        <f t="shared" si="59"/>
        <v>22</v>
      </c>
      <c r="E193" s="96"/>
      <c r="F193" s="80"/>
      <c r="G193" s="80"/>
      <c r="H193" s="80"/>
      <c r="I193" s="80"/>
      <c r="J193" s="80"/>
      <c r="K193" s="80">
        <v>13</v>
      </c>
      <c r="L193" s="80"/>
      <c r="M193" s="98">
        <v>9</v>
      </c>
      <c r="N193" s="83">
        <v>3</v>
      </c>
      <c r="O193" s="83">
        <v>19</v>
      </c>
      <c r="P193" s="119"/>
      <c r="Q193" s="75" t="str">
        <f t="shared" si="55"/>
        <v xml:space="preserve"> </v>
      </c>
      <c r="R193" s="75"/>
      <c r="S193" s="75"/>
      <c r="T193" s="75"/>
      <c r="U193" s="75"/>
      <c r="V193" s="75"/>
      <c r="W193" s="75"/>
      <c r="X193" s="75"/>
      <c r="Y193" s="75"/>
      <c r="Z193" s="75"/>
      <c r="AA193" s="75"/>
      <c r="AB193" s="75"/>
      <c r="AC193" s="75"/>
      <c r="AD193" s="75"/>
      <c r="AE193" s="75"/>
      <c r="AF193" s="75"/>
      <c r="AG193" s="75"/>
      <c r="AH193" s="75"/>
      <c r="AI193" s="75"/>
      <c r="AJ193" s="75"/>
      <c r="AK193" s="75"/>
      <c r="AL193" s="75"/>
      <c r="AM193" s="75"/>
      <c r="AN193" s="75"/>
      <c r="AO193" s="75"/>
      <c r="AP193" s="75"/>
      <c r="AQ193" s="75"/>
      <c r="AR193" s="75"/>
      <c r="AS193" s="75"/>
      <c r="AT193" s="75"/>
      <c r="AU193" s="75"/>
      <c r="AV193" s="75"/>
      <c r="AW193" s="75"/>
      <c r="AX193" s="75"/>
      <c r="AY193" s="75"/>
      <c r="AZ193" s="75"/>
      <c r="BA193" s="17" t="str">
        <f t="shared" si="60"/>
        <v/>
      </c>
      <c r="BB193" s="17" t="str">
        <f t="shared" si="56"/>
        <v/>
      </c>
      <c r="BC193" s="3"/>
      <c r="BD193" s="25">
        <f t="shared" si="57"/>
        <v>0</v>
      </c>
      <c r="BE193" s="25">
        <f t="shared" si="58"/>
        <v>0</v>
      </c>
      <c r="BF193" s="3"/>
    </row>
    <row r="194" spans="1:58" ht="11.25" customHeight="1" x14ac:dyDescent="0.15">
      <c r="A194" s="307"/>
      <c r="B194" s="326" t="s">
        <v>142</v>
      </c>
      <c r="C194" s="326"/>
      <c r="D194" s="195">
        <f t="shared" si="59"/>
        <v>30</v>
      </c>
      <c r="E194" s="53"/>
      <c r="F194" s="55"/>
      <c r="G194" s="55"/>
      <c r="H194" s="55">
        <v>2</v>
      </c>
      <c r="I194" s="55">
        <v>1</v>
      </c>
      <c r="J194" s="55">
        <v>9</v>
      </c>
      <c r="K194" s="55">
        <v>6</v>
      </c>
      <c r="L194" s="55"/>
      <c r="M194" s="57">
        <v>12</v>
      </c>
      <c r="N194" s="58">
        <v>5</v>
      </c>
      <c r="O194" s="58">
        <v>25</v>
      </c>
      <c r="P194" s="148"/>
      <c r="Q194" s="75" t="str">
        <f t="shared" si="55"/>
        <v xml:space="preserve"> </v>
      </c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  <c r="AC194" s="75"/>
      <c r="AD194" s="75"/>
      <c r="AE194" s="75"/>
      <c r="AF194" s="75"/>
      <c r="AG194" s="75"/>
      <c r="AH194" s="75"/>
      <c r="AI194" s="75"/>
      <c r="AJ194" s="75"/>
      <c r="AK194" s="75"/>
      <c r="AL194" s="75"/>
      <c r="AM194" s="75"/>
      <c r="AN194" s="75"/>
      <c r="AO194" s="75"/>
      <c r="AP194" s="75"/>
      <c r="AQ194" s="75"/>
      <c r="AR194" s="75"/>
      <c r="AS194" s="75"/>
      <c r="AT194" s="75"/>
      <c r="AU194" s="75"/>
      <c r="AV194" s="75"/>
      <c r="AW194" s="75"/>
      <c r="AX194" s="75"/>
      <c r="AY194" s="75"/>
      <c r="AZ194" s="75"/>
      <c r="BA194" s="17" t="str">
        <f t="shared" si="60"/>
        <v/>
      </c>
      <c r="BB194" s="17" t="str">
        <f t="shared" si="56"/>
        <v/>
      </c>
      <c r="BC194" s="3"/>
      <c r="BD194" s="25">
        <f t="shared" si="57"/>
        <v>0</v>
      </c>
      <c r="BE194" s="25">
        <f t="shared" si="58"/>
        <v>0</v>
      </c>
      <c r="BF194" s="3"/>
    </row>
    <row r="195" spans="1:58" ht="11.25" customHeight="1" x14ac:dyDescent="0.15">
      <c r="A195" s="306" t="s">
        <v>87</v>
      </c>
      <c r="B195" s="328" t="s">
        <v>218</v>
      </c>
      <c r="C195" s="328"/>
      <c r="D195" s="111">
        <f>+SUM(E195:J195)</f>
        <v>2</v>
      </c>
      <c r="E195" s="62"/>
      <c r="F195" s="63"/>
      <c r="G195" s="63">
        <v>1</v>
      </c>
      <c r="H195" s="63"/>
      <c r="I195" s="63">
        <v>1</v>
      </c>
      <c r="J195" s="63"/>
      <c r="K195" s="223"/>
      <c r="L195" s="223"/>
      <c r="M195" s="224"/>
      <c r="N195" s="74"/>
      <c r="O195" s="74">
        <v>2</v>
      </c>
      <c r="P195" s="225"/>
      <c r="Q195" s="75" t="str">
        <f t="shared" si="55"/>
        <v xml:space="preserve"> </v>
      </c>
      <c r="R195" s="75"/>
      <c r="S195" s="75"/>
      <c r="T195" s="75"/>
      <c r="U195" s="75"/>
      <c r="V195" s="75"/>
      <c r="W195" s="75"/>
      <c r="X195" s="75"/>
      <c r="Y195" s="75"/>
      <c r="Z195" s="75"/>
      <c r="AA195" s="75"/>
      <c r="AB195" s="75"/>
      <c r="AC195" s="75"/>
      <c r="AD195" s="75"/>
      <c r="AE195" s="75"/>
      <c r="AF195" s="75"/>
      <c r="AG195" s="75"/>
      <c r="AH195" s="75"/>
      <c r="AI195" s="75"/>
      <c r="AJ195" s="75"/>
      <c r="AK195" s="75"/>
      <c r="AL195" s="75"/>
      <c r="AM195" s="75"/>
      <c r="AN195" s="75"/>
      <c r="AO195" s="75"/>
      <c r="AP195" s="75"/>
      <c r="AQ195" s="75"/>
      <c r="AR195" s="75"/>
      <c r="AS195" s="75"/>
      <c r="AT195" s="75"/>
      <c r="AU195" s="75"/>
      <c r="AV195" s="75"/>
      <c r="AW195" s="75"/>
      <c r="AX195" s="75"/>
      <c r="AY195" s="75"/>
      <c r="AZ195" s="75"/>
      <c r="BA195" s="17" t="str">
        <f t="shared" si="60"/>
        <v/>
      </c>
      <c r="BB195" s="8" t="str">
        <f t="shared" si="56"/>
        <v/>
      </c>
      <c r="BC195" s="3"/>
      <c r="BD195" s="25">
        <f t="shared" si="57"/>
        <v>0</v>
      </c>
      <c r="BE195" s="29">
        <f t="shared" si="58"/>
        <v>0</v>
      </c>
      <c r="BF195" s="3"/>
    </row>
    <row r="196" spans="1:58" ht="11.25" customHeight="1" x14ac:dyDescent="0.15">
      <c r="A196" s="327"/>
      <c r="B196" s="320" t="s">
        <v>219</v>
      </c>
      <c r="C196" s="320"/>
      <c r="D196" s="113">
        <f>+SUM(E196:J196)</f>
        <v>121</v>
      </c>
      <c r="E196" s="96">
        <v>43</v>
      </c>
      <c r="F196" s="80">
        <v>6</v>
      </c>
      <c r="G196" s="80">
        <v>14</v>
      </c>
      <c r="H196" s="80">
        <v>3</v>
      </c>
      <c r="I196" s="80">
        <v>44</v>
      </c>
      <c r="J196" s="80">
        <v>11</v>
      </c>
      <c r="K196" s="79"/>
      <c r="L196" s="79"/>
      <c r="M196" s="99"/>
      <c r="N196" s="83">
        <v>65</v>
      </c>
      <c r="O196" s="83">
        <v>56</v>
      </c>
      <c r="P196" s="121"/>
      <c r="Q196" s="75" t="str">
        <f t="shared" si="55"/>
        <v xml:space="preserve"> </v>
      </c>
      <c r="R196" s="75"/>
      <c r="S196" s="75"/>
      <c r="T196" s="75"/>
      <c r="U196" s="75"/>
      <c r="V196" s="75"/>
      <c r="W196" s="75"/>
      <c r="X196" s="75"/>
      <c r="Y196" s="75"/>
      <c r="Z196" s="75"/>
      <c r="AA196" s="75"/>
      <c r="AB196" s="75"/>
      <c r="AC196" s="75"/>
      <c r="AD196" s="75"/>
      <c r="AE196" s="75"/>
      <c r="AF196" s="75"/>
      <c r="AG196" s="75"/>
      <c r="AH196" s="75"/>
      <c r="AI196" s="75"/>
      <c r="AJ196" s="75"/>
      <c r="AK196" s="75"/>
      <c r="AL196" s="75"/>
      <c r="AM196" s="75"/>
      <c r="AN196" s="75"/>
      <c r="AO196" s="75"/>
      <c r="AP196" s="75"/>
      <c r="AQ196" s="75"/>
      <c r="AR196" s="75"/>
      <c r="AS196" s="75"/>
      <c r="AT196" s="75"/>
      <c r="AU196" s="75"/>
      <c r="AV196" s="75"/>
      <c r="AW196" s="75"/>
      <c r="AX196" s="75"/>
      <c r="AY196" s="75"/>
      <c r="AZ196" s="75"/>
      <c r="BA196" s="17" t="str">
        <f t="shared" si="60"/>
        <v/>
      </c>
      <c r="BB196" s="8" t="str">
        <f t="shared" si="56"/>
        <v/>
      </c>
      <c r="BC196" s="3"/>
      <c r="BD196" s="25">
        <f t="shared" si="57"/>
        <v>0</v>
      </c>
      <c r="BE196" s="29">
        <f t="shared" si="58"/>
        <v>0</v>
      </c>
      <c r="BF196" s="3"/>
    </row>
    <row r="197" spans="1:58" ht="11.25" customHeight="1" x14ac:dyDescent="0.15">
      <c r="A197" s="327"/>
      <c r="B197" s="320" t="s">
        <v>141</v>
      </c>
      <c r="C197" s="320"/>
      <c r="D197" s="113">
        <f>+SUM(E197:J197)</f>
        <v>16</v>
      </c>
      <c r="E197" s="96">
        <v>1</v>
      </c>
      <c r="F197" s="80">
        <v>3</v>
      </c>
      <c r="G197" s="80">
        <v>4</v>
      </c>
      <c r="H197" s="80">
        <v>1</v>
      </c>
      <c r="I197" s="80">
        <v>6</v>
      </c>
      <c r="J197" s="80">
        <v>1</v>
      </c>
      <c r="K197" s="79"/>
      <c r="L197" s="79"/>
      <c r="M197" s="99"/>
      <c r="N197" s="83">
        <v>8</v>
      </c>
      <c r="O197" s="83">
        <v>8</v>
      </c>
      <c r="P197" s="121"/>
      <c r="Q197" s="75" t="str">
        <f t="shared" si="55"/>
        <v xml:space="preserve"> </v>
      </c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75"/>
      <c r="AK197" s="75"/>
      <c r="AL197" s="75"/>
      <c r="AM197" s="75"/>
      <c r="AN197" s="75"/>
      <c r="AO197" s="75"/>
      <c r="AP197" s="75"/>
      <c r="AQ197" s="75"/>
      <c r="AR197" s="75"/>
      <c r="AS197" s="75"/>
      <c r="AT197" s="75"/>
      <c r="AU197" s="75"/>
      <c r="AV197" s="75"/>
      <c r="AW197" s="75"/>
      <c r="AX197" s="75"/>
      <c r="AY197" s="75"/>
      <c r="AZ197" s="75"/>
      <c r="BA197" s="17" t="str">
        <f t="shared" si="60"/>
        <v/>
      </c>
      <c r="BB197" s="8" t="str">
        <f t="shared" si="56"/>
        <v/>
      </c>
      <c r="BC197" s="3"/>
      <c r="BD197" s="25">
        <f t="shared" si="57"/>
        <v>0</v>
      </c>
      <c r="BE197" s="29">
        <f t="shared" si="58"/>
        <v>0</v>
      </c>
      <c r="BF197" s="3"/>
    </row>
    <row r="198" spans="1:58" ht="11.25" customHeight="1" x14ac:dyDescent="0.15">
      <c r="A198" s="307"/>
      <c r="B198" s="326" t="s">
        <v>142</v>
      </c>
      <c r="C198" s="326"/>
      <c r="D198" s="195">
        <f>+SUM(E198:J198)</f>
        <v>22</v>
      </c>
      <c r="E198" s="53">
        <v>6</v>
      </c>
      <c r="F198" s="55">
        <v>3</v>
      </c>
      <c r="G198" s="55">
        <v>2</v>
      </c>
      <c r="H198" s="55">
        <v>1</v>
      </c>
      <c r="I198" s="55">
        <v>10</v>
      </c>
      <c r="J198" s="55"/>
      <c r="K198" s="226"/>
      <c r="L198" s="226"/>
      <c r="M198" s="227"/>
      <c r="N198" s="58">
        <v>11</v>
      </c>
      <c r="O198" s="58">
        <v>11</v>
      </c>
      <c r="P198" s="228"/>
      <c r="Q198" s="75" t="str">
        <f t="shared" si="55"/>
        <v xml:space="preserve"> </v>
      </c>
      <c r="R198" s="75"/>
      <c r="S198" s="75"/>
      <c r="T198" s="75"/>
      <c r="U198" s="75"/>
      <c r="V198" s="75"/>
      <c r="W198" s="75"/>
      <c r="X198" s="75"/>
      <c r="Y198" s="75"/>
      <c r="Z198" s="75"/>
      <c r="AA198" s="75"/>
      <c r="AB198" s="75"/>
      <c r="AC198" s="75"/>
      <c r="AD198" s="75"/>
      <c r="AE198" s="75"/>
      <c r="AF198" s="75"/>
      <c r="AG198" s="75"/>
      <c r="AH198" s="75"/>
      <c r="AI198" s="75"/>
      <c r="AJ198" s="75"/>
      <c r="AK198" s="75"/>
      <c r="AL198" s="75"/>
      <c r="AM198" s="75"/>
      <c r="AN198" s="75"/>
      <c r="AO198" s="75"/>
      <c r="AP198" s="75"/>
      <c r="AQ198" s="75"/>
      <c r="AR198" s="75"/>
      <c r="AS198" s="75"/>
      <c r="AT198" s="75"/>
      <c r="AU198" s="75"/>
      <c r="AV198" s="75"/>
      <c r="AW198" s="75"/>
      <c r="AX198" s="75"/>
      <c r="AY198" s="75"/>
      <c r="AZ198" s="75"/>
      <c r="BA198" s="17" t="str">
        <f t="shared" si="60"/>
        <v/>
      </c>
      <c r="BB198" s="8" t="str">
        <f t="shared" si="56"/>
        <v/>
      </c>
      <c r="BC198" s="3"/>
      <c r="BD198" s="25">
        <f t="shared" si="57"/>
        <v>0</v>
      </c>
      <c r="BE198" s="29">
        <f t="shared" si="58"/>
        <v>0</v>
      </c>
      <c r="BF198" s="27"/>
    </row>
    <row r="199" spans="1:58" ht="11.25" customHeight="1" x14ac:dyDescent="0.15">
      <c r="A199" s="306" t="s">
        <v>144</v>
      </c>
      <c r="B199" s="319" t="s">
        <v>218</v>
      </c>
      <c r="C199" s="319"/>
      <c r="D199" s="229">
        <f t="shared" si="59"/>
        <v>27</v>
      </c>
      <c r="E199" s="114"/>
      <c r="F199" s="115"/>
      <c r="G199" s="115"/>
      <c r="H199" s="115"/>
      <c r="I199" s="115"/>
      <c r="J199" s="115"/>
      <c r="K199" s="115">
        <v>27</v>
      </c>
      <c r="L199" s="115"/>
      <c r="M199" s="179"/>
      <c r="N199" s="117">
        <v>7</v>
      </c>
      <c r="O199" s="117">
        <v>20</v>
      </c>
      <c r="P199" s="118">
        <v>1</v>
      </c>
      <c r="Q199" s="75" t="str">
        <f t="shared" si="55"/>
        <v xml:space="preserve"> </v>
      </c>
      <c r="R199" s="75"/>
      <c r="S199" s="75"/>
      <c r="T199" s="75"/>
      <c r="U199" s="75"/>
      <c r="V199" s="75"/>
      <c r="W199" s="75"/>
      <c r="X199" s="75"/>
      <c r="Y199" s="75"/>
      <c r="Z199" s="75"/>
      <c r="AA199" s="75"/>
      <c r="AB199" s="75"/>
      <c r="AC199" s="75"/>
      <c r="AD199" s="75"/>
      <c r="AE199" s="75"/>
      <c r="AF199" s="75"/>
      <c r="AG199" s="75"/>
      <c r="AH199" s="75"/>
      <c r="AI199" s="75"/>
      <c r="AJ199" s="75"/>
      <c r="AK199" s="75"/>
      <c r="AL199" s="75"/>
      <c r="AM199" s="75"/>
      <c r="AN199" s="75"/>
      <c r="AO199" s="75"/>
      <c r="AP199" s="75"/>
      <c r="AQ199" s="75"/>
      <c r="AR199" s="75"/>
      <c r="AS199" s="75"/>
      <c r="AT199" s="75"/>
      <c r="AU199" s="75"/>
      <c r="AV199" s="75"/>
      <c r="AW199" s="75"/>
      <c r="AX199" s="75"/>
      <c r="AY199" s="75"/>
      <c r="AZ199" s="75"/>
      <c r="BA199" s="17" t="str">
        <f t="shared" si="60"/>
        <v/>
      </c>
      <c r="BB199" s="17" t="str">
        <f t="shared" si="56"/>
        <v/>
      </c>
      <c r="BC199" s="3"/>
      <c r="BD199" s="25">
        <f t="shared" si="57"/>
        <v>0</v>
      </c>
      <c r="BE199" s="25">
        <f t="shared" si="58"/>
        <v>0</v>
      </c>
      <c r="BF199" s="2"/>
    </row>
    <row r="200" spans="1:58" ht="11.25" customHeight="1" x14ac:dyDescent="0.15">
      <c r="A200" s="327"/>
      <c r="B200" s="320" t="s">
        <v>219</v>
      </c>
      <c r="C200" s="320"/>
      <c r="D200" s="113">
        <f t="shared" si="59"/>
        <v>116</v>
      </c>
      <c r="E200" s="96"/>
      <c r="F200" s="80"/>
      <c r="G200" s="80"/>
      <c r="H200" s="80"/>
      <c r="I200" s="80">
        <v>1</v>
      </c>
      <c r="J200" s="80">
        <v>2</v>
      </c>
      <c r="K200" s="80">
        <v>104</v>
      </c>
      <c r="L200" s="80">
        <v>9</v>
      </c>
      <c r="M200" s="98"/>
      <c r="N200" s="83">
        <v>31</v>
      </c>
      <c r="O200" s="83">
        <v>85</v>
      </c>
      <c r="P200" s="119"/>
      <c r="Q200" s="75" t="str">
        <f t="shared" si="55"/>
        <v xml:space="preserve"> </v>
      </c>
      <c r="R200" s="75"/>
      <c r="S200" s="75"/>
      <c r="T200" s="75"/>
      <c r="U200" s="75"/>
      <c r="V200" s="75"/>
      <c r="W200" s="75"/>
      <c r="X200" s="75"/>
      <c r="Y200" s="75"/>
      <c r="Z200" s="75"/>
      <c r="AA200" s="75"/>
      <c r="AB200" s="75"/>
      <c r="AC200" s="75"/>
      <c r="AD200" s="75"/>
      <c r="AE200" s="75"/>
      <c r="AF200" s="75"/>
      <c r="AG200" s="75"/>
      <c r="AH200" s="75"/>
      <c r="AI200" s="75"/>
      <c r="AJ200" s="75"/>
      <c r="AK200" s="75"/>
      <c r="AL200" s="75"/>
      <c r="AM200" s="75"/>
      <c r="AN200" s="75"/>
      <c r="AO200" s="75"/>
      <c r="AP200" s="75"/>
      <c r="AQ200" s="75"/>
      <c r="AR200" s="75"/>
      <c r="AS200" s="75"/>
      <c r="AT200" s="75"/>
      <c r="AU200" s="75"/>
      <c r="AV200" s="75"/>
      <c r="AW200" s="75"/>
      <c r="AX200" s="75"/>
      <c r="AY200" s="75"/>
      <c r="AZ200" s="75"/>
      <c r="BA200" s="17" t="str">
        <f t="shared" si="60"/>
        <v/>
      </c>
      <c r="BB200" s="17" t="str">
        <f t="shared" si="56"/>
        <v/>
      </c>
      <c r="BC200" s="3"/>
      <c r="BD200" s="25">
        <f t="shared" si="57"/>
        <v>0</v>
      </c>
      <c r="BE200" s="25">
        <f t="shared" si="58"/>
        <v>0</v>
      </c>
      <c r="BF200" s="2"/>
    </row>
    <row r="201" spans="1:58" ht="11.25" customHeight="1" x14ac:dyDescent="0.15">
      <c r="A201" s="327"/>
      <c r="B201" s="320" t="s">
        <v>141</v>
      </c>
      <c r="C201" s="320"/>
      <c r="D201" s="113">
        <f t="shared" si="59"/>
        <v>22</v>
      </c>
      <c r="E201" s="96"/>
      <c r="F201" s="80"/>
      <c r="G201" s="80"/>
      <c r="H201" s="80"/>
      <c r="I201" s="80"/>
      <c r="J201" s="80">
        <v>1</v>
      </c>
      <c r="K201" s="80">
        <v>21</v>
      </c>
      <c r="L201" s="80"/>
      <c r="M201" s="98"/>
      <c r="N201" s="83">
        <v>5</v>
      </c>
      <c r="O201" s="83">
        <v>17</v>
      </c>
      <c r="P201" s="119">
        <v>1</v>
      </c>
      <c r="Q201" s="75" t="str">
        <f t="shared" si="55"/>
        <v xml:space="preserve"> </v>
      </c>
      <c r="R201" s="75"/>
      <c r="S201" s="75"/>
      <c r="T201" s="75"/>
      <c r="U201" s="75"/>
      <c r="V201" s="75"/>
      <c r="W201" s="75"/>
      <c r="X201" s="75"/>
      <c r="Y201" s="75"/>
      <c r="Z201" s="75"/>
      <c r="AA201" s="75"/>
      <c r="AB201" s="75"/>
      <c r="AC201" s="75"/>
      <c r="AD201" s="75"/>
      <c r="AE201" s="75"/>
      <c r="AF201" s="75"/>
      <c r="AG201" s="75"/>
      <c r="AH201" s="75"/>
      <c r="AI201" s="75"/>
      <c r="AJ201" s="75"/>
      <c r="AK201" s="75"/>
      <c r="AL201" s="75"/>
      <c r="AM201" s="75"/>
      <c r="AN201" s="75"/>
      <c r="AO201" s="75"/>
      <c r="AP201" s="75"/>
      <c r="AQ201" s="75"/>
      <c r="AR201" s="75"/>
      <c r="AS201" s="75"/>
      <c r="AT201" s="75"/>
      <c r="AU201" s="75"/>
      <c r="AV201" s="75"/>
      <c r="AW201" s="75"/>
      <c r="AX201" s="75"/>
      <c r="AY201" s="75"/>
      <c r="AZ201" s="75"/>
      <c r="BA201" s="17" t="str">
        <f t="shared" si="60"/>
        <v/>
      </c>
      <c r="BB201" s="17" t="str">
        <f t="shared" si="56"/>
        <v/>
      </c>
      <c r="BC201" s="3"/>
      <c r="BD201" s="25">
        <f t="shared" si="57"/>
        <v>0</v>
      </c>
      <c r="BE201" s="25">
        <f t="shared" si="58"/>
        <v>0</v>
      </c>
      <c r="BF201" s="2"/>
    </row>
    <row r="202" spans="1:58" ht="11.25" customHeight="1" x14ac:dyDescent="0.15">
      <c r="A202" s="307"/>
      <c r="B202" s="321" t="s">
        <v>142</v>
      </c>
      <c r="C202" s="321"/>
      <c r="D202" s="191">
        <f t="shared" si="59"/>
        <v>10</v>
      </c>
      <c r="E202" s="142"/>
      <c r="F202" s="144"/>
      <c r="G202" s="144"/>
      <c r="H202" s="144"/>
      <c r="I202" s="144"/>
      <c r="J202" s="144"/>
      <c r="K202" s="144">
        <v>9</v>
      </c>
      <c r="L202" s="144">
        <v>1</v>
      </c>
      <c r="M202" s="145"/>
      <c r="N202" s="87">
        <v>2</v>
      </c>
      <c r="O202" s="87">
        <v>8</v>
      </c>
      <c r="P202" s="157"/>
      <c r="Q202" s="75" t="str">
        <f t="shared" si="55"/>
        <v xml:space="preserve"> </v>
      </c>
      <c r="R202" s="75"/>
      <c r="S202" s="75"/>
      <c r="T202" s="75"/>
      <c r="U202" s="75"/>
      <c r="V202" s="75"/>
      <c r="W202" s="75"/>
      <c r="X202" s="75"/>
      <c r="Y202" s="75"/>
      <c r="Z202" s="75"/>
      <c r="AA202" s="75"/>
      <c r="AB202" s="75"/>
      <c r="AC202" s="75"/>
      <c r="AD202" s="75"/>
      <c r="AE202" s="75"/>
      <c r="AF202" s="75"/>
      <c r="AG202" s="75"/>
      <c r="AH202" s="75"/>
      <c r="AI202" s="75"/>
      <c r="AJ202" s="75"/>
      <c r="AK202" s="75"/>
      <c r="AL202" s="75"/>
      <c r="AM202" s="75"/>
      <c r="AN202" s="75"/>
      <c r="AO202" s="75"/>
      <c r="AP202" s="75"/>
      <c r="AQ202" s="75"/>
      <c r="AR202" s="75"/>
      <c r="AS202" s="75"/>
      <c r="AT202" s="75"/>
      <c r="AU202" s="75"/>
      <c r="AV202" s="75"/>
      <c r="AW202" s="75"/>
      <c r="AX202" s="75"/>
      <c r="AY202" s="75"/>
      <c r="AZ202" s="75"/>
      <c r="BA202" s="17" t="str">
        <f t="shared" si="60"/>
        <v/>
      </c>
      <c r="BB202" s="17" t="str">
        <f t="shared" si="56"/>
        <v/>
      </c>
      <c r="BC202" s="3"/>
      <c r="BD202" s="25">
        <f t="shared" si="57"/>
        <v>0</v>
      </c>
      <c r="BE202" s="25">
        <f t="shared" si="58"/>
        <v>0</v>
      </c>
      <c r="BF202" s="2"/>
    </row>
    <row r="203" spans="1:58" ht="11.25" customHeight="1" x14ac:dyDescent="0.15">
      <c r="A203" s="306" t="s">
        <v>220</v>
      </c>
      <c r="B203" s="328" t="s">
        <v>218</v>
      </c>
      <c r="C203" s="328"/>
      <c r="D203" s="111">
        <f>+SUM(E203:K203)</f>
        <v>0</v>
      </c>
      <c r="E203" s="62"/>
      <c r="F203" s="63"/>
      <c r="G203" s="63"/>
      <c r="H203" s="63"/>
      <c r="I203" s="63"/>
      <c r="J203" s="63"/>
      <c r="K203" s="63"/>
      <c r="L203" s="223"/>
      <c r="M203" s="224"/>
      <c r="N203" s="74"/>
      <c r="O203" s="74"/>
      <c r="P203" s="225"/>
      <c r="Q203" s="75" t="str">
        <f t="shared" si="55"/>
        <v xml:space="preserve"> </v>
      </c>
      <c r="R203" s="75"/>
      <c r="S203" s="75"/>
      <c r="T203" s="75"/>
      <c r="U203" s="75"/>
      <c r="V203" s="75"/>
      <c r="W203" s="75"/>
      <c r="X203" s="75"/>
      <c r="Y203" s="75"/>
      <c r="Z203" s="75"/>
      <c r="AA203" s="75"/>
      <c r="AB203" s="75"/>
      <c r="AC203" s="75"/>
      <c r="AD203" s="75"/>
      <c r="AE203" s="75"/>
      <c r="AF203" s="75"/>
      <c r="AG203" s="75"/>
      <c r="AH203" s="75"/>
      <c r="AI203" s="75"/>
      <c r="AJ203" s="75"/>
      <c r="AK203" s="75"/>
      <c r="AL203" s="75"/>
      <c r="AM203" s="75"/>
      <c r="AN203" s="75"/>
      <c r="AO203" s="75"/>
      <c r="AP203" s="75"/>
      <c r="AQ203" s="75"/>
      <c r="AR203" s="75"/>
      <c r="AS203" s="75"/>
      <c r="AT203" s="75"/>
      <c r="AU203" s="75"/>
      <c r="AV203" s="75"/>
      <c r="AW203" s="75"/>
      <c r="AX203" s="75"/>
      <c r="AY203" s="75"/>
      <c r="AZ203" s="75"/>
      <c r="BA203" s="17" t="str">
        <f t="shared" si="60"/>
        <v/>
      </c>
      <c r="BB203" s="8" t="str">
        <f t="shared" si="56"/>
        <v/>
      </c>
      <c r="BC203" s="2"/>
      <c r="BD203" s="25">
        <f t="shared" si="57"/>
        <v>0</v>
      </c>
      <c r="BE203" s="29">
        <f t="shared" si="58"/>
        <v>0</v>
      </c>
      <c r="BF203" s="2"/>
    </row>
    <row r="204" spans="1:58" ht="11.25" customHeight="1" x14ac:dyDescent="0.15">
      <c r="A204" s="327"/>
      <c r="B204" s="320" t="s">
        <v>219</v>
      </c>
      <c r="C204" s="320"/>
      <c r="D204" s="113">
        <f>+SUM(E204:K204)</f>
        <v>117</v>
      </c>
      <c r="E204" s="96"/>
      <c r="F204" s="80"/>
      <c r="G204" s="80"/>
      <c r="H204" s="80">
        <v>10</v>
      </c>
      <c r="I204" s="80">
        <v>45</v>
      </c>
      <c r="J204" s="80">
        <v>61</v>
      </c>
      <c r="K204" s="80">
        <v>1</v>
      </c>
      <c r="L204" s="79"/>
      <c r="M204" s="99"/>
      <c r="N204" s="83">
        <v>46</v>
      </c>
      <c r="O204" s="83">
        <v>71</v>
      </c>
      <c r="P204" s="121"/>
      <c r="Q204" s="75" t="str">
        <f t="shared" si="55"/>
        <v xml:space="preserve"> </v>
      </c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  <c r="AC204" s="75"/>
      <c r="AD204" s="75"/>
      <c r="AE204" s="75"/>
      <c r="AF204" s="75"/>
      <c r="AG204" s="75"/>
      <c r="AH204" s="75"/>
      <c r="AI204" s="75"/>
      <c r="AJ204" s="75"/>
      <c r="AK204" s="75"/>
      <c r="AL204" s="75"/>
      <c r="AM204" s="75"/>
      <c r="AN204" s="75"/>
      <c r="AO204" s="75"/>
      <c r="AP204" s="75"/>
      <c r="AQ204" s="75"/>
      <c r="AR204" s="75"/>
      <c r="AS204" s="75"/>
      <c r="AT204" s="75"/>
      <c r="AU204" s="75"/>
      <c r="AV204" s="75"/>
      <c r="AW204" s="75"/>
      <c r="AX204" s="75"/>
      <c r="AY204" s="75"/>
      <c r="AZ204" s="75"/>
      <c r="BA204" s="17" t="str">
        <f t="shared" si="60"/>
        <v/>
      </c>
      <c r="BB204" s="8" t="str">
        <f t="shared" si="56"/>
        <v/>
      </c>
      <c r="BC204" s="2"/>
      <c r="BD204" s="25">
        <f t="shared" si="57"/>
        <v>0</v>
      </c>
      <c r="BE204" s="29">
        <f t="shared" si="58"/>
        <v>0</v>
      </c>
      <c r="BF204" s="2"/>
    </row>
    <row r="205" spans="1:58" ht="11.25" customHeight="1" x14ac:dyDescent="0.15">
      <c r="A205" s="327"/>
      <c r="B205" s="320" t="s">
        <v>141</v>
      </c>
      <c r="C205" s="320"/>
      <c r="D205" s="113">
        <f>+SUM(E205:K205)</f>
        <v>1</v>
      </c>
      <c r="E205" s="96"/>
      <c r="F205" s="80"/>
      <c r="G205" s="80"/>
      <c r="H205" s="80"/>
      <c r="I205" s="80"/>
      <c r="J205" s="80">
        <v>1</v>
      </c>
      <c r="K205" s="80"/>
      <c r="L205" s="79"/>
      <c r="M205" s="99"/>
      <c r="N205" s="83">
        <v>1</v>
      </c>
      <c r="O205" s="83"/>
      <c r="P205" s="121"/>
      <c r="Q205" s="75" t="str">
        <f t="shared" si="55"/>
        <v xml:space="preserve"> </v>
      </c>
      <c r="R205" s="75"/>
      <c r="S205" s="75"/>
      <c r="T205" s="75"/>
      <c r="U205" s="75"/>
      <c r="V205" s="75"/>
      <c r="W205" s="75"/>
      <c r="X205" s="75"/>
      <c r="Y205" s="75"/>
      <c r="Z205" s="75"/>
      <c r="AA205" s="75"/>
      <c r="AB205" s="75"/>
      <c r="AC205" s="75"/>
      <c r="AD205" s="75"/>
      <c r="AE205" s="75"/>
      <c r="AF205" s="75"/>
      <c r="AG205" s="75"/>
      <c r="AH205" s="75"/>
      <c r="AI205" s="75"/>
      <c r="AJ205" s="75"/>
      <c r="AK205" s="75"/>
      <c r="AL205" s="75"/>
      <c r="AM205" s="75"/>
      <c r="AN205" s="75"/>
      <c r="AO205" s="75"/>
      <c r="AP205" s="75"/>
      <c r="AQ205" s="75"/>
      <c r="AR205" s="75"/>
      <c r="AS205" s="75"/>
      <c r="AT205" s="75"/>
      <c r="AU205" s="75"/>
      <c r="AV205" s="75"/>
      <c r="AW205" s="75"/>
      <c r="AX205" s="75"/>
      <c r="AY205" s="75"/>
      <c r="AZ205" s="75"/>
      <c r="BA205" s="17" t="str">
        <f t="shared" si="60"/>
        <v/>
      </c>
      <c r="BB205" s="8" t="str">
        <f t="shared" si="56"/>
        <v/>
      </c>
      <c r="BC205" s="2"/>
      <c r="BD205" s="25">
        <f t="shared" si="57"/>
        <v>0</v>
      </c>
      <c r="BE205" s="29">
        <f t="shared" si="58"/>
        <v>0</v>
      </c>
      <c r="BF205" s="2"/>
    </row>
    <row r="206" spans="1:58" ht="11.25" customHeight="1" x14ac:dyDescent="0.15">
      <c r="A206" s="307"/>
      <c r="B206" s="326" t="s">
        <v>142</v>
      </c>
      <c r="C206" s="326"/>
      <c r="D206" s="195">
        <f>+SUM(E206:K206)</f>
        <v>9</v>
      </c>
      <c r="E206" s="53"/>
      <c r="F206" s="55"/>
      <c r="G206" s="55"/>
      <c r="H206" s="55"/>
      <c r="I206" s="55"/>
      <c r="J206" s="55">
        <v>9</v>
      </c>
      <c r="K206" s="55"/>
      <c r="L206" s="226"/>
      <c r="M206" s="227"/>
      <c r="N206" s="58">
        <v>3</v>
      </c>
      <c r="O206" s="58">
        <v>6</v>
      </c>
      <c r="P206" s="228"/>
      <c r="Q206" s="75" t="str">
        <f t="shared" si="55"/>
        <v xml:space="preserve"> </v>
      </c>
      <c r="R206" s="75"/>
      <c r="S206" s="75"/>
      <c r="T206" s="75"/>
      <c r="U206" s="75"/>
      <c r="V206" s="75"/>
      <c r="W206" s="75"/>
      <c r="X206" s="75"/>
      <c r="Y206" s="75"/>
      <c r="Z206" s="75"/>
      <c r="AA206" s="75"/>
      <c r="AB206" s="75"/>
      <c r="AC206" s="75"/>
      <c r="AD206" s="75"/>
      <c r="AE206" s="75"/>
      <c r="AF206" s="75"/>
      <c r="AG206" s="75"/>
      <c r="AH206" s="75"/>
      <c r="AI206" s="75"/>
      <c r="AJ206" s="75"/>
      <c r="AK206" s="75"/>
      <c r="AL206" s="75"/>
      <c r="AM206" s="75"/>
      <c r="AN206" s="75"/>
      <c r="AO206" s="75"/>
      <c r="AP206" s="75"/>
      <c r="AQ206" s="75"/>
      <c r="AR206" s="75"/>
      <c r="AS206" s="75"/>
      <c r="AT206" s="75"/>
      <c r="AU206" s="75"/>
      <c r="AV206" s="75"/>
      <c r="AW206" s="75"/>
      <c r="AX206" s="75"/>
      <c r="AY206" s="75"/>
      <c r="AZ206" s="75"/>
      <c r="BA206" s="17" t="str">
        <f t="shared" si="60"/>
        <v/>
      </c>
      <c r="BB206" s="8" t="str">
        <f t="shared" si="56"/>
        <v/>
      </c>
      <c r="BC206" s="2"/>
      <c r="BD206" s="25">
        <f t="shared" si="57"/>
        <v>0</v>
      </c>
      <c r="BE206" s="29">
        <f t="shared" si="58"/>
        <v>0</v>
      </c>
      <c r="BF206" s="3"/>
    </row>
    <row r="207" spans="1:58" ht="11.25" customHeight="1" x14ac:dyDescent="0.15">
      <c r="A207" s="306" t="s">
        <v>89</v>
      </c>
      <c r="B207" s="319" t="s">
        <v>218</v>
      </c>
      <c r="C207" s="319"/>
      <c r="D207" s="229">
        <f t="shared" si="59"/>
        <v>13</v>
      </c>
      <c r="E207" s="114"/>
      <c r="F207" s="115"/>
      <c r="G207" s="115"/>
      <c r="H207" s="115"/>
      <c r="I207" s="115"/>
      <c r="J207" s="115">
        <v>1</v>
      </c>
      <c r="K207" s="115">
        <v>9</v>
      </c>
      <c r="L207" s="115">
        <v>3</v>
      </c>
      <c r="M207" s="179"/>
      <c r="N207" s="117">
        <v>1</v>
      </c>
      <c r="O207" s="117">
        <v>12</v>
      </c>
      <c r="P207" s="118"/>
      <c r="Q207" s="75" t="str">
        <f t="shared" si="55"/>
        <v xml:space="preserve"> </v>
      </c>
      <c r="R207" s="75"/>
      <c r="S207" s="75"/>
      <c r="T207" s="75"/>
      <c r="U207" s="75"/>
      <c r="V207" s="75"/>
      <c r="W207" s="75"/>
      <c r="X207" s="75"/>
      <c r="Y207" s="75"/>
      <c r="Z207" s="75"/>
      <c r="AA207" s="75"/>
      <c r="AB207" s="75"/>
      <c r="AC207" s="75"/>
      <c r="AD207" s="75"/>
      <c r="AE207" s="75"/>
      <c r="AF207" s="75"/>
      <c r="AG207" s="75"/>
      <c r="AH207" s="75"/>
      <c r="AI207" s="75"/>
      <c r="AJ207" s="75"/>
      <c r="AK207" s="75"/>
      <c r="AL207" s="75"/>
      <c r="AM207" s="75"/>
      <c r="AN207" s="75"/>
      <c r="AO207" s="75"/>
      <c r="AP207" s="75"/>
      <c r="AQ207" s="75"/>
      <c r="AR207" s="75"/>
      <c r="AS207" s="75"/>
      <c r="AT207" s="75"/>
      <c r="AU207" s="75"/>
      <c r="AV207" s="75"/>
      <c r="AW207" s="75"/>
      <c r="AX207" s="75"/>
      <c r="AY207" s="75"/>
      <c r="AZ207" s="75"/>
      <c r="BA207" s="17" t="str">
        <f t="shared" si="60"/>
        <v/>
      </c>
      <c r="BB207" s="17" t="str">
        <f t="shared" si="56"/>
        <v/>
      </c>
      <c r="BC207" s="2"/>
      <c r="BD207" s="25">
        <f t="shared" si="57"/>
        <v>0</v>
      </c>
      <c r="BE207" s="25">
        <f t="shared" si="58"/>
        <v>0</v>
      </c>
      <c r="BF207" s="3"/>
    </row>
    <row r="208" spans="1:58" ht="11.25" customHeight="1" x14ac:dyDescent="0.15">
      <c r="A208" s="327"/>
      <c r="B208" s="320" t="s">
        <v>219</v>
      </c>
      <c r="C208" s="320"/>
      <c r="D208" s="113">
        <f t="shared" si="59"/>
        <v>60</v>
      </c>
      <c r="E208" s="96"/>
      <c r="F208" s="80"/>
      <c r="G208" s="80"/>
      <c r="H208" s="80"/>
      <c r="I208" s="80">
        <v>1</v>
      </c>
      <c r="J208" s="80">
        <v>1</v>
      </c>
      <c r="K208" s="80">
        <v>48</v>
      </c>
      <c r="L208" s="80">
        <v>8</v>
      </c>
      <c r="M208" s="98">
        <v>2</v>
      </c>
      <c r="N208" s="83">
        <v>13</v>
      </c>
      <c r="O208" s="83">
        <v>47</v>
      </c>
      <c r="P208" s="119">
        <v>1</v>
      </c>
      <c r="Q208" s="75" t="str">
        <f t="shared" si="55"/>
        <v xml:space="preserve"> </v>
      </c>
      <c r="R208" s="75"/>
      <c r="S208" s="75"/>
      <c r="T208" s="75"/>
      <c r="U208" s="75"/>
      <c r="V208" s="75"/>
      <c r="W208" s="75"/>
      <c r="X208" s="75"/>
      <c r="Y208" s="75"/>
      <c r="Z208" s="75"/>
      <c r="AA208" s="75"/>
      <c r="AB208" s="75"/>
      <c r="AC208" s="75"/>
      <c r="AD208" s="75"/>
      <c r="AE208" s="75"/>
      <c r="AF208" s="75"/>
      <c r="AG208" s="75"/>
      <c r="AH208" s="75"/>
      <c r="AI208" s="75"/>
      <c r="AJ208" s="75"/>
      <c r="AK208" s="75"/>
      <c r="AL208" s="75"/>
      <c r="AM208" s="75"/>
      <c r="AN208" s="75"/>
      <c r="AO208" s="75"/>
      <c r="AP208" s="75"/>
      <c r="AQ208" s="75"/>
      <c r="AR208" s="75"/>
      <c r="AS208" s="75"/>
      <c r="AT208" s="75"/>
      <c r="AU208" s="75"/>
      <c r="AV208" s="75"/>
      <c r="AW208" s="75"/>
      <c r="AX208" s="75"/>
      <c r="AY208" s="75"/>
      <c r="AZ208" s="75"/>
      <c r="BA208" s="17" t="str">
        <f t="shared" si="60"/>
        <v/>
      </c>
      <c r="BB208" s="17" t="str">
        <f t="shared" si="56"/>
        <v/>
      </c>
      <c r="BC208" s="27"/>
      <c r="BD208" s="25">
        <f t="shared" si="57"/>
        <v>0</v>
      </c>
      <c r="BE208" s="25">
        <f t="shared" si="58"/>
        <v>0</v>
      </c>
      <c r="BF208" s="3"/>
    </row>
    <row r="209" spans="1:58" ht="11.25" customHeight="1" x14ac:dyDescent="0.15">
      <c r="A209" s="327"/>
      <c r="B209" s="320" t="s">
        <v>141</v>
      </c>
      <c r="C209" s="320"/>
      <c r="D209" s="113">
        <f t="shared" si="59"/>
        <v>4</v>
      </c>
      <c r="E209" s="96"/>
      <c r="F209" s="80"/>
      <c r="G209" s="80"/>
      <c r="H209" s="80"/>
      <c r="I209" s="80"/>
      <c r="J209" s="80"/>
      <c r="K209" s="80">
        <v>3</v>
      </c>
      <c r="L209" s="80">
        <v>1</v>
      </c>
      <c r="M209" s="98"/>
      <c r="N209" s="83">
        <v>1</v>
      </c>
      <c r="O209" s="83">
        <v>3</v>
      </c>
      <c r="P209" s="119"/>
      <c r="Q209" s="75" t="str">
        <f t="shared" si="55"/>
        <v xml:space="preserve"> </v>
      </c>
      <c r="R209" s="75"/>
      <c r="S209" s="75"/>
      <c r="T209" s="75"/>
      <c r="U209" s="75"/>
      <c r="V209" s="75"/>
      <c r="W209" s="75"/>
      <c r="X209" s="75"/>
      <c r="Y209" s="75"/>
      <c r="Z209" s="75"/>
      <c r="AA209" s="75"/>
      <c r="AB209" s="75"/>
      <c r="AC209" s="75"/>
      <c r="AD209" s="75"/>
      <c r="AE209" s="75"/>
      <c r="AF209" s="75"/>
      <c r="AG209" s="75"/>
      <c r="AH209" s="75"/>
      <c r="AI209" s="75"/>
      <c r="AJ209" s="75"/>
      <c r="AK209" s="75"/>
      <c r="AL209" s="75"/>
      <c r="AM209" s="75"/>
      <c r="AN209" s="75"/>
      <c r="AO209" s="75"/>
      <c r="AP209" s="75"/>
      <c r="AQ209" s="75"/>
      <c r="AR209" s="75"/>
      <c r="AS209" s="75"/>
      <c r="AT209" s="75"/>
      <c r="AU209" s="75"/>
      <c r="AV209" s="75"/>
      <c r="AW209" s="75"/>
      <c r="AX209" s="75"/>
      <c r="AY209" s="75"/>
      <c r="AZ209" s="75"/>
      <c r="BA209" s="17" t="str">
        <f t="shared" si="60"/>
        <v/>
      </c>
      <c r="BB209" s="17" t="str">
        <f t="shared" si="56"/>
        <v/>
      </c>
      <c r="BC209" s="10"/>
      <c r="BD209" s="25">
        <f t="shared" si="57"/>
        <v>0</v>
      </c>
      <c r="BE209" s="25">
        <f t="shared" si="58"/>
        <v>0</v>
      </c>
      <c r="BF209" s="10"/>
    </row>
    <row r="210" spans="1:58" ht="11.25" customHeight="1" x14ac:dyDescent="0.15">
      <c r="A210" s="307"/>
      <c r="B210" s="321" t="s">
        <v>142</v>
      </c>
      <c r="C210" s="321"/>
      <c r="D210" s="191">
        <f t="shared" si="59"/>
        <v>7</v>
      </c>
      <c r="E210" s="142"/>
      <c r="F210" s="144"/>
      <c r="G210" s="144"/>
      <c r="H210" s="144"/>
      <c r="I210" s="144"/>
      <c r="J210" s="144">
        <v>1</v>
      </c>
      <c r="K210" s="144">
        <v>5</v>
      </c>
      <c r="L210" s="144">
        <v>1</v>
      </c>
      <c r="M210" s="145"/>
      <c r="N210" s="87">
        <v>2</v>
      </c>
      <c r="O210" s="87">
        <v>5</v>
      </c>
      <c r="P210" s="157"/>
      <c r="Q210" s="75" t="str">
        <f t="shared" si="55"/>
        <v xml:space="preserve"> </v>
      </c>
      <c r="R210" s="75"/>
      <c r="S210" s="75"/>
      <c r="T210" s="75"/>
      <c r="U210" s="75"/>
      <c r="V210" s="75"/>
      <c r="W210" s="75"/>
      <c r="X210" s="75"/>
      <c r="Y210" s="75"/>
      <c r="Z210" s="75"/>
      <c r="AA210" s="75"/>
      <c r="AB210" s="75"/>
      <c r="AC210" s="75"/>
      <c r="AD210" s="75"/>
      <c r="AE210" s="75"/>
      <c r="AF210" s="75"/>
      <c r="AG210" s="75"/>
      <c r="AH210" s="75"/>
      <c r="AI210" s="75"/>
      <c r="AJ210" s="75"/>
      <c r="AK210" s="75"/>
      <c r="AL210" s="75"/>
      <c r="AM210" s="75"/>
      <c r="AN210" s="75"/>
      <c r="AO210" s="75"/>
      <c r="AP210" s="75"/>
      <c r="AQ210" s="75"/>
      <c r="AR210" s="75"/>
      <c r="AS210" s="75"/>
      <c r="AT210" s="75"/>
      <c r="AU210" s="75"/>
      <c r="AV210" s="75"/>
      <c r="AW210" s="75"/>
      <c r="AX210" s="75"/>
      <c r="AY210" s="75"/>
      <c r="AZ210" s="75"/>
      <c r="BA210" s="17" t="str">
        <f t="shared" si="60"/>
        <v/>
      </c>
      <c r="BB210" s="17" t="str">
        <f t="shared" si="56"/>
        <v/>
      </c>
      <c r="BC210" s="10"/>
      <c r="BD210" s="25">
        <f t="shared" si="57"/>
        <v>0</v>
      </c>
      <c r="BE210" s="25">
        <f t="shared" si="58"/>
        <v>0</v>
      </c>
      <c r="BF210" s="10"/>
    </row>
    <row r="211" spans="1:58" ht="11.25" customHeight="1" x14ac:dyDescent="0.15">
      <c r="A211" s="306" t="s">
        <v>145</v>
      </c>
      <c r="B211" s="328" t="s">
        <v>218</v>
      </c>
      <c r="C211" s="328"/>
      <c r="D211" s="111">
        <f>+SUM(H211:M211)</f>
        <v>0</v>
      </c>
      <c r="E211" s="230"/>
      <c r="F211" s="223"/>
      <c r="G211" s="223"/>
      <c r="H211" s="63"/>
      <c r="I211" s="63"/>
      <c r="J211" s="63"/>
      <c r="K211" s="63"/>
      <c r="L211" s="63"/>
      <c r="M211" s="64"/>
      <c r="N211" s="74"/>
      <c r="O211" s="74"/>
      <c r="P211" s="112"/>
      <c r="Q211" s="75" t="str">
        <f t="shared" si="55"/>
        <v xml:space="preserve"> </v>
      </c>
      <c r="R211" s="75"/>
      <c r="S211" s="75"/>
      <c r="T211" s="75"/>
      <c r="U211" s="75"/>
      <c r="V211" s="75"/>
      <c r="W211" s="75"/>
      <c r="X211" s="75"/>
      <c r="Y211" s="75"/>
      <c r="Z211" s="75"/>
      <c r="AA211" s="75"/>
      <c r="AB211" s="75"/>
      <c r="AC211" s="75"/>
      <c r="AD211" s="75"/>
      <c r="AE211" s="75"/>
      <c r="AF211" s="75"/>
      <c r="AG211" s="75"/>
      <c r="AH211" s="75"/>
      <c r="AI211" s="75"/>
      <c r="AJ211" s="75"/>
      <c r="AK211" s="75"/>
      <c r="AL211" s="75"/>
      <c r="AM211" s="75"/>
      <c r="AN211" s="75"/>
      <c r="AO211" s="75"/>
      <c r="AP211" s="75"/>
      <c r="AQ211" s="75"/>
      <c r="AR211" s="75"/>
      <c r="AS211" s="75"/>
      <c r="AT211" s="75"/>
      <c r="AU211" s="75"/>
      <c r="AV211" s="75"/>
      <c r="AW211" s="75"/>
      <c r="AX211" s="75"/>
      <c r="AY211" s="75"/>
      <c r="AZ211" s="75"/>
      <c r="BA211" s="17" t="str">
        <f t="shared" si="60"/>
        <v/>
      </c>
      <c r="BB211" s="17" t="str">
        <f t="shared" si="56"/>
        <v/>
      </c>
      <c r="BC211" s="10"/>
      <c r="BD211" s="25">
        <f t="shared" si="57"/>
        <v>0</v>
      </c>
      <c r="BE211" s="25">
        <f t="shared" si="58"/>
        <v>0</v>
      </c>
      <c r="BF211" s="10"/>
    </row>
    <row r="212" spans="1:58" ht="11.25" customHeight="1" x14ac:dyDescent="0.15">
      <c r="A212" s="327"/>
      <c r="B212" s="320" t="s">
        <v>219</v>
      </c>
      <c r="C212" s="320"/>
      <c r="D212" s="113">
        <f t="shared" ref="D212:D218" si="61">+SUM(H212:M212)</f>
        <v>0</v>
      </c>
      <c r="E212" s="77"/>
      <c r="F212" s="79"/>
      <c r="G212" s="79"/>
      <c r="H212" s="80"/>
      <c r="I212" s="80"/>
      <c r="J212" s="80"/>
      <c r="K212" s="80"/>
      <c r="L212" s="80"/>
      <c r="M212" s="98"/>
      <c r="N212" s="83"/>
      <c r="O212" s="83"/>
      <c r="P212" s="119"/>
      <c r="Q212" s="75" t="str">
        <f t="shared" si="55"/>
        <v xml:space="preserve"> </v>
      </c>
      <c r="R212" s="75"/>
      <c r="S212" s="75"/>
      <c r="T212" s="75"/>
      <c r="U212" s="75"/>
      <c r="V212" s="75"/>
      <c r="W212" s="75"/>
      <c r="X212" s="75"/>
      <c r="Y212" s="75"/>
      <c r="Z212" s="75"/>
      <c r="AA212" s="75"/>
      <c r="AB212" s="75"/>
      <c r="AC212" s="75"/>
      <c r="AD212" s="75"/>
      <c r="AE212" s="75"/>
      <c r="AF212" s="75"/>
      <c r="AG212" s="75"/>
      <c r="AH212" s="75"/>
      <c r="AI212" s="75"/>
      <c r="AJ212" s="75"/>
      <c r="AK212" s="75"/>
      <c r="AL212" s="75"/>
      <c r="AM212" s="75"/>
      <c r="AN212" s="75"/>
      <c r="AO212" s="75"/>
      <c r="AP212" s="75"/>
      <c r="AQ212" s="75"/>
      <c r="AR212" s="75"/>
      <c r="AS212" s="75"/>
      <c r="AT212" s="75"/>
      <c r="AU212" s="75"/>
      <c r="AV212" s="75"/>
      <c r="AW212" s="75"/>
      <c r="AX212" s="75"/>
      <c r="AY212" s="75"/>
      <c r="AZ212" s="75"/>
      <c r="BA212" s="17" t="str">
        <f t="shared" si="60"/>
        <v/>
      </c>
      <c r="BB212" s="17" t="str">
        <f t="shared" si="56"/>
        <v/>
      </c>
      <c r="BC212" s="10"/>
      <c r="BD212" s="25">
        <f t="shared" si="57"/>
        <v>0</v>
      </c>
      <c r="BE212" s="25">
        <f t="shared" si="58"/>
        <v>0</v>
      </c>
      <c r="BF212" s="10"/>
    </row>
    <row r="213" spans="1:58" ht="11.25" customHeight="1" x14ac:dyDescent="0.15">
      <c r="A213" s="327"/>
      <c r="B213" s="320" t="s">
        <v>141</v>
      </c>
      <c r="C213" s="320"/>
      <c r="D213" s="113">
        <f t="shared" si="61"/>
        <v>0</v>
      </c>
      <c r="E213" s="77"/>
      <c r="F213" s="79"/>
      <c r="G213" s="79"/>
      <c r="H213" s="80"/>
      <c r="I213" s="80"/>
      <c r="J213" s="80"/>
      <c r="K213" s="80"/>
      <c r="L213" s="80"/>
      <c r="M213" s="98"/>
      <c r="N213" s="83"/>
      <c r="O213" s="83"/>
      <c r="P213" s="119"/>
      <c r="Q213" s="75" t="str">
        <f t="shared" si="55"/>
        <v xml:space="preserve"> </v>
      </c>
      <c r="R213" s="75"/>
      <c r="S213" s="75"/>
      <c r="T213" s="75"/>
      <c r="U213" s="75"/>
      <c r="V213" s="75"/>
      <c r="W213" s="75"/>
      <c r="X213" s="75"/>
      <c r="Y213" s="75"/>
      <c r="Z213" s="75"/>
      <c r="AA213" s="75"/>
      <c r="AB213" s="75"/>
      <c r="AC213" s="75"/>
      <c r="AD213" s="75"/>
      <c r="AE213" s="75"/>
      <c r="AF213" s="75"/>
      <c r="AG213" s="75"/>
      <c r="AH213" s="75"/>
      <c r="AI213" s="75"/>
      <c r="AJ213" s="75"/>
      <c r="AK213" s="75"/>
      <c r="AL213" s="75"/>
      <c r="AM213" s="75"/>
      <c r="AN213" s="75"/>
      <c r="AO213" s="75"/>
      <c r="AP213" s="75"/>
      <c r="AQ213" s="75"/>
      <c r="AR213" s="75"/>
      <c r="AS213" s="75"/>
      <c r="AT213" s="75"/>
      <c r="AU213" s="75"/>
      <c r="AV213" s="75"/>
      <c r="AW213" s="75"/>
      <c r="AX213" s="75"/>
      <c r="AY213" s="75"/>
      <c r="AZ213" s="75"/>
      <c r="BA213" s="17" t="str">
        <f t="shared" si="60"/>
        <v/>
      </c>
      <c r="BB213" s="17" t="str">
        <f t="shared" si="56"/>
        <v/>
      </c>
      <c r="BC213" s="10"/>
      <c r="BD213" s="25">
        <f t="shared" si="57"/>
        <v>0</v>
      </c>
      <c r="BE213" s="25">
        <f t="shared" si="58"/>
        <v>0</v>
      </c>
      <c r="BF213" s="10"/>
    </row>
    <row r="214" spans="1:58" ht="11.25" customHeight="1" x14ac:dyDescent="0.15">
      <c r="A214" s="307"/>
      <c r="B214" s="326" t="s">
        <v>142</v>
      </c>
      <c r="C214" s="326"/>
      <c r="D214" s="195">
        <f t="shared" si="61"/>
        <v>0</v>
      </c>
      <c r="E214" s="231"/>
      <c r="F214" s="226"/>
      <c r="G214" s="226"/>
      <c r="H214" s="55"/>
      <c r="I214" s="55"/>
      <c r="J214" s="55"/>
      <c r="K214" s="55"/>
      <c r="L214" s="55"/>
      <c r="M214" s="57"/>
      <c r="N214" s="58"/>
      <c r="O214" s="58"/>
      <c r="P214" s="148"/>
      <c r="Q214" s="75" t="str">
        <f t="shared" si="55"/>
        <v xml:space="preserve"> </v>
      </c>
      <c r="R214" s="75"/>
      <c r="S214" s="75"/>
      <c r="T214" s="75"/>
      <c r="U214" s="75"/>
      <c r="V214" s="75"/>
      <c r="W214" s="75"/>
      <c r="X214" s="75"/>
      <c r="Y214" s="75"/>
      <c r="Z214" s="75"/>
      <c r="AA214" s="75"/>
      <c r="AB214" s="75"/>
      <c r="AC214" s="75"/>
      <c r="AD214" s="75"/>
      <c r="AE214" s="75"/>
      <c r="AF214" s="75"/>
      <c r="AG214" s="75"/>
      <c r="AH214" s="75"/>
      <c r="AI214" s="75"/>
      <c r="AJ214" s="75"/>
      <c r="AK214" s="75"/>
      <c r="AL214" s="75"/>
      <c r="AM214" s="75"/>
      <c r="AN214" s="75"/>
      <c r="AO214" s="75"/>
      <c r="AP214" s="75"/>
      <c r="AQ214" s="75"/>
      <c r="AR214" s="75"/>
      <c r="AS214" s="75"/>
      <c r="AT214" s="75"/>
      <c r="AU214" s="75"/>
      <c r="AV214" s="75"/>
      <c r="AW214" s="75"/>
      <c r="AX214" s="75"/>
      <c r="AY214" s="75"/>
      <c r="AZ214" s="75"/>
      <c r="BA214" s="17" t="str">
        <f t="shared" si="60"/>
        <v/>
      </c>
      <c r="BB214" s="17" t="str">
        <f t="shared" si="56"/>
        <v/>
      </c>
      <c r="BC214" s="10"/>
      <c r="BD214" s="25">
        <f t="shared" si="57"/>
        <v>0</v>
      </c>
      <c r="BE214" s="25">
        <f t="shared" si="58"/>
        <v>0</v>
      </c>
      <c r="BF214" s="10"/>
    </row>
    <row r="215" spans="1:58" ht="11.25" customHeight="1" x14ac:dyDescent="0.15">
      <c r="A215" s="306" t="s">
        <v>146</v>
      </c>
      <c r="B215" s="319" t="s">
        <v>218</v>
      </c>
      <c r="C215" s="319"/>
      <c r="D215" s="229">
        <f t="shared" si="61"/>
        <v>12</v>
      </c>
      <c r="E215" s="232"/>
      <c r="F215" s="233"/>
      <c r="G215" s="233"/>
      <c r="H215" s="115"/>
      <c r="I215" s="115"/>
      <c r="J215" s="115"/>
      <c r="K215" s="115">
        <v>2</v>
      </c>
      <c r="L215" s="115">
        <v>6</v>
      </c>
      <c r="M215" s="179">
        <v>4</v>
      </c>
      <c r="N215" s="117">
        <v>4</v>
      </c>
      <c r="O215" s="117">
        <v>8</v>
      </c>
      <c r="P215" s="118"/>
      <c r="Q215" s="75" t="str">
        <f t="shared" si="55"/>
        <v xml:space="preserve"> </v>
      </c>
      <c r="R215" s="75"/>
      <c r="S215" s="75"/>
      <c r="T215" s="75"/>
      <c r="U215" s="75"/>
      <c r="V215" s="75"/>
      <c r="W215" s="75"/>
      <c r="X215" s="75"/>
      <c r="Y215" s="75"/>
      <c r="Z215" s="75"/>
      <c r="AA215" s="75"/>
      <c r="AB215" s="75"/>
      <c r="AC215" s="75"/>
      <c r="AD215" s="75"/>
      <c r="AE215" s="75"/>
      <c r="AF215" s="75"/>
      <c r="AG215" s="75"/>
      <c r="AH215" s="75"/>
      <c r="AI215" s="75"/>
      <c r="AJ215" s="75"/>
      <c r="AK215" s="75"/>
      <c r="AL215" s="75"/>
      <c r="AM215" s="75"/>
      <c r="AN215" s="75"/>
      <c r="AO215" s="75"/>
      <c r="AP215" s="75"/>
      <c r="AQ215" s="75"/>
      <c r="AR215" s="75"/>
      <c r="AS215" s="75"/>
      <c r="AT215" s="75"/>
      <c r="AU215" s="75"/>
      <c r="AV215" s="75"/>
      <c r="AW215" s="75"/>
      <c r="AX215" s="75"/>
      <c r="AY215" s="75"/>
      <c r="AZ215" s="75"/>
      <c r="BA215" s="17" t="str">
        <f t="shared" si="60"/>
        <v/>
      </c>
      <c r="BB215" s="17" t="str">
        <f t="shared" si="56"/>
        <v/>
      </c>
      <c r="BC215" s="10"/>
      <c r="BD215" s="25">
        <f t="shared" si="57"/>
        <v>0</v>
      </c>
      <c r="BE215" s="25">
        <f t="shared" si="58"/>
        <v>0</v>
      </c>
      <c r="BF215" s="10"/>
    </row>
    <row r="216" spans="1:58" ht="11.25" customHeight="1" x14ac:dyDescent="0.15">
      <c r="A216" s="327"/>
      <c r="B216" s="320" t="s">
        <v>219</v>
      </c>
      <c r="C216" s="320"/>
      <c r="D216" s="113">
        <f t="shared" si="61"/>
        <v>55</v>
      </c>
      <c r="E216" s="77"/>
      <c r="F216" s="79"/>
      <c r="G216" s="79"/>
      <c r="H216" s="80"/>
      <c r="I216" s="80">
        <v>1</v>
      </c>
      <c r="J216" s="80"/>
      <c r="K216" s="80">
        <v>18</v>
      </c>
      <c r="L216" s="80">
        <v>33</v>
      </c>
      <c r="M216" s="98">
        <v>3</v>
      </c>
      <c r="N216" s="83">
        <v>18</v>
      </c>
      <c r="O216" s="83">
        <v>37</v>
      </c>
      <c r="P216" s="119"/>
      <c r="Q216" s="75" t="str">
        <f t="shared" si="55"/>
        <v xml:space="preserve"> </v>
      </c>
      <c r="R216" s="75"/>
      <c r="S216" s="75"/>
      <c r="T216" s="75"/>
      <c r="U216" s="75"/>
      <c r="V216" s="75"/>
      <c r="W216" s="75"/>
      <c r="X216" s="75"/>
      <c r="Y216" s="75"/>
      <c r="Z216" s="75"/>
      <c r="AA216" s="75"/>
      <c r="AB216" s="75"/>
      <c r="AC216" s="75"/>
      <c r="AD216" s="75"/>
      <c r="AE216" s="75"/>
      <c r="AF216" s="75"/>
      <c r="AG216" s="75"/>
      <c r="AH216" s="75"/>
      <c r="AI216" s="75"/>
      <c r="AJ216" s="75"/>
      <c r="AK216" s="75"/>
      <c r="AL216" s="75"/>
      <c r="AM216" s="75"/>
      <c r="AN216" s="75"/>
      <c r="AO216" s="75"/>
      <c r="AP216" s="75"/>
      <c r="AQ216" s="75"/>
      <c r="AR216" s="75"/>
      <c r="AS216" s="75"/>
      <c r="AT216" s="75"/>
      <c r="AU216" s="75"/>
      <c r="AV216" s="75"/>
      <c r="AW216" s="75"/>
      <c r="AX216" s="75"/>
      <c r="AY216" s="75"/>
      <c r="AZ216" s="75"/>
      <c r="BA216" s="17" t="str">
        <f t="shared" si="60"/>
        <v/>
      </c>
      <c r="BB216" s="17" t="str">
        <f t="shared" si="56"/>
        <v/>
      </c>
      <c r="BC216" s="10"/>
      <c r="BD216" s="25">
        <f t="shared" si="57"/>
        <v>0</v>
      </c>
      <c r="BE216" s="25">
        <f t="shared" si="58"/>
        <v>0</v>
      </c>
      <c r="BF216" s="10"/>
    </row>
    <row r="217" spans="1:58" ht="11.25" customHeight="1" x14ac:dyDescent="0.15">
      <c r="A217" s="327"/>
      <c r="B217" s="320" t="s">
        <v>141</v>
      </c>
      <c r="C217" s="320"/>
      <c r="D217" s="113">
        <f t="shared" si="61"/>
        <v>12</v>
      </c>
      <c r="E217" s="77"/>
      <c r="F217" s="79"/>
      <c r="G217" s="79"/>
      <c r="H217" s="80"/>
      <c r="I217" s="80"/>
      <c r="J217" s="80"/>
      <c r="K217" s="80">
        <v>2</v>
      </c>
      <c r="L217" s="80">
        <v>6</v>
      </c>
      <c r="M217" s="98">
        <v>4</v>
      </c>
      <c r="N217" s="83">
        <v>4</v>
      </c>
      <c r="O217" s="83">
        <v>8</v>
      </c>
      <c r="P217" s="119"/>
      <c r="Q217" s="75" t="str">
        <f t="shared" si="55"/>
        <v xml:space="preserve"> </v>
      </c>
      <c r="R217" s="75"/>
      <c r="S217" s="75"/>
      <c r="T217" s="75"/>
      <c r="U217" s="75"/>
      <c r="V217" s="75"/>
      <c r="W217" s="75"/>
      <c r="X217" s="75"/>
      <c r="Y217" s="75"/>
      <c r="Z217" s="75"/>
      <c r="AA217" s="75"/>
      <c r="AB217" s="75"/>
      <c r="AC217" s="75"/>
      <c r="AD217" s="75"/>
      <c r="AE217" s="75"/>
      <c r="AF217" s="75"/>
      <c r="AG217" s="75"/>
      <c r="AH217" s="75"/>
      <c r="AI217" s="75"/>
      <c r="AJ217" s="75"/>
      <c r="AK217" s="75"/>
      <c r="AL217" s="75"/>
      <c r="AM217" s="75"/>
      <c r="AN217" s="75"/>
      <c r="AO217" s="75"/>
      <c r="AP217" s="75"/>
      <c r="AQ217" s="75"/>
      <c r="AR217" s="75"/>
      <c r="AS217" s="75"/>
      <c r="AT217" s="75"/>
      <c r="AU217" s="75"/>
      <c r="AV217" s="75"/>
      <c r="AW217" s="75"/>
      <c r="AX217" s="75"/>
      <c r="AY217" s="75"/>
      <c r="AZ217" s="75"/>
      <c r="BA217" s="17" t="str">
        <f t="shared" si="60"/>
        <v/>
      </c>
      <c r="BB217" s="17" t="str">
        <f t="shared" si="56"/>
        <v/>
      </c>
      <c r="BC217" s="10"/>
      <c r="BD217" s="25">
        <f t="shared" si="57"/>
        <v>0</v>
      </c>
      <c r="BE217" s="25">
        <f t="shared" si="58"/>
        <v>0</v>
      </c>
      <c r="BF217" s="10"/>
    </row>
    <row r="218" spans="1:58" ht="12.95" customHeight="1" x14ac:dyDescent="0.15">
      <c r="A218" s="307"/>
      <c r="B218" s="326" t="s">
        <v>142</v>
      </c>
      <c r="C218" s="326"/>
      <c r="D218" s="195">
        <f t="shared" si="61"/>
        <v>17</v>
      </c>
      <c r="E218" s="231"/>
      <c r="F218" s="226"/>
      <c r="G218" s="226"/>
      <c r="H218" s="55"/>
      <c r="I218" s="55"/>
      <c r="J218" s="55"/>
      <c r="K218" s="55">
        <v>4</v>
      </c>
      <c r="L218" s="55">
        <v>10</v>
      </c>
      <c r="M218" s="57">
        <v>3</v>
      </c>
      <c r="N218" s="58">
        <v>6</v>
      </c>
      <c r="O218" s="58">
        <v>11</v>
      </c>
      <c r="P218" s="148"/>
      <c r="Q218" s="75" t="str">
        <f t="shared" si="55"/>
        <v xml:space="preserve"> </v>
      </c>
      <c r="R218" s="75"/>
      <c r="S218" s="75"/>
      <c r="T218" s="75"/>
      <c r="U218" s="75"/>
      <c r="V218" s="75"/>
      <c r="W218" s="75"/>
      <c r="X218" s="75"/>
      <c r="Y218" s="75"/>
      <c r="Z218" s="75"/>
      <c r="AA218" s="75"/>
      <c r="AB218" s="75"/>
      <c r="AC218" s="75"/>
      <c r="AD218" s="75"/>
      <c r="AE218" s="75"/>
      <c r="AF218" s="75"/>
      <c r="AG218" s="75"/>
      <c r="AH218" s="75"/>
      <c r="AI218" s="75"/>
      <c r="AJ218" s="75"/>
      <c r="AK218" s="75"/>
      <c r="AL218" s="75"/>
      <c r="AM218" s="75"/>
      <c r="AN218" s="75"/>
      <c r="AO218" s="75"/>
      <c r="AP218" s="75"/>
      <c r="AQ218" s="75"/>
      <c r="AR218" s="75"/>
      <c r="AS218" s="75"/>
      <c r="AT218" s="75"/>
      <c r="AU218" s="75"/>
      <c r="AV218" s="75"/>
      <c r="AW218" s="75"/>
      <c r="AX218" s="75"/>
      <c r="AY218" s="75"/>
      <c r="AZ218" s="75"/>
      <c r="BA218" s="17" t="str">
        <f t="shared" si="60"/>
        <v/>
      </c>
      <c r="BB218" s="17" t="str">
        <f t="shared" si="56"/>
        <v/>
      </c>
      <c r="BC218" s="10"/>
      <c r="BD218" s="25">
        <f t="shared" si="57"/>
        <v>0</v>
      </c>
      <c r="BE218" s="25">
        <f t="shared" si="58"/>
        <v>0</v>
      </c>
      <c r="BF218" s="10"/>
    </row>
    <row r="219" spans="1:58" ht="12.95" customHeight="1" x14ac:dyDescent="0.15">
      <c r="A219" s="306" t="s">
        <v>221</v>
      </c>
      <c r="B219" s="319" t="s">
        <v>218</v>
      </c>
      <c r="C219" s="319"/>
      <c r="D219" s="229">
        <f t="shared" si="59"/>
        <v>0</v>
      </c>
      <c r="E219" s="114"/>
      <c r="F219" s="115"/>
      <c r="G219" s="115"/>
      <c r="H219" s="115"/>
      <c r="I219" s="115"/>
      <c r="J219" s="115"/>
      <c r="K219" s="115"/>
      <c r="L219" s="115"/>
      <c r="M219" s="179"/>
      <c r="N219" s="117"/>
      <c r="O219" s="117"/>
      <c r="P219" s="118"/>
      <c r="Q219" s="75" t="str">
        <f t="shared" si="55"/>
        <v xml:space="preserve"> </v>
      </c>
      <c r="R219" s="75"/>
      <c r="S219" s="75"/>
      <c r="T219" s="75"/>
      <c r="U219" s="75"/>
      <c r="V219" s="75"/>
      <c r="W219" s="75"/>
      <c r="X219" s="75"/>
      <c r="Y219" s="75"/>
      <c r="Z219" s="75"/>
      <c r="AA219" s="75"/>
      <c r="AB219" s="75"/>
      <c r="AC219" s="75"/>
      <c r="AD219" s="75"/>
      <c r="AE219" s="75"/>
      <c r="AF219" s="75"/>
      <c r="AG219" s="75"/>
      <c r="AH219" s="75"/>
      <c r="AI219" s="75"/>
      <c r="AJ219" s="75"/>
      <c r="AK219" s="75"/>
      <c r="AL219" s="75"/>
      <c r="AM219" s="75"/>
      <c r="AN219" s="75"/>
      <c r="AO219" s="75"/>
      <c r="AP219" s="75"/>
      <c r="AQ219" s="75"/>
      <c r="AR219" s="75"/>
      <c r="AS219" s="75"/>
      <c r="AT219" s="75"/>
      <c r="AU219" s="75"/>
      <c r="AV219" s="75"/>
      <c r="AW219" s="75"/>
      <c r="AX219" s="75"/>
      <c r="AY219" s="75"/>
      <c r="AZ219" s="75"/>
      <c r="BA219" s="17" t="str">
        <f t="shared" si="60"/>
        <v/>
      </c>
      <c r="BB219" s="17" t="str">
        <f t="shared" si="56"/>
        <v/>
      </c>
      <c r="BC219" s="10"/>
      <c r="BD219" s="25">
        <f t="shared" si="57"/>
        <v>0</v>
      </c>
      <c r="BE219" s="25">
        <f t="shared" si="58"/>
        <v>0</v>
      </c>
      <c r="BF219" s="10"/>
    </row>
    <row r="220" spans="1:58" ht="12.95" customHeight="1" x14ac:dyDescent="0.15">
      <c r="A220" s="327"/>
      <c r="B220" s="320" t="s">
        <v>219</v>
      </c>
      <c r="C220" s="320"/>
      <c r="D220" s="113">
        <f t="shared" si="59"/>
        <v>0</v>
      </c>
      <c r="E220" s="96"/>
      <c r="F220" s="80"/>
      <c r="G220" s="80"/>
      <c r="H220" s="80"/>
      <c r="I220" s="80"/>
      <c r="J220" s="80"/>
      <c r="K220" s="80"/>
      <c r="L220" s="80"/>
      <c r="M220" s="98"/>
      <c r="N220" s="83"/>
      <c r="O220" s="83"/>
      <c r="P220" s="119"/>
      <c r="Q220" s="75" t="str">
        <f t="shared" si="55"/>
        <v xml:space="preserve"> </v>
      </c>
      <c r="R220" s="75"/>
      <c r="S220" s="75"/>
      <c r="T220" s="75"/>
      <c r="U220" s="75"/>
      <c r="V220" s="75"/>
      <c r="W220" s="75"/>
      <c r="X220" s="75"/>
      <c r="Y220" s="75"/>
      <c r="Z220" s="75"/>
      <c r="AA220" s="75"/>
      <c r="AB220" s="75"/>
      <c r="AC220" s="75"/>
      <c r="AD220" s="75"/>
      <c r="AE220" s="75"/>
      <c r="AF220" s="75"/>
      <c r="AG220" s="75"/>
      <c r="AH220" s="75"/>
      <c r="AI220" s="75"/>
      <c r="AJ220" s="75"/>
      <c r="AK220" s="75"/>
      <c r="AL220" s="75"/>
      <c r="AM220" s="75"/>
      <c r="AN220" s="75"/>
      <c r="AO220" s="75"/>
      <c r="AP220" s="75"/>
      <c r="AQ220" s="75"/>
      <c r="AR220" s="75"/>
      <c r="AS220" s="75"/>
      <c r="AT220" s="75"/>
      <c r="AU220" s="75"/>
      <c r="AV220" s="75"/>
      <c r="AW220" s="75"/>
      <c r="AX220" s="75"/>
      <c r="AY220" s="75"/>
      <c r="AZ220" s="75"/>
      <c r="BA220" s="17" t="str">
        <f t="shared" si="60"/>
        <v/>
      </c>
      <c r="BB220" s="17" t="str">
        <f t="shared" si="56"/>
        <v/>
      </c>
      <c r="BC220" s="10"/>
      <c r="BD220" s="25">
        <f t="shared" si="57"/>
        <v>0</v>
      </c>
      <c r="BE220" s="25">
        <f t="shared" si="58"/>
        <v>0</v>
      </c>
      <c r="BF220" s="10"/>
    </row>
    <row r="221" spans="1:58" ht="12.95" customHeight="1" x14ac:dyDescent="0.15">
      <c r="A221" s="327"/>
      <c r="B221" s="320" t="s">
        <v>141</v>
      </c>
      <c r="C221" s="320"/>
      <c r="D221" s="113">
        <f t="shared" si="59"/>
        <v>0</v>
      </c>
      <c r="E221" s="96"/>
      <c r="F221" s="80"/>
      <c r="G221" s="80"/>
      <c r="H221" s="80"/>
      <c r="I221" s="80"/>
      <c r="J221" s="80"/>
      <c r="K221" s="80"/>
      <c r="L221" s="80"/>
      <c r="M221" s="98"/>
      <c r="N221" s="83"/>
      <c r="O221" s="83"/>
      <c r="P221" s="119"/>
      <c r="Q221" s="75" t="str">
        <f t="shared" si="55"/>
        <v xml:space="preserve"> </v>
      </c>
      <c r="R221" s="75"/>
      <c r="S221" s="75"/>
      <c r="T221" s="75"/>
      <c r="U221" s="75"/>
      <c r="V221" s="75"/>
      <c r="W221" s="75"/>
      <c r="X221" s="75"/>
      <c r="Y221" s="75"/>
      <c r="Z221" s="75"/>
      <c r="AA221" s="75"/>
      <c r="AB221" s="75"/>
      <c r="AC221" s="75"/>
      <c r="AD221" s="75"/>
      <c r="AE221" s="75"/>
      <c r="AF221" s="75"/>
      <c r="AG221" s="75"/>
      <c r="AH221" s="75"/>
      <c r="AI221" s="75"/>
      <c r="AJ221" s="75"/>
      <c r="AK221" s="75"/>
      <c r="AL221" s="75"/>
      <c r="AM221" s="75"/>
      <c r="AN221" s="75"/>
      <c r="AO221" s="75"/>
      <c r="AP221" s="75"/>
      <c r="AQ221" s="75"/>
      <c r="AR221" s="75"/>
      <c r="AS221" s="75"/>
      <c r="AT221" s="75"/>
      <c r="AU221" s="75"/>
      <c r="AV221" s="75"/>
      <c r="AW221" s="75"/>
      <c r="AX221" s="75"/>
      <c r="AY221" s="75"/>
      <c r="AZ221" s="75"/>
      <c r="BA221" s="17" t="str">
        <f t="shared" si="60"/>
        <v/>
      </c>
      <c r="BB221" s="17" t="str">
        <f t="shared" si="56"/>
        <v/>
      </c>
      <c r="BC221" s="10"/>
      <c r="BD221" s="25">
        <f t="shared" si="57"/>
        <v>0</v>
      </c>
      <c r="BE221" s="25">
        <f t="shared" si="58"/>
        <v>0</v>
      </c>
      <c r="BF221" s="10"/>
    </row>
    <row r="222" spans="1:58" ht="12.95" customHeight="1" x14ac:dyDescent="0.15">
      <c r="A222" s="307"/>
      <c r="B222" s="326" t="s">
        <v>142</v>
      </c>
      <c r="C222" s="326"/>
      <c r="D222" s="195">
        <f t="shared" si="59"/>
        <v>0</v>
      </c>
      <c r="E222" s="53"/>
      <c r="F222" s="55"/>
      <c r="G222" s="55"/>
      <c r="H222" s="55"/>
      <c r="I222" s="55"/>
      <c r="J222" s="55"/>
      <c r="K222" s="55"/>
      <c r="L222" s="55"/>
      <c r="M222" s="57"/>
      <c r="N222" s="58"/>
      <c r="O222" s="58"/>
      <c r="P222" s="148"/>
      <c r="Q222" s="75" t="str">
        <f t="shared" si="55"/>
        <v xml:space="preserve"> </v>
      </c>
      <c r="R222" s="75"/>
      <c r="S222" s="75"/>
      <c r="T222" s="75"/>
      <c r="U222" s="75"/>
      <c r="V222" s="75"/>
      <c r="W222" s="75"/>
      <c r="X222" s="75"/>
      <c r="Y222" s="75"/>
      <c r="Z222" s="75"/>
      <c r="AA222" s="75"/>
      <c r="AB222" s="75"/>
      <c r="AC222" s="75"/>
      <c r="AD222" s="75"/>
      <c r="AE222" s="75"/>
      <c r="AF222" s="75"/>
      <c r="AG222" s="75"/>
      <c r="AH222" s="75"/>
      <c r="AI222" s="75"/>
      <c r="AJ222" s="75"/>
      <c r="AK222" s="75"/>
      <c r="AL222" s="75"/>
      <c r="AM222" s="75"/>
      <c r="AN222" s="75"/>
      <c r="AO222" s="75"/>
      <c r="AP222" s="75"/>
      <c r="AQ222" s="75"/>
      <c r="AR222" s="75"/>
      <c r="AS222" s="75"/>
      <c r="AT222" s="75"/>
      <c r="AU222" s="75"/>
      <c r="AV222" s="75"/>
      <c r="AW222" s="75"/>
      <c r="AX222" s="75"/>
      <c r="AY222" s="75"/>
      <c r="AZ222" s="75"/>
      <c r="BA222" s="17" t="str">
        <f t="shared" si="60"/>
        <v/>
      </c>
      <c r="BB222" s="17" t="str">
        <f t="shared" si="56"/>
        <v/>
      </c>
      <c r="BC222" s="10"/>
      <c r="BD222" s="25">
        <f t="shared" si="57"/>
        <v>0</v>
      </c>
      <c r="BE222" s="25">
        <f t="shared" si="58"/>
        <v>0</v>
      </c>
      <c r="BF222" s="10"/>
    </row>
    <row r="223" spans="1:58" ht="12.95" customHeight="1" x14ac:dyDescent="0.15">
      <c r="A223" s="306" t="s">
        <v>222</v>
      </c>
      <c r="B223" s="319" t="s">
        <v>218</v>
      </c>
      <c r="C223" s="319"/>
      <c r="D223" s="229">
        <f t="shared" si="59"/>
        <v>0</v>
      </c>
      <c r="E223" s="114"/>
      <c r="F223" s="115"/>
      <c r="G223" s="115"/>
      <c r="H223" s="115"/>
      <c r="I223" s="115"/>
      <c r="J223" s="115"/>
      <c r="K223" s="115"/>
      <c r="L223" s="115"/>
      <c r="M223" s="179"/>
      <c r="N223" s="117"/>
      <c r="O223" s="117"/>
      <c r="P223" s="118"/>
      <c r="Q223" s="75" t="str">
        <f t="shared" si="55"/>
        <v xml:space="preserve"> </v>
      </c>
      <c r="R223" s="75"/>
      <c r="S223" s="75"/>
      <c r="T223" s="75"/>
      <c r="U223" s="75"/>
      <c r="V223" s="75"/>
      <c r="W223" s="75"/>
      <c r="X223" s="75"/>
      <c r="Y223" s="75"/>
      <c r="Z223" s="75"/>
      <c r="AA223" s="75"/>
      <c r="AB223" s="75"/>
      <c r="AC223" s="75"/>
      <c r="AD223" s="75"/>
      <c r="AE223" s="75"/>
      <c r="AF223" s="75"/>
      <c r="AG223" s="75"/>
      <c r="AH223" s="75"/>
      <c r="AI223" s="75"/>
      <c r="AJ223" s="75"/>
      <c r="AK223" s="75"/>
      <c r="AL223" s="75"/>
      <c r="AM223" s="75"/>
      <c r="AN223" s="75"/>
      <c r="AO223" s="75"/>
      <c r="AP223" s="75"/>
      <c r="AQ223" s="75"/>
      <c r="AR223" s="75"/>
      <c r="AS223" s="75"/>
      <c r="AT223" s="75"/>
      <c r="AU223" s="75"/>
      <c r="AV223" s="75"/>
      <c r="AW223" s="75"/>
      <c r="AX223" s="75"/>
      <c r="AY223" s="75"/>
      <c r="AZ223" s="75"/>
      <c r="BA223" s="17" t="str">
        <f t="shared" si="60"/>
        <v/>
      </c>
      <c r="BB223" s="17" t="str">
        <f t="shared" si="56"/>
        <v/>
      </c>
      <c r="BC223" s="10"/>
      <c r="BD223" s="25">
        <f t="shared" si="57"/>
        <v>0</v>
      </c>
      <c r="BE223" s="25">
        <f t="shared" si="58"/>
        <v>0</v>
      </c>
      <c r="BF223" s="10"/>
    </row>
    <row r="224" spans="1:58" ht="12.95" customHeight="1" x14ac:dyDescent="0.15">
      <c r="A224" s="327"/>
      <c r="B224" s="320" t="s">
        <v>219</v>
      </c>
      <c r="C224" s="320"/>
      <c r="D224" s="113">
        <f t="shared" si="59"/>
        <v>0</v>
      </c>
      <c r="E224" s="96"/>
      <c r="F224" s="80"/>
      <c r="G224" s="80"/>
      <c r="H224" s="80"/>
      <c r="I224" s="80"/>
      <c r="J224" s="80"/>
      <c r="K224" s="80"/>
      <c r="L224" s="80"/>
      <c r="M224" s="98"/>
      <c r="N224" s="83"/>
      <c r="O224" s="83"/>
      <c r="P224" s="119"/>
      <c r="Q224" s="75" t="str">
        <f t="shared" si="55"/>
        <v xml:space="preserve"> </v>
      </c>
      <c r="R224" s="75"/>
      <c r="S224" s="75"/>
      <c r="T224" s="75"/>
      <c r="U224" s="75"/>
      <c r="V224" s="75"/>
      <c r="W224" s="75"/>
      <c r="X224" s="75"/>
      <c r="Y224" s="75"/>
      <c r="Z224" s="75"/>
      <c r="AA224" s="75"/>
      <c r="AB224" s="75"/>
      <c r="AC224" s="75"/>
      <c r="AD224" s="75"/>
      <c r="AE224" s="75"/>
      <c r="AF224" s="75"/>
      <c r="AG224" s="75"/>
      <c r="AH224" s="75"/>
      <c r="AI224" s="75"/>
      <c r="AJ224" s="75"/>
      <c r="AK224" s="75"/>
      <c r="AL224" s="75"/>
      <c r="AM224" s="75"/>
      <c r="AN224" s="75"/>
      <c r="AO224" s="75"/>
      <c r="AP224" s="75"/>
      <c r="AQ224" s="75"/>
      <c r="AR224" s="75"/>
      <c r="AS224" s="75"/>
      <c r="AT224" s="75"/>
      <c r="AU224" s="75"/>
      <c r="AV224" s="75"/>
      <c r="AW224" s="75"/>
      <c r="AX224" s="75"/>
      <c r="AY224" s="75"/>
      <c r="AZ224" s="75"/>
      <c r="BA224" s="17" t="str">
        <f t="shared" si="60"/>
        <v/>
      </c>
      <c r="BB224" s="17" t="str">
        <f t="shared" si="56"/>
        <v/>
      </c>
      <c r="BC224" s="10"/>
      <c r="BD224" s="25">
        <f t="shared" si="57"/>
        <v>0</v>
      </c>
      <c r="BE224" s="25">
        <f t="shared" si="58"/>
        <v>0</v>
      </c>
      <c r="BF224" s="10"/>
    </row>
    <row r="225" spans="1:58" ht="12.95" customHeight="1" x14ac:dyDescent="0.15">
      <c r="A225" s="327"/>
      <c r="B225" s="320" t="s">
        <v>141</v>
      </c>
      <c r="C225" s="320"/>
      <c r="D225" s="113">
        <f t="shared" si="59"/>
        <v>0</v>
      </c>
      <c r="E225" s="96"/>
      <c r="F225" s="80"/>
      <c r="G225" s="80"/>
      <c r="H225" s="80"/>
      <c r="I225" s="80"/>
      <c r="J225" s="80"/>
      <c r="K225" s="80"/>
      <c r="L225" s="80"/>
      <c r="M225" s="98"/>
      <c r="N225" s="83"/>
      <c r="O225" s="83"/>
      <c r="P225" s="119"/>
      <c r="Q225" s="75" t="str">
        <f t="shared" si="55"/>
        <v xml:space="preserve"> </v>
      </c>
      <c r="R225" s="75"/>
      <c r="S225" s="75"/>
      <c r="T225" s="75"/>
      <c r="U225" s="75"/>
      <c r="V225" s="75"/>
      <c r="W225" s="75"/>
      <c r="X225" s="75"/>
      <c r="Y225" s="75"/>
      <c r="Z225" s="75"/>
      <c r="AA225" s="75"/>
      <c r="AB225" s="75"/>
      <c r="AC225" s="75"/>
      <c r="AD225" s="75"/>
      <c r="AE225" s="75"/>
      <c r="AF225" s="75"/>
      <c r="AG225" s="75"/>
      <c r="AH225" s="75"/>
      <c r="AI225" s="75"/>
      <c r="AJ225" s="75"/>
      <c r="AK225" s="75"/>
      <c r="AL225" s="75"/>
      <c r="AM225" s="75"/>
      <c r="AN225" s="75"/>
      <c r="AO225" s="75"/>
      <c r="AP225" s="75"/>
      <c r="AQ225" s="75"/>
      <c r="AR225" s="75"/>
      <c r="AS225" s="75"/>
      <c r="AT225" s="75"/>
      <c r="AU225" s="75"/>
      <c r="AV225" s="75"/>
      <c r="AW225" s="75"/>
      <c r="AX225" s="75"/>
      <c r="AY225" s="75"/>
      <c r="AZ225" s="75"/>
      <c r="BA225" s="17" t="str">
        <f t="shared" si="60"/>
        <v/>
      </c>
      <c r="BB225" s="17" t="str">
        <f t="shared" si="56"/>
        <v/>
      </c>
      <c r="BC225" s="10"/>
      <c r="BD225" s="25">
        <f t="shared" si="57"/>
        <v>0</v>
      </c>
      <c r="BE225" s="25">
        <f t="shared" si="58"/>
        <v>0</v>
      </c>
      <c r="BF225" s="10"/>
    </row>
    <row r="226" spans="1:58" ht="12.95" customHeight="1" x14ac:dyDescent="0.15">
      <c r="A226" s="307"/>
      <c r="B226" s="326" t="s">
        <v>142</v>
      </c>
      <c r="C226" s="326"/>
      <c r="D226" s="195">
        <f t="shared" si="59"/>
        <v>0</v>
      </c>
      <c r="E226" s="53"/>
      <c r="F226" s="55"/>
      <c r="G226" s="55"/>
      <c r="H226" s="55"/>
      <c r="I226" s="55"/>
      <c r="J226" s="55"/>
      <c r="K226" s="55"/>
      <c r="L226" s="55"/>
      <c r="M226" s="57"/>
      <c r="N226" s="58"/>
      <c r="O226" s="58"/>
      <c r="P226" s="148"/>
      <c r="Q226" s="75" t="str">
        <f t="shared" si="55"/>
        <v xml:space="preserve"> </v>
      </c>
      <c r="R226" s="75"/>
      <c r="S226" s="75"/>
      <c r="T226" s="75"/>
      <c r="U226" s="75"/>
      <c r="V226" s="75"/>
      <c r="W226" s="75"/>
      <c r="X226" s="75"/>
      <c r="Y226" s="75"/>
      <c r="Z226" s="75"/>
      <c r="AA226" s="75"/>
      <c r="AB226" s="75"/>
      <c r="AC226" s="75"/>
      <c r="AD226" s="75"/>
      <c r="AE226" s="75"/>
      <c r="AF226" s="75"/>
      <c r="AG226" s="75"/>
      <c r="AH226" s="75"/>
      <c r="AI226" s="75"/>
      <c r="AJ226" s="75"/>
      <c r="AK226" s="75"/>
      <c r="AL226" s="75"/>
      <c r="AM226" s="75"/>
      <c r="AN226" s="75"/>
      <c r="AO226" s="75"/>
      <c r="AP226" s="75"/>
      <c r="AQ226" s="75"/>
      <c r="AR226" s="75"/>
      <c r="AS226" s="75"/>
      <c r="AT226" s="75"/>
      <c r="AU226" s="75"/>
      <c r="AV226" s="75"/>
      <c r="AW226" s="75"/>
      <c r="AX226" s="75"/>
      <c r="AY226" s="75"/>
      <c r="AZ226" s="75"/>
      <c r="BA226" s="17" t="str">
        <f t="shared" si="60"/>
        <v/>
      </c>
      <c r="BB226" s="17" t="str">
        <f t="shared" si="56"/>
        <v/>
      </c>
      <c r="BC226" s="10"/>
      <c r="BD226" s="25">
        <f t="shared" si="57"/>
        <v>0</v>
      </c>
      <c r="BE226" s="25">
        <f t="shared" si="58"/>
        <v>0</v>
      </c>
      <c r="BF226" s="10"/>
    </row>
    <row r="227" spans="1:58" ht="12.95" customHeight="1" x14ac:dyDescent="0.15">
      <c r="A227" s="306" t="s">
        <v>147</v>
      </c>
      <c r="B227" s="319" t="s">
        <v>218</v>
      </c>
      <c r="C227" s="319"/>
      <c r="D227" s="229">
        <f t="shared" si="59"/>
        <v>0</v>
      </c>
      <c r="E227" s="114"/>
      <c r="F227" s="115"/>
      <c r="G227" s="115"/>
      <c r="H227" s="115"/>
      <c r="I227" s="115"/>
      <c r="J227" s="115"/>
      <c r="K227" s="115"/>
      <c r="L227" s="115"/>
      <c r="M227" s="179"/>
      <c r="N227" s="117"/>
      <c r="O227" s="117"/>
      <c r="P227" s="118"/>
      <c r="Q227" s="75" t="str">
        <f t="shared" si="55"/>
        <v xml:space="preserve"> </v>
      </c>
      <c r="R227" s="75"/>
      <c r="S227" s="75"/>
      <c r="T227" s="75"/>
      <c r="U227" s="75"/>
      <c r="V227" s="75"/>
      <c r="W227" s="75"/>
      <c r="X227" s="75"/>
      <c r="Y227" s="75"/>
      <c r="Z227" s="75"/>
      <c r="AA227" s="75"/>
      <c r="AB227" s="75"/>
      <c r="AC227" s="75"/>
      <c r="AD227" s="75"/>
      <c r="AE227" s="75"/>
      <c r="AF227" s="75"/>
      <c r="AG227" s="75"/>
      <c r="AH227" s="75"/>
      <c r="AI227" s="75"/>
      <c r="AJ227" s="75"/>
      <c r="AK227" s="75"/>
      <c r="AL227" s="75"/>
      <c r="AM227" s="75"/>
      <c r="AN227" s="75"/>
      <c r="AO227" s="75"/>
      <c r="AP227" s="75"/>
      <c r="AQ227" s="75"/>
      <c r="AR227" s="75"/>
      <c r="AS227" s="75"/>
      <c r="AT227" s="75"/>
      <c r="AU227" s="75"/>
      <c r="AV227" s="75"/>
      <c r="AW227" s="75"/>
      <c r="AX227" s="75"/>
      <c r="AY227" s="75"/>
      <c r="AZ227" s="75"/>
      <c r="BA227" s="17" t="str">
        <f t="shared" si="60"/>
        <v/>
      </c>
      <c r="BB227" s="17" t="str">
        <f t="shared" si="56"/>
        <v/>
      </c>
      <c r="BC227" s="10"/>
      <c r="BD227" s="25">
        <f t="shared" si="57"/>
        <v>0</v>
      </c>
      <c r="BE227" s="25">
        <f t="shared" si="58"/>
        <v>0</v>
      </c>
      <c r="BF227" s="10"/>
    </row>
    <row r="228" spans="1:58" ht="12.95" customHeight="1" x14ac:dyDescent="0.15">
      <c r="A228" s="327"/>
      <c r="B228" s="320" t="s">
        <v>219</v>
      </c>
      <c r="C228" s="320"/>
      <c r="D228" s="113">
        <f t="shared" si="59"/>
        <v>0</v>
      </c>
      <c r="E228" s="96"/>
      <c r="F228" s="80"/>
      <c r="G228" s="80"/>
      <c r="H228" s="80"/>
      <c r="I228" s="80"/>
      <c r="J228" s="80"/>
      <c r="K228" s="80"/>
      <c r="L228" s="80"/>
      <c r="M228" s="98"/>
      <c r="N228" s="83"/>
      <c r="O228" s="83"/>
      <c r="P228" s="119"/>
      <c r="Q228" s="75" t="str">
        <f t="shared" si="55"/>
        <v xml:space="preserve"> </v>
      </c>
      <c r="R228" s="75"/>
      <c r="S228" s="75"/>
      <c r="T228" s="75"/>
      <c r="U228" s="75"/>
      <c r="V228" s="75"/>
      <c r="W228" s="75"/>
      <c r="X228" s="75"/>
      <c r="Y228" s="75"/>
      <c r="Z228" s="75"/>
      <c r="AA228" s="75"/>
      <c r="AB228" s="75"/>
      <c r="AC228" s="75"/>
      <c r="AD228" s="75"/>
      <c r="AE228" s="75"/>
      <c r="AF228" s="75"/>
      <c r="AG228" s="75"/>
      <c r="AH228" s="75"/>
      <c r="AI228" s="75"/>
      <c r="AJ228" s="75"/>
      <c r="AK228" s="75"/>
      <c r="AL228" s="75"/>
      <c r="AM228" s="75"/>
      <c r="AN228" s="75"/>
      <c r="AO228" s="75"/>
      <c r="AP228" s="75"/>
      <c r="AQ228" s="75"/>
      <c r="AR228" s="75"/>
      <c r="AS228" s="75"/>
      <c r="AT228" s="75"/>
      <c r="AU228" s="75"/>
      <c r="AV228" s="75"/>
      <c r="AW228" s="75"/>
      <c r="AX228" s="75"/>
      <c r="AY228" s="75"/>
      <c r="AZ228" s="75"/>
      <c r="BA228" s="17" t="str">
        <f t="shared" si="60"/>
        <v/>
      </c>
      <c r="BB228" s="17" t="str">
        <f t="shared" si="56"/>
        <v/>
      </c>
      <c r="BC228" s="10"/>
      <c r="BD228" s="25">
        <f t="shared" si="57"/>
        <v>0</v>
      </c>
      <c r="BE228" s="25">
        <f t="shared" si="58"/>
        <v>0</v>
      </c>
      <c r="BF228" s="10"/>
    </row>
    <row r="229" spans="1:58" ht="12.95" customHeight="1" x14ac:dyDescent="0.15">
      <c r="A229" s="327"/>
      <c r="B229" s="320" t="s">
        <v>141</v>
      </c>
      <c r="C229" s="320"/>
      <c r="D229" s="113">
        <f t="shared" si="59"/>
        <v>0</v>
      </c>
      <c r="E229" s="96"/>
      <c r="F229" s="80"/>
      <c r="G229" s="80"/>
      <c r="H229" s="80"/>
      <c r="I229" s="80"/>
      <c r="J229" s="80"/>
      <c r="K229" s="80"/>
      <c r="L229" s="80"/>
      <c r="M229" s="98"/>
      <c r="N229" s="83"/>
      <c r="O229" s="83"/>
      <c r="P229" s="119"/>
      <c r="Q229" s="75" t="str">
        <f t="shared" si="55"/>
        <v xml:space="preserve"> </v>
      </c>
      <c r="R229" s="75"/>
      <c r="S229" s="75"/>
      <c r="T229" s="75"/>
      <c r="U229" s="75"/>
      <c r="V229" s="75"/>
      <c r="W229" s="75"/>
      <c r="X229" s="75"/>
      <c r="Y229" s="75"/>
      <c r="Z229" s="75"/>
      <c r="AA229" s="75"/>
      <c r="AB229" s="75"/>
      <c r="AC229" s="75"/>
      <c r="AD229" s="75"/>
      <c r="AE229" s="75"/>
      <c r="AF229" s="75"/>
      <c r="AG229" s="75"/>
      <c r="AH229" s="75"/>
      <c r="AI229" s="75"/>
      <c r="AJ229" s="75"/>
      <c r="AK229" s="75"/>
      <c r="AL229" s="75"/>
      <c r="AM229" s="75"/>
      <c r="AN229" s="75"/>
      <c r="AO229" s="75"/>
      <c r="AP229" s="75"/>
      <c r="AQ229" s="75"/>
      <c r="AR229" s="75"/>
      <c r="AS229" s="75"/>
      <c r="AT229" s="75"/>
      <c r="AU229" s="75"/>
      <c r="AV229" s="75"/>
      <c r="AW229" s="75"/>
      <c r="AX229" s="75"/>
      <c r="AY229" s="75"/>
      <c r="AZ229" s="75"/>
      <c r="BA229" s="17" t="str">
        <f t="shared" si="60"/>
        <v/>
      </c>
      <c r="BB229" s="17" t="str">
        <f t="shared" si="56"/>
        <v/>
      </c>
      <c r="BC229" s="10"/>
      <c r="BD229" s="25">
        <f t="shared" si="57"/>
        <v>0</v>
      </c>
      <c r="BE229" s="25">
        <f t="shared" si="58"/>
        <v>0</v>
      </c>
      <c r="BF229" s="10"/>
    </row>
    <row r="230" spans="1:58" ht="12.95" customHeight="1" x14ac:dyDescent="0.15">
      <c r="A230" s="307"/>
      <c r="B230" s="326" t="s">
        <v>142</v>
      </c>
      <c r="C230" s="326"/>
      <c r="D230" s="195">
        <f t="shared" si="59"/>
        <v>0</v>
      </c>
      <c r="E230" s="53"/>
      <c r="F230" s="55"/>
      <c r="G230" s="55"/>
      <c r="H230" s="55"/>
      <c r="I230" s="55"/>
      <c r="J230" s="55"/>
      <c r="K230" s="55"/>
      <c r="L230" s="55"/>
      <c r="M230" s="57"/>
      <c r="N230" s="58"/>
      <c r="O230" s="58"/>
      <c r="P230" s="148"/>
      <c r="Q230" s="75" t="str">
        <f t="shared" si="55"/>
        <v xml:space="preserve"> </v>
      </c>
      <c r="R230" s="75"/>
      <c r="S230" s="75"/>
      <c r="T230" s="75"/>
      <c r="U230" s="75"/>
      <c r="V230" s="75"/>
      <c r="W230" s="75"/>
      <c r="X230" s="75"/>
      <c r="Y230" s="75"/>
      <c r="Z230" s="75"/>
      <c r="AA230" s="75"/>
      <c r="AB230" s="75"/>
      <c r="AC230" s="75"/>
      <c r="AD230" s="75"/>
      <c r="AE230" s="75"/>
      <c r="AF230" s="75"/>
      <c r="AG230" s="75"/>
      <c r="AH230" s="75"/>
      <c r="AI230" s="75"/>
      <c r="AJ230" s="75"/>
      <c r="AK230" s="75"/>
      <c r="AL230" s="75"/>
      <c r="AM230" s="75"/>
      <c r="AN230" s="75"/>
      <c r="AO230" s="75"/>
      <c r="AP230" s="75"/>
      <c r="AQ230" s="75"/>
      <c r="AR230" s="75"/>
      <c r="AS230" s="75"/>
      <c r="AT230" s="75"/>
      <c r="AU230" s="75"/>
      <c r="AV230" s="75"/>
      <c r="AW230" s="75"/>
      <c r="AX230" s="75"/>
      <c r="AY230" s="75"/>
      <c r="AZ230" s="75"/>
      <c r="BA230" s="17" t="str">
        <f t="shared" si="60"/>
        <v/>
      </c>
      <c r="BB230" s="17" t="str">
        <f t="shared" si="56"/>
        <v/>
      </c>
      <c r="BC230" s="10"/>
      <c r="BD230" s="25">
        <f t="shared" si="57"/>
        <v>0</v>
      </c>
      <c r="BE230" s="25">
        <f t="shared" si="58"/>
        <v>0</v>
      </c>
      <c r="BF230" s="10"/>
    </row>
    <row r="231" spans="1:58" ht="12.95" customHeight="1" x14ac:dyDescent="0.15">
      <c r="A231" s="317" t="s">
        <v>223</v>
      </c>
      <c r="B231" s="319" t="s">
        <v>218</v>
      </c>
      <c r="C231" s="319"/>
      <c r="D231" s="229">
        <f t="shared" si="59"/>
        <v>0</v>
      </c>
      <c r="E231" s="114"/>
      <c r="F231" s="115"/>
      <c r="G231" s="115"/>
      <c r="H231" s="115"/>
      <c r="I231" s="115"/>
      <c r="J231" s="115"/>
      <c r="K231" s="115"/>
      <c r="L231" s="115"/>
      <c r="M231" s="179"/>
      <c r="N231" s="117"/>
      <c r="O231" s="117"/>
      <c r="P231" s="118"/>
      <c r="Q231" s="75" t="str">
        <f t="shared" si="55"/>
        <v xml:space="preserve"> </v>
      </c>
      <c r="R231" s="75"/>
      <c r="S231" s="75"/>
      <c r="T231" s="75"/>
      <c r="U231" s="75"/>
      <c r="V231" s="75"/>
      <c r="W231" s="75"/>
      <c r="X231" s="75"/>
      <c r="Y231" s="75"/>
      <c r="Z231" s="75"/>
      <c r="AA231" s="75"/>
      <c r="AB231" s="75"/>
      <c r="AC231" s="75"/>
      <c r="AD231" s="75"/>
      <c r="AE231" s="75"/>
      <c r="AF231" s="75"/>
      <c r="AG231" s="75"/>
      <c r="AH231" s="75"/>
      <c r="AI231" s="75"/>
      <c r="AJ231" s="75"/>
      <c r="AK231" s="75"/>
      <c r="AL231" s="75"/>
      <c r="AM231" s="75"/>
      <c r="AN231" s="75"/>
      <c r="AO231" s="75"/>
      <c r="AP231" s="75"/>
      <c r="AQ231" s="75"/>
      <c r="AR231" s="75"/>
      <c r="AS231" s="75"/>
      <c r="AT231" s="75"/>
      <c r="AU231" s="75"/>
      <c r="AV231" s="75"/>
      <c r="AW231" s="75"/>
      <c r="AX231" s="75"/>
      <c r="AY231" s="75"/>
      <c r="AZ231" s="75"/>
      <c r="BA231" s="17" t="str">
        <f t="shared" si="60"/>
        <v/>
      </c>
      <c r="BB231" s="17" t="str">
        <f t="shared" si="56"/>
        <v/>
      </c>
      <c r="BC231" s="10"/>
      <c r="BD231" s="25">
        <f t="shared" si="57"/>
        <v>0</v>
      </c>
      <c r="BE231" s="25">
        <f t="shared" si="58"/>
        <v>0</v>
      </c>
      <c r="BF231" s="10"/>
    </row>
    <row r="232" spans="1:58" ht="12.95" customHeight="1" x14ac:dyDescent="0.15">
      <c r="A232" s="318"/>
      <c r="B232" s="320" t="s">
        <v>219</v>
      </c>
      <c r="C232" s="320"/>
      <c r="D232" s="113">
        <f t="shared" si="59"/>
        <v>0</v>
      </c>
      <c r="E232" s="96"/>
      <c r="F232" s="80"/>
      <c r="G232" s="80"/>
      <c r="H232" s="80"/>
      <c r="I232" s="80"/>
      <c r="J232" s="80"/>
      <c r="K232" s="80"/>
      <c r="L232" s="80"/>
      <c r="M232" s="98"/>
      <c r="N232" s="83"/>
      <c r="O232" s="83"/>
      <c r="P232" s="119"/>
      <c r="Q232" s="75" t="str">
        <f t="shared" si="55"/>
        <v xml:space="preserve"> </v>
      </c>
      <c r="R232" s="75"/>
      <c r="S232" s="75"/>
      <c r="T232" s="75"/>
      <c r="U232" s="75"/>
      <c r="V232" s="75"/>
      <c r="W232" s="75"/>
      <c r="X232" s="75"/>
      <c r="Y232" s="75"/>
      <c r="Z232" s="75"/>
      <c r="AA232" s="75"/>
      <c r="AB232" s="75"/>
      <c r="AC232" s="75"/>
      <c r="AD232" s="75"/>
      <c r="AE232" s="75"/>
      <c r="AF232" s="75"/>
      <c r="AG232" s="75"/>
      <c r="AH232" s="75"/>
      <c r="AI232" s="75"/>
      <c r="AJ232" s="75"/>
      <c r="AK232" s="75"/>
      <c r="AL232" s="75"/>
      <c r="AM232" s="75"/>
      <c r="AN232" s="75"/>
      <c r="AO232" s="75"/>
      <c r="AP232" s="75"/>
      <c r="AQ232" s="75"/>
      <c r="AR232" s="75"/>
      <c r="AS232" s="75"/>
      <c r="AT232" s="75"/>
      <c r="AU232" s="75"/>
      <c r="AV232" s="75"/>
      <c r="AW232" s="75"/>
      <c r="AX232" s="75"/>
      <c r="AY232" s="75"/>
      <c r="AZ232" s="75"/>
      <c r="BA232" s="17" t="str">
        <f t="shared" si="60"/>
        <v/>
      </c>
      <c r="BB232" s="17" t="str">
        <f t="shared" si="56"/>
        <v/>
      </c>
      <c r="BC232" s="10"/>
      <c r="BD232" s="25">
        <f t="shared" si="57"/>
        <v>0</v>
      </c>
      <c r="BE232" s="25">
        <f t="shared" si="58"/>
        <v>0</v>
      </c>
      <c r="BF232" s="10"/>
    </row>
    <row r="233" spans="1:58" ht="12.95" customHeight="1" x14ac:dyDescent="0.15">
      <c r="A233" s="318"/>
      <c r="B233" s="320" t="s">
        <v>141</v>
      </c>
      <c r="C233" s="320"/>
      <c r="D233" s="113">
        <f t="shared" si="59"/>
        <v>0</v>
      </c>
      <c r="E233" s="96"/>
      <c r="F233" s="80"/>
      <c r="G233" s="80"/>
      <c r="H233" s="80"/>
      <c r="I233" s="80"/>
      <c r="J233" s="80"/>
      <c r="K233" s="80"/>
      <c r="L233" s="80"/>
      <c r="M233" s="98"/>
      <c r="N233" s="83"/>
      <c r="O233" s="83"/>
      <c r="P233" s="119"/>
      <c r="Q233" s="75" t="str">
        <f t="shared" si="55"/>
        <v xml:space="preserve"> </v>
      </c>
      <c r="R233" s="75"/>
      <c r="S233" s="75"/>
      <c r="T233" s="75"/>
      <c r="U233" s="75"/>
      <c r="V233" s="75"/>
      <c r="W233" s="75"/>
      <c r="X233" s="75"/>
      <c r="Y233" s="75"/>
      <c r="Z233" s="75"/>
      <c r="AA233" s="75"/>
      <c r="AB233" s="75"/>
      <c r="AC233" s="75"/>
      <c r="AD233" s="75"/>
      <c r="AE233" s="75"/>
      <c r="AF233" s="75"/>
      <c r="AG233" s="75"/>
      <c r="AH233" s="75"/>
      <c r="AI233" s="75"/>
      <c r="AJ233" s="75"/>
      <c r="AK233" s="75"/>
      <c r="AL233" s="75"/>
      <c r="AM233" s="75"/>
      <c r="AN233" s="75"/>
      <c r="AO233" s="75"/>
      <c r="AP233" s="75"/>
      <c r="AQ233" s="75"/>
      <c r="AR233" s="75"/>
      <c r="AS233" s="75"/>
      <c r="AT233" s="75"/>
      <c r="AU233" s="75"/>
      <c r="AV233" s="75"/>
      <c r="AW233" s="75"/>
      <c r="AX233" s="75"/>
      <c r="AY233" s="75"/>
      <c r="AZ233" s="75"/>
      <c r="BA233" s="17" t="str">
        <f t="shared" si="60"/>
        <v/>
      </c>
      <c r="BB233" s="17" t="str">
        <f t="shared" si="56"/>
        <v/>
      </c>
      <c r="BC233" s="10"/>
      <c r="BD233" s="25">
        <f t="shared" si="57"/>
        <v>0</v>
      </c>
      <c r="BE233" s="25">
        <f t="shared" si="58"/>
        <v>0</v>
      </c>
      <c r="BF233" s="10"/>
    </row>
    <row r="234" spans="1:58" ht="12.95" customHeight="1" thickBot="1" x14ac:dyDescent="0.2">
      <c r="A234" s="318"/>
      <c r="B234" s="321" t="s">
        <v>142</v>
      </c>
      <c r="C234" s="321"/>
      <c r="D234" s="191">
        <f t="shared" si="59"/>
        <v>0</v>
      </c>
      <c r="E234" s="142"/>
      <c r="F234" s="144"/>
      <c r="G234" s="144"/>
      <c r="H234" s="144"/>
      <c r="I234" s="144"/>
      <c r="J234" s="144"/>
      <c r="K234" s="144"/>
      <c r="L234" s="144"/>
      <c r="M234" s="145"/>
      <c r="N234" s="87"/>
      <c r="O234" s="87"/>
      <c r="P234" s="157"/>
      <c r="Q234" s="75" t="str">
        <f t="shared" si="55"/>
        <v xml:space="preserve"> </v>
      </c>
      <c r="R234" s="75"/>
      <c r="S234" s="75"/>
      <c r="T234" s="75"/>
      <c r="U234" s="75"/>
      <c r="V234" s="75"/>
      <c r="W234" s="75"/>
      <c r="X234" s="75"/>
      <c r="Y234" s="75"/>
      <c r="Z234" s="75"/>
      <c r="AA234" s="75"/>
      <c r="AB234" s="75"/>
      <c r="AC234" s="75"/>
      <c r="AD234" s="75"/>
      <c r="AE234" s="75"/>
      <c r="AF234" s="75"/>
      <c r="AG234" s="75"/>
      <c r="AH234" s="75"/>
      <c r="AI234" s="75"/>
      <c r="AJ234" s="75"/>
      <c r="AK234" s="75"/>
      <c r="AL234" s="75"/>
      <c r="AM234" s="75"/>
      <c r="AN234" s="75"/>
      <c r="AO234" s="75"/>
      <c r="AP234" s="75"/>
      <c r="AQ234" s="75"/>
      <c r="AR234" s="75"/>
      <c r="AS234" s="75"/>
      <c r="AT234" s="75"/>
      <c r="AU234" s="75"/>
      <c r="AV234" s="75"/>
      <c r="AW234" s="75"/>
      <c r="AX234" s="75"/>
      <c r="AY234" s="75"/>
      <c r="AZ234" s="75"/>
      <c r="BA234" s="17" t="str">
        <f t="shared" si="60"/>
        <v/>
      </c>
      <c r="BB234" s="17" t="str">
        <f t="shared" si="56"/>
        <v/>
      </c>
      <c r="BC234" s="10"/>
      <c r="BD234" s="25">
        <f t="shared" si="57"/>
        <v>0</v>
      </c>
      <c r="BE234" s="25">
        <f t="shared" si="58"/>
        <v>0</v>
      </c>
      <c r="BF234" s="10"/>
    </row>
    <row r="235" spans="1:58" ht="12.95" customHeight="1" thickTop="1" x14ac:dyDescent="0.15">
      <c r="A235" s="322" t="s">
        <v>4</v>
      </c>
      <c r="B235" s="325" t="s">
        <v>218</v>
      </c>
      <c r="C235" s="325"/>
      <c r="D235" s="234">
        <f t="shared" si="59"/>
        <v>143</v>
      </c>
      <c r="E235" s="235">
        <f t="shared" ref="E235:G238" si="62">+E183+E187+E191+E195+E199+E203+E207+E219+E223+E227+E231</f>
        <v>7</v>
      </c>
      <c r="F235" s="236">
        <f t="shared" si="62"/>
        <v>1</v>
      </c>
      <c r="G235" s="236">
        <f t="shared" si="62"/>
        <v>2</v>
      </c>
      <c r="H235" s="236">
        <f t="shared" ref="H235:J238" si="63">+H183+H187+H191+H195+H199+H203+H207+H211+H219+H223+H227+H231+H215</f>
        <v>2</v>
      </c>
      <c r="I235" s="236">
        <f t="shared" si="63"/>
        <v>4</v>
      </c>
      <c r="J235" s="236">
        <f t="shared" si="63"/>
        <v>13</v>
      </c>
      <c r="K235" s="236">
        <f>+K183+K187+K191+K199+K203+K207+K211+K219+K223+K227+K231+K215</f>
        <v>87</v>
      </c>
      <c r="L235" s="236">
        <f t="shared" ref="L235:M238" si="64">+L183+L187+L191+L199+L207+L211+L219+L223+L227+L231+L215</f>
        <v>14</v>
      </c>
      <c r="M235" s="237">
        <f t="shared" si="64"/>
        <v>13</v>
      </c>
      <c r="N235" s="234">
        <f t="shared" ref="N235:O238" si="65">+N183+N187+N191+N195+N199+N203+N207+N211+N219+N223+N227+N231+N215</f>
        <v>40</v>
      </c>
      <c r="O235" s="234">
        <f t="shared" si="65"/>
        <v>103</v>
      </c>
      <c r="P235" s="234">
        <f>+P183+P187+P191+P199+P207+P211+P219+P223+P227+P231+P215</f>
        <v>1</v>
      </c>
      <c r="Q235" s="75" t="str">
        <f t="shared" si="55"/>
        <v xml:space="preserve"> </v>
      </c>
      <c r="R235" s="75"/>
      <c r="S235" s="75"/>
      <c r="T235" s="75"/>
      <c r="U235" s="75"/>
      <c r="V235" s="75"/>
      <c r="W235" s="75"/>
      <c r="X235" s="75"/>
      <c r="Y235" s="75"/>
      <c r="Z235" s="75"/>
      <c r="AA235" s="75"/>
      <c r="AB235" s="75"/>
      <c r="AC235" s="75"/>
      <c r="AD235" s="75"/>
      <c r="AE235" s="75"/>
      <c r="AF235" s="75"/>
      <c r="AG235" s="75"/>
      <c r="AH235" s="75"/>
      <c r="AI235" s="75"/>
      <c r="AJ235" s="75"/>
      <c r="AK235" s="75"/>
      <c r="AL235" s="75"/>
      <c r="AM235" s="75"/>
      <c r="AN235" s="75"/>
      <c r="AO235" s="75"/>
      <c r="AP235" s="75"/>
      <c r="AQ235" s="75"/>
      <c r="AR235" s="75"/>
      <c r="AS235" s="75"/>
      <c r="AT235" s="75"/>
      <c r="AU235" s="75"/>
      <c r="AV235" s="75"/>
      <c r="AW235" s="75"/>
      <c r="AX235" s="75"/>
      <c r="AY235" s="75"/>
      <c r="AZ235" s="75"/>
      <c r="BA235" s="17" t="str">
        <f t="shared" si="60"/>
        <v/>
      </c>
      <c r="BB235" s="17" t="str">
        <f t="shared" si="56"/>
        <v/>
      </c>
      <c r="BC235" s="10"/>
      <c r="BD235" s="25">
        <f t="shared" si="57"/>
        <v>0</v>
      </c>
      <c r="BE235" s="25">
        <f t="shared" si="58"/>
        <v>0</v>
      </c>
      <c r="BF235" s="10"/>
    </row>
    <row r="236" spans="1:58" ht="12.95" customHeight="1" x14ac:dyDescent="0.15">
      <c r="A236" s="323"/>
      <c r="B236" s="320" t="s">
        <v>219</v>
      </c>
      <c r="C236" s="320"/>
      <c r="D236" s="113">
        <f t="shared" si="59"/>
        <v>718</v>
      </c>
      <c r="E236" s="238">
        <f t="shared" si="62"/>
        <v>45</v>
      </c>
      <c r="F236" s="239">
        <f t="shared" si="62"/>
        <v>7</v>
      </c>
      <c r="G236" s="239">
        <f t="shared" si="62"/>
        <v>15</v>
      </c>
      <c r="H236" s="239">
        <f t="shared" si="63"/>
        <v>21</v>
      </c>
      <c r="I236" s="239">
        <f t="shared" si="63"/>
        <v>107</v>
      </c>
      <c r="J236" s="239">
        <f t="shared" si="63"/>
        <v>156</v>
      </c>
      <c r="K236" s="239">
        <f>+K184+K188+K192+K200+K204+K208+K212+K220+K224+K228+K232+K216</f>
        <v>267</v>
      </c>
      <c r="L236" s="239">
        <f t="shared" si="64"/>
        <v>56</v>
      </c>
      <c r="M236" s="240">
        <f t="shared" si="64"/>
        <v>44</v>
      </c>
      <c r="N236" s="113">
        <f t="shared" si="65"/>
        <v>261</v>
      </c>
      <c r="O236" s="113">
        <f t="shared" si="65"/>
        <v>457</v>
      </c>
      <c r="P236" s="113">
        <f>+P184+P188+P192+P200+P208+P212+P220+P224+P228+P232+P216</f>
        <v>1</v>
      </c>
      <c r="Q236" s="75" t="str">
        <f t="shared" si="55"/>
        <v xml:space="preserve"> </v>
      </c>
      <c r="R236" s="75"/>
      <c r="S236" s="75"/>
      <c r="T236" s="75"/>
      <c r="U236" s="75"/>
      <c r="V236" s="75"/>
      <c r="W236" s="75"/>
      <c r="X236" s="75"/>
      <c r="Y236" s="75"/>
      <c r="Z236" s="75"/>
      <c r="AA236" s="75"/>
      <c r="AB236" s="75"/>
      <c r="AC236" s="75"/>
      <c r="AD236" s="75"/>
      <c r="AE236" s="75"/>
      <c r="AF236" s="75"/>
      <c r="AG236" s="75"/>
      <c r="AH236" s="75"/>
      <c r="AI236" s="75"/>
      <c r="AJ236" s="75"/>
      <c r="AK236" s="75"/>
      <c r="AL236" s="75"/>
      <c r="AM236" s="75"/>
      <c r="AN236" s="75"/>
      <c r="AO236" s="75"/>
      <c r="AP236" s="75"/>
      <c r="AQ236" s="75"/>
      <c r="AR236" s="75"/>
      <c r="AS236" s="75"/>
      <c r="AT236" s="75"/>
      <c r="AU236" s="75"/>
      <c r="AV236" s="75"/>
      <c r="AW236" s="75"/>
      <c r="AX236" s="75"/>
      <c r="AY236" s="75"/>
      <c r="AZ236" s="75"/>
      <c r="BA236" s="17" t="str">
        <f t="shared" si="60"/>
        <v/>
      </c>
      <c r="BB236" s="17" t="str">
        <f t="shared" si="56"/>
        <v/>
      </c>
      <c r="BC236" s="10"/>
      <c r="BD236" s="25">
        <f t="shared" si="57"/>
        <v>0</v>
      </c>
      <c r="BE236" s="25">
        <f t="shared" si="58"/>
        <v>0</v>
      </c>
      <c r="BF236" s="10"/>
    </row>
    <row r="237" spans="1:58" ht="12.95" customHeight="1" x14ac:dyDescent="0.15">
      <c r="A237" s="323"/>
      <c r="B237" s="320" t="s">
        <v>141</v>
      </c>
      <c r="C237" s="320"/>
      <c r="D237" s="113">
        <f t="shared" si="59"/>
        <v>138</v>
      </c>
      <c r="E237" s="238">
        <f t="shared" si="62"/>
        <v>7</v>
      </c>
      <c r="F237" s="239">
        <f t="shared" si="62"/>
        <v>3</v>
      </c>
      <c r="G237" s="239">
        <f t="shared" si="62"/>
        <v>5</v>
      </c>
      <c r="H237" s="239">
        <f t="shared" si="63"/>
        <v>3</v>
      </c>
      <c r="I237" s="239">
        <f t="shared" si="63"/>
        <v>9</v>
      </c>
      <c r="J237" s="239">
        <f t="shared" si="63"/>
        <v>15</v>
      </c>
      <c r="K237" s="239">
        <f>+K185+K189+K193+K201+K205+K209+K213+K221+K225+K229+K233+K217</f>
        <v>71</v>
      </c>
      <c r="L237" s="239">
        <f t="shared" si="64"/>
        <v>12</v>
      </c>
      <c r="M237" s="240">
        <f t="shared" si="64"/>
        <v>13</v>
      </c>
      <c r="N237" s="113">
        <f t="shared" si="65"/>
        <v>46</v>
      </c>
      <c r="O237" s="113">
        <f t="shared" si="65"/>
        <v>92</v>
      </c>
      <c r="P237" s="113">
        <f>+P185+P189+P193+P201+P209+P213+P221+P225+P229+P233+P217</f>
        <v>1</v>
      </c>
      <c r="Q237" s="75" t="str">
        <f t="shared" si="55"/>
        <v xml:space="preserve"> </v>
      </c>
      <c r="R237" s="75"/>
      <c r="S237" s="75"/>
      <c r="T237" s="75"/>
      <c r="U237" s="75"/>
      <c r="V237" s="75"/>
      <c r="W237" s="75"/>
      <c r="X237" s="75"/>
      <c r="Y237" s="75"/>
      <c r="Z237" s="75"/>
      <c r="AA237" s="75"/>
      <c r="AB237" s="75"/>
      <c r="AC237" s="75"/>
      <c r="AD237" s="75"/>
      <c r="AE237" s="75"/>
      <c r="AF237" s="75"/>
      <c r="AG237" s="75"/>
      <c r="AH237" s="75"/>
      <c r="AI237" s="75"/>
      <c r="AJ237" s="75"/>
      <c r="AK237" s="75"/>
      <c r="AL237" s="75"/>
      <c r="AM237" s="75"/>
      <c r="AN237" s="75"/>
      <c r="AO237" s="75"/>
      <c r="AP237" s="75"/>
      <c r="AQ237" s="75"/>
      <c r="AR237" s="75"/>
      <c r="AS237" s="75"/>
      <c r="AT237" s="75"/>
      <c r="AU237" s="75"/>
      <c r="AV237" s="75"/>
      <c r="AW237" s="75"/>
      <c r="AX237" s="75"/>
      <c r="AY237" s="75"/>
      <c r="AZ237" s="75"/>
      <c r="BA237" s="17" t="str">
        <f t="shared" si="60"/>
        <v/>
      </c>
      <c r="BB237" s="17" t="str">
        <f t="shared" si="56"/>
        <v/>
      </c>
      <c r="BC237" s="10"/>
      <c r="BD237" s="25">
        <f t="shared" si="57"/>
        <v>0</v>
      </c>
      <c r="BE237" s="25">
        <f t="shared" si="58"/>
        <v>0</v>
      </c>
      <c r="BF237" s="10"/>
    </row>
    <row r="238" spans="1:58" ht="12.95" customHeight="1" x14ac:dyDescent="0.15">
      <c r="A238" s="324"/>
      <c r="B238" s="326" t="s">
        <v>142</v>
      </c>
      <c r="C238" s="326"/>
      <c r="D238" s="195">
        <f t="shared" si="59"/>
        <v>148</v>
      </c>
      <c r="E238" s="241">
        <f t="shared" si="62"/>
        <v>9</v>
      </c>
      <c r="F238" s="242">
        <f t="shared" si="62"/>
        <v>3</v>
      </c>
      <c r="G238" s="242">
        <f t="shared" si="62"/>
        <v>3</v>
      </c>
      <c r="H238" s="242">
        <f t="shared" si="63"/>
        <v>3</v>
      </c>
      <c r="I238" s="242">
        <f t="shared" si="63"/>
        <v>14</v>
      </c>
      <c r="J238" s="242">
        <f t="shared" si="63"/>
        <v>33</v>
      </c>
      <c r="K238" s="242">
        <f>+K186+K190+K194+K202+K206+K210+K214+K222+K226+K230+K234+K218</f>
        <v>53</v>
      </c>
      <c r="L238" s="242">
        <f t="shared" si="64"/>
        <v>15</v>
      </c>
      <c r="M238" s="243">
        <f t="shared" si="64"/>
        <v>15</v>
      </c>
      <c r="N238" s="195">
        <f t="shared" si="65"/>
        <v>50</v>
      </c>
      <c r="O238" s="195">
        <f t="shared" si="65"/>
        <v>98</v>
      </c>
      <c r="P238" s="195">
        <f>+P186+P190+P194+P202+P210+P214+P222+P226+P230+P234+P218</f>
        <v>0</v>
      </c>
      <c r="Q238" s="75" t="str">
        <f t="shared" si="55"/>
        <v xml:space="preserve"> </v>
      </c>
      <c r="R238" s="75"/>
      <c r="S238" s="75"/>
      <c r="T238" s="75"/>
      <c r="U238" s="75"/>
      <c r="V238" s="75"/>
      <c r="W238" s="75"/>
      <c r="X238" s="75"/>
      <c r="Y238" s="75"/>
      <c r="Z238" s="75"/>
      <c r="AA238" s="75"/>
      <c r="AB238" s="75"/>
      <c r="AC238" s="75"/>
      <c r="AD238" s="75"/>
      <c r="AE238" s="75"/>
      <c r="AF238" s="75"/>
      <c r="AG238" s="75"/>
      <c r="AH238" s="75"/>
      <c r="AI238" s="75"/>
      <c r="AJ238" s="75"/>
      <c r="AK238" s="75"/>
      <c r="AL238" s="75"/>
      <c r="AM238" s="75"/>
      <c r="AN238" s="75"/>
      <c r="AO238" s="75"/>
      <c r="AP238" s="75"/>
      <c r="AQ238" s="75"/>
      <c r="AR238" s="75"/>
      <c r="AS238" s="75"/>
      <c r="AT238" s="75"/>
      <c r="AU238" s="75"/>
      <c r="AV238" s="75"/>
      <c r="AW238" s="75"/>
      <c r="AX238" s="75"/>
      <c r="AY238" s="75"/>
      <c r="AZ238" s="75"/>
      <c r="BA238" s="17" t="str">
        <f t="shared" si="60"/>
        <v/>
      </c>
      <c r="BB238" s="17" t="str">
        <f t="shared" si="56"/>
        <v/>
      </c>
      <c r="BC238" s="10"/>
      <c r="BD238" s="25">
        <f t="shared" si="57"/>
        <v>0</v>
      </c>
      <c r="BE238" s="25">
        <f t="shared" si="58"/>
        <v>0</v>
      </c>
      <c r="BF238" s="10"/>
    </row>
    <row r="239" spans="1:58" ht="21.75" customHeight="1" x14ac:dyDescent="0.15">
      <c r="A239" s="109" t="s">
        <v>148</v>
      </c>
      <c r="B239" s="137"/>
      <c r="C239" s="137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BA239" s="10"/>
      <c r="BB239" s="10"/>
      <c r="BC239" s="10"/>
      <c r="BD239" s="10"/>
      <c r="BE239" s="10"/>
      <c r="BF239" s="10"/>
    </row>
    <row r="240" spans="1:58" ht="27.75" customHeight="1" x14ac:dyDescent="0.15">
      <c r="A240" s="295" t="s">
        <v>31</v>
      </c>
      <c r="B240" s="296"/>
      <c r="C240" s="297"/>
      <c r="D240" s="301" t="s">
        <v>4</v>
      </c>
      <c r="E240" s="303" t="s">
        <v>7</v>
      </c>
      <c r="F240" s="304"/>
      <c r="G240" s="304"/>
      <c r="H240" s="304"/>
      <c r="I240" s="304"/>
      <c r="J240" s="304"/>
      <c r="K240" s="304"/>
      <c r="L240" s="304"/>
      <c r="M240" s="305"/>
      <c r="N240" s="306" t="s">
        <v>9</v>
      </c>
      <c r="BA240" s="10"/>
      <c r="BB240" s="10"/>
      <c r="BC240" s="10"/>
      <c r="BD240" s="10"/>
      <c r="BE240" s="10"/>
      <c r="BF240" s="10"/>
    </row>
    <row r="241" spans="1:58" ht="48" customHeight="1" x14ac:dyDescent="0.15">
      <c r="A241" s="298"/>
      <c r="B241" s="299"/>
      <c r="C241" s="300"/>
      <c r="D241" s="302"/>
      <c r="E241" s="280" t="s">
        <v>133</v>
      </c>
      <c r="F241" s="38" t="s">
        <v>14</v>
      </c>
      <c r="G241" s="38" t="s">
        <v>138</v>
      </c>
      <c r="H241" s="38" t="s">
        <v>67</v>
      </c>
      <c r="I241" s="38" t="s">
        <v>139</v>
      </c>
      <c r="J241" s="38" t="s">
        <v>149</v>
      </c>
      <c r="K241" s="38" t="s">
        <v>18</v>
      </c>
      <c r="L241" s="38" t="s">
        <v>19</v>
      </c>
      <c r="M241" s="39" t="s">
        <v>20</v>
      </c>
      <c r="N241" s="307"/>
      <c r="BA241" s="10"/>
      <c r="BB241" s="10"/>
      <c r="BC241" s="10"/>
      <c r="BD241" s="10"/>
      <c r="BE241" s="10"/>
      <c r="BF241" s="10"/>
    </row>
    <row r="242" spans="1:58" ht="15.75" customHeight="1" x14ac:dyDescent="0.15">
      <c r="A242" s="308" t="s">
        <v>150</v>
      </c>
      <c r="B242" s="309"/>
      <c r="C242" s="310"/>
      <c r="D242" s="44">
        <f t="shared" ref="D242:D247" si="66">+SUM(E242:M242)</f>
        <v>0</v>
      </c>
      <c r="E242" s="244"/>
      <c r="F242" s="101"/>
      <c r="G242" s="101"/>
      <c r="H242" s="101"/>
      <c r="I242" s="101"/>
      <c r="J242" s="101"/>
      <c r="K242" s="101"/>
      <c r="L242" s="101"/>
      <c r="M242" s="245"/>
      <c r="N242" s="245"/>
      <c r="O242" s="75" t="str">
        <f t="shared" ref="O242:O247" si="67">$BA242&amp;" "&amp;$BB242</f>
        <v xml:space="preserve"> </v>
      </c>
      <c r="BA242" s="17"/>
      <c r="BB242" s="17" t="str">
        <f t="shared" ref="BB242:BB247" si="68">IF($K242&lt;$N242," El número altas de pacientes 60 años NO puede ser mayor que el de 20-64 años.","")</f>
        <v/>
      </c>
      <c r="BC242" s="10"/>
      <c r="BD242" s="25"/>
      <c r="BE242" s="25">
        <f t="shared" ref="BE242:BE247" si="69">IF($D242&lt;$N242,1,0)</f>
        <v>0</v>
      </c>
      <c r="BF242" s="10"/>
    </row>
    <row r="243" spans="1:58" ht="15.75" customHeight="1" x14ac:dyDescent="0.15">
      <c r="A243" s="311" t="s">
        <v>151</v>
      </c>
      <c r="B243" s="312"/>
      <c r="C243" s="313"/>
      <c r="D243" s="76">
        <f t="shared" si="66"/>
        <v>0</v>
      </c>
      <c r="E243" s="96"/>
      <c r="F243" s="80"/>
      <c r="G243" s="80"/>
      <c r="H243" s="80"/>
      <c r="I243" s="80"/>
      <c r="J243" s="80"/>
      <c r="K243" s="80"/>
      <c r="L243" s="80"/>
      <c r="M243" s="98"/>
      <c r="N243" s="83"/>
      <c r="O243" s="75" t="str">
        <f t="shared" si="67"/>
        <v xml:space="preserve"> </v>
      </c>
      <c r="BA243" s="17"/>
      <c r="BB243" s="17" t="str">
        <f t="shared" si="68"/>
        <v/>
      </c>
      <c r="BC243" s="10"/>
      <c r="BD243" s="25"/>
      <c r="BE243" s="25">
        <f t="shared" si="69"/>
        <v>0</v>
      </c>
      <c r="BF243" s="10"/>
    </row>
    <row r="244" spans="1:58" ht="15.75" customHeight="1" x14ac:dyDescent="0.15">
      <c r="A244" s="311" t="s">
        <v>152</v>
      </c>
      <c r="B244" s="312"/>
      <c r="C244" s="313"/>
      <c r="D244" s="76">
        <f t="shared" si="66"/>
        <v>0</v>
      </c>
      <c r="E244" s="96"/>
      <c r="F244" s="80"/>
      <c r="G244" s="80"/>
      <c r="H244" s="80"/>
      <c r="I244" s="80"/>
      <c r="J244" s="80"/>
      <c r="K244" s="80"/>
      <c r="L244" s="80"/>
      <c r="M244" s="98"/>
      <c r="N244" s="83"/>
      <c r="O244" s="75" t="str">
        <f t="shared" si="67"/>
        <v xml:space="preserve"> </v>
      </c>
      <c r="BA244" s="17"/>
      <c r="BB244" s="17" t="str">
        <f t="shared" si="68"/>
        <v/>
      </c>
      <c r="BC244" s="10"/>
      <c r="BD244" s="25"/>
      <c r="BE244" s="25">
        <f t="shared" si="69"/>
        <v>0</v>
      </c>
      <c r="BF244" s="10"/>
    </row>
    <row r="245" spans="1:58" ht="15.75" customHeight="1" x14ac:dyDescent="0.15">
      <c r="A245" s="311" t="s">
        <v>153</v>
      </c>
      <c r="B245" s="312"/>
      <c r="C245" s="313"/>
      <c r="D245" s="76">
        <f t="shared" si="66"/>
        <v>0</v>
      </c>
      <c r="E245" s="96"/>
      <c r="F245" s="80"/>
      <c r="G245" s="80"/>
      <c r="H245" s="80"/>
      <c r="I245" s="80"/>
      <c r="J245" s="80"/>
      <c r="K245" s="80"/>
      <c r="L245" s="80"/>
      <c r="M245" s="98"/>
      <c r="N245" s="83"/>
      <c r="O245" s="75" t="str">
        <f t="shared" si="67"/>
        <v xml:space="preserve"> </v>
      </c>
      <c r="BA245" s="17"/>
      <c r="BB245" s="17" t="str">
        <f t="shared" si="68"/>
        <v/>
      </c>
      <c r="BC245" s="10"/>
      <c r="BD245" s="25"/>
      <c r="BE245" s="25">
        <f t="shared" si="69"/>
        <v>0</v>
      </c>
      <c r="BF245" s="10"/>
    </row>
    <row r="246" spans="1:58" ht="15.75" customHeight="1" x14ac:dyDescent="0.15">
      <c r="A246" s="314" t="s">
        <v>224</v>
      </c>
      <c r="B246" s="315"/>
      <c r="C246" s="316"/>
      <c r="D246" s="191">
        <f t="shared" si="66"/>
        <v>0</v>
      </c>
      <c r="E246" s="142"/>
      <c r="F246" s="144"/>
      <c r="G246" s="144"/>
      <c r="H246" s="144"/>
      <c r="I246" s="144"/>
      <c r="J246" s="144"/>
      <c r="K246" s="144"/>
      <c r="L246" s="144"/>
      <c r="M246" s="145"/>
      <c r="N246" s="87"/>
      <c r="O246" s="75" t="str">
        <f t="shared" si="67"/>
        <v xml:space="preserve"> </v>
      </c>
      <c r="BA246" s="17"/>
      <c r="BB246" s="17" t="str">
        <f t="shared" si="68"/>
        <v/>
      </c>
      <c r="BC246" s="10"/>
      <c r="BD246" s="25"/>
      <c r="BE246" s="25">
        <f t="shared" si="69"/>
        <v>0</v>
      </c>
      <c r="BF246" s="10"/>
    </row>
    <row r="247" spans="1:58" ht="15.75" customHeight="1" x14ac:dyDescent="0.15">
      <c r="A247" s="292" t="s">
        <v>154</v>
      </c>
      <c r="B247" s="293"/>
      <c r="C247" s="294"/>
      <c r="D247" s="246">
        <f t="shared" si="66"/>
        <v>0</v>
      </c>
      <c r="E247" s="53"/>
      <c r="F247" s="55"/>
      <c r="G247" s="55"/>
      <c r="H247" s="55"/>
      <c r="I247" s="55"/>
      <c r="J247" s="55"/>
      <c r="K247" s="55"/>
      <c r="L247" s="55"/>
      <c r="M247" s="57"/>
      <c r="N247" s="58"/>
      <c r="O247" s="75" t="str">
        <f t="shared" si="67"/>
        <v xml:space="preserve"> </v>
      </c>
      <c r="BA247" s="17"/>
      <c r="BB247" s="17" t="str">
        <f t="shared" si="68"/>
        <v/>
      </c>
      <c r="BC247" s="10"/>
      <c r="BD247" s="25"/>
      <c r="BE247" s="25">
        <f t="shared" si="69"/>
        <v>0</v>
      </c>
      <c r="BF247" s="10"/>
    </row>
    <row r="248" spans="1:58" ht="12.95" customHeight="1" x14ac:dyDescent="0.15">
      <c r="I248" s="247"/>
      <c r="J248" s="247"/>
      <c r="K248" s="247"/>
      <c r="L248" s="247"/>
      <c r="M248" s="247"/>
      <c r="N248" s="247"/>
      <c r="O248" s="247"/>
      <c r="P248" s="247"/>
      <c r="Q248" s="247"/>
      <c r="R248" s="67"/>
      <c r="BB248" s="8"/>
    </row>
    <row r="249" spans="1:58" ht="12.95" customHeight="1" x14ac:dyDescent="0.15">
      <c r="A249" s="247"/>
      <c r="B249" s="94"/>
      <c r="C249" s="94"/>
      <c r="D249" s="247"/>
      <c r="E249" s="247"/>
      <c r="F249" s="247"/>
      <c r="G249" s="247"/>
      <c r="H249" s="247"/>
      <c r="I249" s="247"/>
      <c r="J249" s="247"/>
      <c r="K249" s="247"/>
      <c r="L249" s="247"/>
      <c r="M249" s="247"/>
      <c r="N249" s="247"/>
      <c r="O249" s="247"/>
      <c r="P249" s="247"/>
      <c r="Q249" s="247"/>
      <c r="R249" s="67"/>
      <c r="BB249" s="8"/>
    </row>
    <row r="250" spans="1:58" ht="12.95" customHeight="1" x14ac:dyDescent="0.15">
      <c r="A250" s="247"/>
      <c r="B250" s="94"/>
      <c r="C250" s="94"/>
      <c r="D250" s="247"/>
      <c r="E250" s="247"/>
      <c r="F250" s="247"/>
      <c r="G250" s="247"/>
      <c r="H250" s="247"/>
      <c r="I250" s="247"/>
      <c r="J250" s="247"/>
      <c r="K250" s="247"/>
      <c r="L250" s="247"/>
      <c r="M250" s="247"/>
      <c r="N250" s="247"/>
      <c r="O250" s="247"/>
      <c r="P250" s="247"/>
      <c r="Q250" s="247"/>
      <c r="R250" s="67"/>
      <c r="BB250" s="8"/>
    </row>
    <row r="251" spans="1:58" ht="12.95" customHeight="1" x14ac:dyDescent="0.15">
      <c r="A251" s="247"/>
      <c r="B251" s="94"/>
      <c r="C251" s="94"/>
      <c r="D251" s="247"/>
      <c r="E251" s="247"/>
      <c r="F251" s="247"/>
      <c r="G251" s="247"/>
      <c r="H251" s="247"/>
      <c r="I251" s="247"/>
      <c r="J251" s="247"/>
      <c r="K251" s="247"/>
      <c r="L251" s="247"/>
      <c r="M251" s="247"/>
      <c r="N251" s="247"/>
      <c r="O251" s="247"/>
      <c r="P251" s="247"/>
      <c r="Q251" s="247"/>
      <c r="R251" s="67"/>
    </row>
    <row r="252" spans="1:58" ht="12.95" customHeight="1" x14ac:dyDescent="0.15">
      <c r="A252" s="247"/>
      <c r="B252" s="94"/>
      <c r="C252" s="94"/>
      <c r="D252" s="247"/>
      <c r="E252" s="247"/>
      <c r="F252" s="247"/>
      <c r="G252" s="247"/>
      <c r="H252" s="247"/>
      <c r="I252" s="247"/>
      <c r="J252" s="247"/>
      <c r="K252" s="247"/>
      <c r="L252" s="247"/>
      <c r="M252" s="247"/>
      <c r="N252" s="247"/>
      <c r="O252" s="247"/>
      <c r="P252" s="247"/>
      <c r="Q252" s="247"/>
      <c r="R252" s="67"/>
    </row>
    <row r="253" spans="1:58" ht="12.95" customHeight="1" x14ac:dyDescent="0.15">
      <c r="A253" s="247"/>
      <c r="B253" s="94"/>
      <c r="C253" s="94"/>
      <c r="D253" s="247"/>
      <c r="E253" s="247"/>
      <c r="F253" s="247"/>
      <c r="G253" s="247"/>
      <c r="H253" s="247"/>
      <c r="I253" s="247"/>
      <c r="J253" s="247"/>
      <c r="K253" s="247"/>
      <c r="L253" s="247"/>
      <c r="M253" s="247"/>
      <c r="N253" s="247"/>
      <c r="O253" s="247"/>
      <c r="P253" s="247"/>
      <c r="Q253" s="247"/>
      <c r="R253" s="67"/>
    </row>
    <row r="254" spans="1:58" ht="12.95" customHeight="1" x14ac:dyDescent="0.15">
      <c r="A254" s="247"/>
      <c r="B254" s="94"/>
      <c r="C254" s="94"/>
      <c r="D254" s="247"/>
      <c r="E254" s="247"/>
      <c r="F254" s="247"/>
      <c r="G254" s="247"/>
      <c r="H254" s="247"/>
      <c r="I254" s="247"/>
      <c r="J254" s="247"/>
      <c r="K254" s="247"/>
      <c r="L254" s="247"/>
      <c r="M254" s="247"/>
      <c r="N254" s="247"/>
      <c r="O254" s="247"/>
      <c r="P254" s="247"/>
      <c r="Q254" s="247"/>
      <c r="R254" s="67"/>
    </row>
    <row r="255" spans="1:58" ht="12.95" customHeight="1" x14ac:dyDescent="0.15">
      <c r="A255" s="247"/>
      <c r="B255" s="94"/>
      <c r="C255" s="94"/>
      <c r="D255" s="247"/>
      <c r="E255" s="247"/>
      <c r="F255" s="247"/>
      <c r="G255" s="247"/>
      <c r="H255" s="247"/>
      <c r="I255" s="247"/>
      <c r="J255" s="247"/>
      <c r="K255" s="247"/>
      <c r="L255" s="247"/>
      <c r="M255" s="247"/>
      <c r="N255" s="247"/>
      <c r="O255" s="247"/>
      <c r="P255" s="247"/>
      <c r="Q255" s="247"/>
      <c r="R255" s="67"/>
    </row>
    <row r="256" spans="1:58" ht="12.95" customHeight="1" x14ac:dyDescent="0.15">
      <c r="A256" s="247"/>
      <c r="B256" s="94"/>
      <c r="C256" s="94"/>
      <c r="D256" s="247"/>
      <c r="E256" s="247"/>
      <c r="F256" s="247"/>
      <c r="G256" s="247"/>
      <c r="H256" s="247"/>
      <c r="I256" s="247"/>
      <c r="J256" s="247"/>
      <c r="K256" s="247"/>
      <c r="L256" s="247"/>
      <c r="M256" s="247"/>
      <c r="N256" s="247"/>
      <c r="O256" s="247"/>
      <c r="P256" s="247"/>
      <c r="Q256" s="247"/>
      <c r="R256" s="67"/>
    </row>
    <row r="257" spans="1:56" x14ac:dyDescent="0.15">
      <c r="A257" s="248"/>
      <c r="B257" s="94"/>
      <c r="C257" s="94"/>
      <c r="D257" s="247"/>
      <c r="E257" s="247"/>
      <c r="F257" s="247"/>
      <c r="G257" s="247"/>
      <c r="H257" s="247"/>
      <c r="I257" s="247"/>
      <c r="J257" s="247"/>
      <c r="K257" s="247"/>
      <c r="L257" s="247"/>
      <c r="M257" s="247"/>
      <c r="N257" s="247"/>
      <c r="O257" s="247"/>
      <c r="P257" s="247"/>
      <c r="Q257" s="247"/>
      <c r="R257" s="67"/>
    </row>
    <row r="258" spans="1:56" x14ac:dyDescent="0.15">
      <c r="A258" s="247"/>
      <c r="B258" s="94"/>
      <c r="C258" s="94"/>
      <c r="D258" s="247"/>
      <c r="E258" s="247"/>
      <c r="F258" s="247"/>
      <c r="G258" s="247"/>
      <c r="H258" s="247"/>
      <c r="I258" s="247"/>
      <c r="J258" s="247"/>
      <c r="K258" s="247"/>
      <c r="L258" s="247"/>
      <c r="M258" s="247"/>
      <c r="N258" s="247"/>
      <c r="O258" s="247"/>
      <c r="P258" s="247"/>
      <c r="Q258" s="247"/>
      <c r="R258" s="67"/>
    </row>
    <row r="259" spans="1:56" x14ac:dyDescent="0.15">
      <c r="A259" s="247"/>
      <c r="B259" s="94"/>
      <c r="C259" s="94"/>
      <c r="D259" s="247"/>
      <c r="E259" s="247"/>
      <c r="F259" s="247"/>
      <c r="G259" s="247"/>
      <c r="H259" s="247"/>
      <c r="I259" s="247"/>
      <c r="J259" s="247"/>
      <c r="K259" s="247"/>
      <c r="L259" s="247"/>
      <c r="M259" s="247"/>
      <c r="N259" s="247"/>
      <c r="O259" s="247"/>
      <c r="P259" s="247"/>
      <c r="Q259" s="247"/>
      <c r="R259" s="67"/>
    </row>
    <row r="260" spans="1:56" x14ac:dyDescent="0.15">
      <c r="A260" s="247"/>
      <c r="B260" s="94"/>
      <c r="C260" s="94"/>
      <c r="D260" s="247"/>
      <c r="E260" s="247"/>
      <c r="F260" s="247"/>
      <c r="G260" s="247"/>
      <c r="H260" s="247"/>
      <c r="I260" s="247"/>
      <c r="J260" s="247"/>
      <c r="K260" s="247"/>
      <c r="L260" s="247"/>
      <c r="M260" s="247"/>
      <c r="N260" s="247"/>
      <c r="O260" s="247"/>
      <c r="P260" s="247"/>
      <c r="Q260" s="247"/>
      <c r="R260" s="67"/>
    </row>
    <row r="267" spans="1:56" hidden="1" x14ac:dyDescent="0.15"/>
    <row r="268" spans="1:56" hidden="1" x14ac:dyDescent="0.15"/>
    <row r="269" spans="1:56" ht="12.95" hidden="1" customHeight="1" x14ac:dyDescent="0.15">
      <c r="A269" s="249">
        <f>SUM(D8:S247)</f>
        <v>17880</v>
      </c>
      <c r="BD269" s="250">
        <v>0</v>
      </c>
    </row>
    <row r="270" spans="1:56" hidden="1" x14ac:dyDescent="0.15"/>
    <row r="271" spans="1:56" hidden="1" x14ac:dyDescent="0.15"/>
    <row r="306" spans="56:56" x14ac:dyDescent="0.15">
      <c r="BD306" s="28">
        <v>0</v>
      </c>
    </row>
    <row r="323" ht="12.95" customHeight="1" x14ac:dyDescent="0.15"/>
  </sheetData>
  <mergeCells count="257">
    <mergeCell ref="D38:D39"/>
    <mergeCell ref="P8:Q8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C15"/>
    <mergeCell ref="A16:C16"/>
    <mergeCell ref="A18:C19"/>
    <mergeCell ref="D18:D19"/>
    <mergeCell ref="E18:O18"/>
    <mergeCell ref="P18:P19"/>
    <mergeCell ref="Q18:Q19"/>
    <mergeCell ref="R18:R19"/>
    <mergeCell ref="A21:C21"/>
    <mergeCell ref="A22:C22"/>
    <mergeCell ref="A23:C23"/>
    <mergeCell ref="A24:C24"/>
    <mergeCell ref="E38:O38"/>
    <mergeCell ref="A57:C57"/>
    <mergeCell ref="A58:C58"/>
    <mergeCell ref="A59:C59"/>
    <mergeCell ref="A61:C61"/>
    <mergeCell ref="A26:C26"/>
    <mergeCell ref="A27:C27"/>
    <mergeCell ref="A45:C45"/>
    <mergeCell ref="A46:C46"/>
    <mergeCell ref="A28:C28"/>
    <mergeCell ref="A30:C30"/>
    <mergeCell ref="A31:C31"/>
    <mergeCell ref="A32:C32"/>
    <mergeCell ref="A37:C37"/>
    <mergeCell ref="A41:C41"/>
    <mergeCell ref="A42:C42"/>
    <mergeCell ref="A43:C43"/>
    <mergeCell ref="A44:C44"/>
    <mergeCell ref="A29:C29"/>
    <mergeCell ref="A33:A36"/>
    <mergeCell ref="B33:C33"/>
    <mergeCell ref="B34:C34"/>
    <mergeCell ref="B35:C35"/>
    <mergeCell ref="B36:C36"/>
    <mergeCell ref="A72:C72"/>
    <mergeCell ref="A73:C73"/>
    <mergeCell ref="A74:C74"/>
    <mergeCell ref="A75:C75"/>
    <mergeCell ref="A76:C76"/>
    <mergeCell ref="A77:C77"/>
    <mergeCell ref="A78:C78"/>
    <mergeCell ref="A79:C79"/>
    <mergeCell ref="A62:C62"/>
    <mergeCell ref="A63:C63"/>
    <mergeCell ref="A116:C116"/>
    <mergeCell ref="A117:C117"/>
    <mergeCell ref="A118:C118"/>
    <mergeCell ref="A110:C110"/>
    <mergeCell ref="A101:C101"/>
    <mergeCell ref="A98:C98"/>
    <mergeCell ref="A99:C99"/>
    <mergeCell ref="A100:C100"/>
    <mergeCell ref="A103:C104"/>
    <mergeCell ref="B170:C170"/>
    <mergeCell ref="A166:A169"/>
    <mergeCell ref="B166:B167"/>
    <mergeCell ref="B168:B169"/>
    <mergeCell ref="A170:A174"/>
    <mergeCell ref="B171:B172"/>
    <mergeCell ref="B173:B174"/>
    <mergeCell ref="B151:B152"/>
    <mergeCell ref="A137:C137"/>
    <mergeCell ref="A138:C138"/>
    <mergeCell ref="A139:C139"/>
    <mergeCell ref="A140:C140"/>
    <mergeCell ref="A141:C141"/>
    <mergeCell ref="A142:C142"/>
    <mergeCell ref="A143:C143"/>
    <mergeCell ref="A144:C144"/>
    <mergeCell ref="A145:C145"/>
    <mergeCell ref="A146:C146"/>
    <mergeCell ref="A147:C147"/>
    <mergeCell ref="A149:C150"/>
    <mergeCell ref="A158:A165"/>
    <mergeCell ref="B161:B165"/>
    <mergeCell ref="A183:A186"/>
    <mergeCell ref="B183:C183"/>
    <mergeCell ref="B184:C184"/>
    <mergeCell ref="B185:C185"/>
    <mergeCell ref="B186:C186"/>
    <mergeCell ref="A187:A190"/>
    <mergeCell ref="B187:C187"/>
    <mergeCell ref="B188:C188"/>
    <mergeCell ref="A176:C177"/>
    <mergeCell ref="B189:C189"/>
    <mergeCell ref="B190:C190"/>
    <mergeCell ref="P38:P39"/>
    <mergeCell ref="Q38:Q39"/>
    <mergeCell ref="R38:R39"/>
    <mergeCell ref="A40:C40"/>
    <mergeCell ref="A60:C60"/>
    <mergeCell ref="A64:C64"/>
    <mergeCell ref="A66:C66"/>
    <mergeCell ref="A70:C71"/>
    <mergeCell ref="D70:D71"/>
    <mergeCell ref="E70:O70"/>
    <mergeCell ref="P70:Q70"/>
    <mergeCell ref="R70:R71"/>
    <mergeCell ref="A67:C67"/>
    <mergeCell ref="A68:C68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80:C80"/>
    <mergeCell ref="A82:B88"/>
    <mergeCell ref="A92:A93"/>
    <mergeCell ref="B92:C92"/>
    <mergeCell ref="B93:C93"/>
    <mergeCell ref="A94:C94"/>
    <mergeCell ref="A95:C95"/>
    <mergeCell ref="A96:C96"/>
    <mergeCell ref="A97:C97"/>
    <mergeCell ref="A91:C91"/>
    <mergeCell ref="A90:C90"/>
    <mergeCell ref="G103:G104"/>
    <mergeCell ref="A105:A106"/>
    <mergeCell ref="B105:C105"/>
    <mergeCell ref="B106:C106"/>
    <mergeCell ref="A108:C109"/>
    <mergeCell ref="D108:D109"/>
    <mergeCell ref="E108:M108"/>
    <mergeCell ref="N108:N109"/>
    <mergeCell ref="O108:O109"/>
    <mergeCell ref="D103:F103"/>
    <mergeCell ref="P108:P109"/>
    <mergeCell ref="A129:C129"/>
    <mergeCell ref="A130:C130"/>
    <mergeCell ref="A131:C131"/>
    <mergeCell ref="A132:C132"/>
    <mergeCell ref="A133:C133"/>
    <mergeCell ref="A134:C134"/>
    <mergeCell ref="A135:C135"/>
    <mergeCell ref="A136:C136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11:C111"/>
    <mergeCell ref="A112:C112"/>
    <mergeCell ref="A113:C113"/>
    <mergeCell ref="A114:C114"/>
    <mergeCell ref="A115:C115"/>
    <mergeCell ref="D149:D150"/>
    <mergeCell ref="E149:M149"/>
    <mergeCell ref="N149:O149"/>
    <mergeCell ref="P149:P150"/>
    <mergeCell ref="Q149:Q150"/>
    <mergeCell ref="A151:A154"/>
    <mergeCell ref="B153:B154"/>
    <mergeCell ref="A155:A157"/>
    <mergeCell ref="B155:C155"/>
    <mergeCell ref="B156:B157"/>
    <mergeCell ref="D176:D177"/>
    <mergeCell ref="E176:H176"/>
    <mergeCell ref="A178:C178"/>
    <mergeCell ref="A179:C179"/>
    <mergeCell ref="A181:C182"/>
    <mergeCell ref="D181:D182"/>
    <mergeCell ref="E181:M181"/>
    <mergeCell ref="N181:O181"/>
    <mergeCell ref="P181:P182"/>
    <mergeCell ref="B191:C191"/>
    <mergeCell ref="B192:C192"/>
    <mergeCell ref="B193:C193"/>
    <mergeCell ref="B194:C194"/>
    <mergeCell ref="A195:A198"/>
    <mergeCell ref="B195:C195"/>
    <mergeCell ref="B196:C196"/>
    <mergeCell ref="B197:C197"/>
    <mergeCell ref="B198:C198"/>
    <mergeCell ref="A191:A194"/>
    <mergeCell ref="A199:A202"/>
    <mergeCell ref="B199:C199"/>
    <mergeCell ref="B200:C200"/>
    <mergeCell ref="B201:C201"/>
    <mergeCell ref="B202:C202"/>
    <mergeCell ref="A203:A206"/>
    <mergeCell ref="B203:C203"/>
    <mergeCell ref="B204:C204"/>
    <mergeCell ref="B205:C205"/>
    <mergeCell ref="B206:C206"/>
    <mergeCell ref="A207:A210"/>
    <mergeCell ref="B207:C207"/>
    <mergeCell ref="B208:C208"/>
    <mergeCell ref="B209:C209"/>
    <mergeCell ref="B210:C210"/>
    <mergeCell ref="A211:A214"/>
    <mergeCell ref="B211:C211"/>
    <mergeCell ref="B212:C212"/>
    <mergeCell ref="B213:C213"/>
    <mergeCell ref="B214:C214"/>
    <mergeCell ref="A215:A218"/>
    <mergeCell ref="B215:C215"/>
    <mergeCell ref="B216:C216"/>
    <mergeCell ref="B217:C217"/>
    <mergeCell ref="B218:C218"/>
    <mergeCell ref="A219:A222"/>
    <mergeCell ref="B219:C219"/>
    <mergeCell ref="B220:C220"/>
    <mergeCell ref="B221:C221"/>
    <mergeCell ref="B222:C222"/>
    <mergeCell ref="A223:A226"/>
    <mergeCell ref="B223:C223"/>
    <mergeCell ref="B224:C224"/>
    <mergeCell ref="B225:C225"/>
    <mergeCell ref="B226:C226"/>
    <mergeCell ref="A227:A230"/>
    <mergeCell ref="B227:C227"/>
    <mergeCell ref="B228:C228"/>
    <mergeCell ref="B229:C229"/>
    <mergeCell ref="B230:C230"/>
    <mergeCell ref="A231:A234"/>
    <mergeCell ref="B231:C231"/>
    <mergeCell ref="B232:C232"/>
    <mergeCell ref="B233:C233"/>
    <mergeCell ref="B234:C234"/>
    <mergeCell ref="A235:A238"/>
    <mergeCell ref="B235:C235"/>
    <mergeCell ref="B236:C236"/>
    <mergeCell ref="B237:C237"/>
    <mergeCell ref="B238:C238"/>
    <mergeCell ref="A247:C247"/>
    <mergeCell ref="A240:C241"/>
    <mergeCell ref="D240:D241"/>
    <mergeCell ref="E240:M240"/>
    <mergeCell ref="N240:N241"/>
    <mergeCell ref="A242:C242"/>
    <mergeCell ref="A243:C243"/>
    <mergeCell ref="A244:C244"/>
    <mergeCell ref="A245:C245"/>
    <mergeCell ref="A246:C246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323"/>
  <sheetViews>
    <sheetView workbookViewId="0">
      <selection activeCell="A16" sqref="A16:C16"/>
    </sheetView>
  </sheetViews>
  <sheetFormatPr baseColWidth="10" defaultRowHeight="11.25" x14ac:dyDescent="0.15"/>
  <cols>
    <col min="1" max="1" width="41" style="30" customWidth="1"/>
    <col min="2" max="2" width="14" style="30" customWidth="1"/>
    <col min="3" max="3" width="22.140625" style="30" customWidth="1"/>
    <col min="4" max="4" width="11" style="30" customWidth="1"/>
    <col min="5" max="5" width="12.5703125" style="30" customWidth="1"/>
    <col min="6" max="6" width="11" style="30" customWidth="1"/>
    <col min="7" max="7" width="12.5703125" style="30" customWidth="1"/>
    <col min="8" max="15" width="11" style="30" customWidth="1"/>
    <col min="16" max="16" width="14.7109375" style="30" customWidth="1"/>
    <col min="17" max="17" width="11" style="30" customWidth="1"/>
    <col min="18" max="18" width="14.140625" style="30" customWidth="1"/>
    <col min="19" max="22" width="11.42578125" style="30"/>
    <col min="23" max="33" width="10" style="30" customWidth="1"/>
    <col min="34" max="39" width="11.5703125" style="30" customWidth="1"/>
    <col min="40" max="42" width="15.5703125" style="30" customWidth="1"/>
    <col min="43" max="52" width="15.5703125" style="30" hidden="1" customWidth="1"/>
    <col min="53" max="58" width="15.5703125" style="1" hidden="1" customWidth="1"/>
    <col min="59" max="60" width="15.5703125" style="30" hidden="1" customWidth="1"/>
    <col min="61" max="79" width="15.5703125" style="31" hidden="1" customWidth="1"/>
    <col min="80" max="81" width="14.85546875" style="31" hidden="1" customWidth="1"/>
    <col min="82" max="89" width="14.85546875" style="31" customWidth="1"/>
    <col min="90" max="91" width="10.85546875" style="31" customWidth="1"/>
    <col min="92" max="103" width="11.42578125" style="31"/>
    <col min="104" max="106" width="11.85546875" style="31" customWidth="1"/>
    <col min="107" max="256" width="11.42578125" style="31"/>
    <col min="257" max="257" width="41" style="31" customWidth="1"/>
    <col min="258" max="258" width="14" style="31" customWidth="1"/>
    <col min="259" max="259" width="22.140625" style="31" customWidth="1"/>
    <col min="260" max="260" width="11" style="31" customWidth="1"/>
    <col min="261" max="261" width="12.5703125" style="31" customWidth="1"/>
    <col min="262" max="262" width="11" style="31" customWidth="1"/>
    <col min="263" max="263" width="12.5703125" style="31" customWidth="1"/>
    <col min="264" max="271" width="11" style="31" customWidth="1"/>
    <col min="272" max="272" width="14.7109375" style="31" customWidth="1"/>
    <col min="273" max="273" width="11" style="31" customWidth="1"/>
    <col min="274" max="274" width="14.140625" style="31" customWidth="1"/>
    <col min="275" max="278" width="11.42578125" style="31"/>
    <col min="279" max="289" width="10" style="31" customWidth="1"/>
    <col min="290" max="295" width="11.5703125" style="31" customWidth="1"/>
    <col min="296" max="298" width="15.5703125" style="31" customWidth="1"/>
    <col min="299" max="337" width="0" style="31" hidden="1" customWidth="1"/>
    <col min="338" max="345" width="14.85546875" style="31" customWidth="1"/>
    <col min="346" max="347" width="10.85546875" style="31" customWidth="1"/>
    <col min="348" max="359" width="11.42578125" style="31"/>
    <col min="360" max="362" width="11.85546875" style="31" customWidth="1"/>
    <col min="363" max="512" width="11.42578125" style="31"/>
    <col min="513" max="513" width="41" style="31" customWidth="1"/>
    <col min="514" max="514" width="14" style="31" customWidth="1"/>
    <col min="515" max="515" width="22.140625" style="31" customWidth="1"/>
    <col min="516" max="516" width="11" style="31" customWidth="1"/>
    <col min="517" max="517" width="12.5703125" style="31" customWidth="1"/>
    <col min="518" max="518" width="11" style="31" customWidth="1"/>
    <col min="519" max="519" width="12.5703125" style="31" customWidth="1"/>
    <col min="520" max="527" width="11" style="31" customWidth="1"/>
    <col min="528" max="528" width="14.7109375" style="31" customWidth="1"/>
    <col min="529" max="529" width="11" style="31" customWidth="1"/>
    <col min="530" max="530" width="14.140625" style="31" customWidth="1"/>
    <col min="531" max="534" width="11.42578125" style="31"/>
    <col min="535" max="545" width="10" style="31" customWidth="1"/>
    <col min="546" max="551" width="11.5703125" style="31" customWidth="1"/>
    <col min="552" max="554" width="15.5703125" style="31" customWidth="1"/>
    <col min="555" max="593" width="0" style="31" hidden="1" customWidth="1"/>
    <col min="594" max="601" width="14.85546875" style="31" customWidth="1"/>
    <col min="602" max="603" width="10.85546875" style="31" customWidth="1"/>
    <col min="604" max="615" width="11.42578125" style="31"/>
    <col min="616" max="618" width="11.85546875" style="31" customWidth="1"/>
    <col min="619" max="768" width="11.42578125" style="31"/>
    <col min="769" max="769" width="41" style="31" customWidth="1"/>
    <col min="770" max="770" width="14" style="31" customWidth="1"/>
    <col min="771" max="771" width="22.140625" style="31" customWidth="1"/>
    <col min="772" max="772" width="11" style="31" customWidth="1"/>
    <col min="773" max="773" width="12.5703125" style="31" customWidth="1"/>
    <col min="774" max="774" width="11" style="31" customWidth="1"/>
    <col min="775" max="775" width="12.5703125" style="31" customWidth="1"/>
    <col min="776" max="783" width="11" style="31" customWidth="1"/>
    <col min="784" max="784" width="14.7109375" style="31" customWidth="1"/>
    <col min="785" max="785" width="11" style="31" customWidth="1"/>
    <col min="786" max="786" width="14.140625" style="31" customWidth="1"/>
    <col min="787" max="790" width="11.42578125" style="31"/>
    <col min="791" max="801" width="10" style="31" customWidth="1"/>
    <col min="802" max="807" width="11.5703125" style="31" customWidth="1"/>
    <col min="808" max="810" width="15.5703125" style="31" customWidth="1"/>
    <col min="811" max="849" width="0" style="31" hidden="1" customWidth="1"/>
    <col min="850" max="857" width="14.85546875" style="31" customWidth="1"/>
    <col min="858" max="859" width="10.85546875" style="31" customWidth="1"/>
    <col min="860" max="871" width="11.42578125" style="31"/>
    <col min="872" max="874" width="11.85546875" style="31" customWidth="1"/>
    <col min="875" max="1024" width="11.42578125" style="31"/>
    <col min="1025" max="1025" width="41" style="31" customWidth="1"/>
    <col min="1026" max="1026" width="14" style="31" customWidth="1"/>
    <col min="1027" max="1027" width="22.140625" style="31" customWidth="1"/>
    <col min="1028" max="1028" width="11" style="31" customWidth="1"/>
    <col min="1029" max="1029" width="12.5703125" style="31" customWidth="1"/>
    <col min="1030" max="1030" width="11" style="31" customWidth="1"/>
    <col min="1031" max="1031" width="12.5703125" style="31" customWidth="1"/>
    <col min="1032" max="1039" width="11" style="31" customWidth="1"/>
    <col min="1040" max="1040" width="14.7109375" style="31" customWidth="1"/>
    <col min="1041" max="1041" width="11" style="31" customWidth="1"/>
    <col min="1042" max="1042" width="14.140625" style="31" customWidth="1"/>
    <col min="1043" max="1046" width="11.42578125" style="31"/>
    <col min="1047" max="1057" width="10" style="31" customWidth="1"/>
    <col min="1058" max="1063" width="11.5703125" style="31" customWidth="1"/>
    <col min="1064" max="1066" width="15.5703125" style="31" customWidth="1"/>
    <col min="1067" max="1105" width="0" style="31" hidden="1" customWidth="1"/>
    <col min="1106" max="1113" width="14.85546875" style="31" customWidth="1"/>
    <col min="1114" max="1115" width="10.85546875" style="31" customWidth="1"/>
    <col min="1116" max="1127" width="11.42578125" style="31"/>
    <col min="1128" max="1130" width="11.85546875" style="31" customWidth="1"/>
    <col min="1131" max="1280" width="11.42578125" style="31"/>
    <col min="1281" max="1281" width="41" style="31" customWidth="1"/>
    <col min="1282" max="1282" width="14" style="31" customWidth="1"/>
    <col min="1283" max="1283" width="22.140625" style="31" customWidth="1"/>
    <col min="1284" max="1284" width="11" style="31" customWidth="1"/>
    <col min="1285" max="1285" width="12.5703125" style="31" customWidth="1"/>
    <col min="1286" max="1286" width="11" style="31" customWidth="1"/>
    <col min="1287" max="1287" width="12.5703125" style="31" customWidth="1"/>
    <col min="1288" max="1295" width="11" style="31" customWidth="1"/>
    <col min="1296" max="1296" width="14.7109375" style="31" customWidth="1"/>
    <col min="1297" max="1297" width="11" style="31" customWidth="1"/>
    <col min="1298" max="1298" width="14.140625" style="31" customWidth="1"/>
    <col min="1299" max="1302" width="11.42578125" style="31"/>
    <col min="1303" max="1313" width="10" style="31" customWidth="1"/>
    <col min="1314" max="1319" width="11.5703125" style="31" customWidth="1"/>
    <col min="1320" max="1322" width="15.5703125" style="31" customWidth="1"/>
    <col min="1323" max="1361" width="0" style="31" hidden="1" customWidth="1"/>
    <col min="1362" max="1369" width="14.85546875" style="31" customWidth="1"/>
    <col min="1370" max="1371" width="10.85546875" style="31" customWidth="1"/>
    <col min="1372" max="1383" width="11.42578125" style="31"/>
    <col min="1384" max="1386" width="11.85546875" style="31" customWidth="1"/>
    <col min="1387" max="1536" width="11.42578125" style="31"/>
    <col min="1537" max="1537" width="41" style="31" customWidth="1"/>
    <col min="1538" max="1538" width="14" style="31" customWidth="1"/>
    <col min="1539" max="1539" width="22.140625" style="31" customWidth="1"/>
    <col min="1540" max="1540" width="11" style="31" customWidth="1"/>
    <col min="1541" max="1541" width="12.5703125" style="31" customWidth="1"/>
    <col min="1542" max="1542" width="11" style="31" customWidth="1"/>
    <col min="1543" max="1543" width="12.5703125" style="31" customWidth="1"/>
    <col min="1544" max="1551" width="11" style="31" customWidth="1"/>
    <col min="1552" max="1552" width="14.7109375" style="31" customWidth="1"/>
    <col min="1553" max="1553" width="11" style="31" customWidth="1"/>
    <col min="1554" max="1554" width="14.140625" style="31" customWidth="1"/>
    <col min="1555" max="1558" width="11.42578125" style="31"/>
    <col min="1559" max="1569" width="10" style="31" customWidth="1"/>
    <col min="1570" max="1575" width="11.5703125" style="31" customWidth="1"/>
    <col min="1576" max="1578" width="15.5703125" style="31" customWidth="1"/>
    <col min="1579" max="1617" width="0" style="31" hidden="1" customWidth="1"/>
    <col min="1618" max="1625" width="14.85546875" style="31" customWidth="1"/>
    <col min="1626" max="1627" width="10.85546875" style="31" customWidth="1"/>
    <col min="1628" max="1639" width="11.42578125" style="31"/>
    <col min="1640" max="1642" width="11.85546875" style="31" customWidth="1"/>
    <col min="1643" max="1792" width="11.42578125" style="31"/>
    <col min="1793" max="1793" width="41" style="31" customWidth="1"/>
    <col min="1794" max="1794" width="14" style="31" customWidth="1"/>
    <col min="1795" max="1795" width="22.140625" style="31" customWidth="1"/>
    <col min="1796" max="1796" width="11" style="31" customWidth="1"/>
    <col min="1797" max="1797" width="12.5703125" style="31" customWidth="1"/>
    <col min="1798" max="1798" width="11" style="31" customWidth="1"/>
    <col min="1799" max="1799" width="12.5703125" style="31" customWidth="1"/>
    <col min="1800" max="1807" width="11" style="31" customWidth="1"/>
    <col min="1808" max="1808" width="14.7109375" style="31" customWidth="1"/>
    <col min="1809" max="1809" width="11" style="31" customWidth="1"/>
    <col min="1810" max="1810" width="14.140625" style="31" customWidth="1"/>
    <col min="1811" max="1814" width="11.42578125" style="31"/>
    <col min="1815" max="1825" width="10" style="31" customWidth="1"/>
    <col min="1826" max="1831" width="11.5703125" style="31" customWidth="1"/>
    <col min="1832" max="1834" width="15.5703125" style="31" customWidth="1"/>
    <col min="1835" max="1873" width="0" style="31" hidden="1" customWidth="1"/>
    <col min="1874" max="1881" width="14.85546875" style="31" customWidth="1"/>
    <col min="1882" max="1883" width="10.85546875" style="31" customWidth="1"/>
    <col min="1884" max="1895" width="11.42578125" style="31"/>
    <col min="1896" max="1898" width="11.85546875" style="31" customWidth="1"/>
    <col min="1899" max="2048" width="11.42578125" style="31"/>
    <col min="2049" max="2049" width="41" style="31" customWidth="1"/>
    <col min="2050" max="2050" width="14" style="31" customWidth="1"/>
    <col min="2051" max="2051" width="22.140625" style="31" customWidth="1"/>
    <col min="2052" max="2052" width="11" style="31" customWidth="1"/>
    <col min="2053" max="2053" width="12.5703125" style="31" customWidth="1"/>
    <col min="2054" max="2054" width="11" style="31" customWidth="1"/>
    <col min="2055" max="2055" width="12.5703125" style="31" customWidth="1"/>
    <col min="2056" max="2063" width="11" style="31" customWidth="1"/>
    <col min="2064" max="2064" width="14.7109375" style="31" customWidth="1"/>
    <col min="2065" max="2065" width="11" style="31" customWidth="1"/>
    <col min="2066" max="2066" width="14.140625" style="31" customWidth="1"/>
    <col min="2067" max="2070" width="11.42578125" style="31"/>
    <col min="2071" max="2081" width="10" style="31" customWidth="1"/>
    <col min="2082" max="2087" width="11.5703125" style="31" customWidth="1"/>
    <col min="2088" max="2090" width="15.5703125" style="31" customWidth="1"/>
    <col min="2091" max="2129" width="0" style="31" hidden="1" customWidth="1"/>
    <col min="2130" max="2137" width="14.85546875" style="31" customWidth="1"/>
    <col min="2138" max="2139" width="10.85546875" style="31" customWidth="1"/>
    <col min="2140" max="2151" width="11.42578125" style="31"/>
    <col min="2152" max="2154" width="11.85546875" style="31" customWidth="1"/>
    <col min="2155" max="2304" width="11.42578125" style="31"/>
    <col min="2305" max="2305" width="41" style="31" customWidth="1"/>
    <col min="2306" max="2306" width="14" style="31" customWidth="1"/>
    <col min="2307" max="2307" width="22.140625" style="31" customWidth="1"/>
    <col min="2308" max="2308" width="11" style="31" customWidth="1"/>
    <col min="2309" max="2309" width="12.5703125" style="31" customWidth="1"/>
    <col min="2310" max="2310" width="11" style="31" customWidth="1"/>
    <col min="2311" max="2311" width="12.5703125" style="31" customWidth="1"/>
    <col min="2312" max="2319" width="11" style="31" customWidth="1"/>
    <col min="2320" max="2320" width="14.7109375" style="31" customWidth="1"/>
    <col min="2321" max="2321" width="11" style="31" customWidth="1"/>
    <col min="2322" max="2322" width="14.140625" style="31" customWidth="1"/>
    <col min="2323" max="2326" width="11.42578125" style="31"/>
    <col min="2327" max="2337" width="10" style="31" customWidth="1"/>
    <col min="2338" max="2343" width="11.5703125" style="31" customWidth="1"/>
    <col min="2344" max="2346" width="15.5703125" style="31" customWidth="1"/>
    <col min="2347" max="2385" width="0" style="31" hidden="1" customWidth="1"/>
    <col min="2386" max="2393" width="14.85546875" style="31" customWidth="1"/>
    <col min="2394" max="2395" width="10.85546875" style="31" customWidth="1"/>
    <col min="2396" max="2407" width="11.42578125" style="31"/>
    <col min="2408" max="2410" width="11.85546875" style="31" customWidth="1"/>
    <col min="2411" max="2560" width="11.42578125" style="31"/>
    <col min="2561" max="2561" width="41" style="31" customWidth="1"/>
    <col min="2562" max="2562" width="14" style="31" customWidth="1"/>
    <col min="2563" max="2563" width="22.140625" style="31" customWidth="1"/>
    <col min="2564" max="2564" width="11" style="31" customWidth="1"/>
    <col min="2565" max="2565" width="12.5703125" style="31" customWidth="1"/>
    <col min="2566" max="2566" width="11" style="31" customWidth="1"/>
    <col min="2567" max="2567" width="12.5703125" style="31" customWidth="1"/>
    <col min="2568" max="2575" width="11" style="31" customWidth="1"/>
    <col min="2576" max="2576" width="14.7109375" style="31" customWidth="1"/>
    <col min="2577" max="2577" width="11" style="31" customWidth="1"/>
    <col min="2578" max="2578" width="14.140625" style="31" customWidth="1"/>
    <col min="2579" max="2582" width="11.42578125" style="31"/>
    <col min="2583" max="2593" width="10" style="31" customWidth="1"/>
    <col min="2594" max="2599" width="11.5703125" style="31" customWidth="1"/>
    <col min="2600" max="2602" width="15.5703125" style="31" customWidth="1"/>
    <col min="2603" max="2641" width="0" style="31" hidden="1" customWidth="1"/>
    <col min="2642" max="2649" width="14.85546875" style="31" customWidth="1"/>
    <col min="2650" max="2651" width="10.85546875" style="31" customWidth="1"/>
    <col min="2652" max="2663" width="11.42578125" style="31"/>
    <col min="2664" max="2666" width="11.85546875" style="31" customWidth="1"/>
    <col min="2667" max="2816" width="11.42578125" style="31"/>
    <col min="2817" max="2817" width="41" style="31" customWidth="1"/>
    <col min="2818" max="2818" width="14" style="31" customWidth="1"/>
    <col min="2819" max="2819" width="22.140625" style="31" customWidth="1"/>
    <col min="2820" max="2820" width="11" style="31" customWidth="1"/>
    <col min="2821" max="2821" width="12.5703125" style="31" customWidth="1"/>
    <col min="2822" max="2822" width="11" style="31" customWidth="1"/>
    <col min="2823" max="2823" width="12.5703125" style="31" customWidth="1"/>
    <col min="2824" max="2831" width="11" style="31" customWidth="1"/>
    <col min="2832" max="2832" width="14.7109375" style="31" customWidth="1"/>
    <col min="2833" max="2833" width="11" style="31" customWidth="1"/>
    <col min="2834" max="2834" width="14.140625" style="31" customWidth="1"/>
    <col min="2835" max="2838" width="11.42578125" style="31"/>
    <col min="2839" max="2849" width="10" style="31" customWidth="1"/>
    <col min="2850" max="2855" width="11.5703125" style="31" customWidth="1"/>
    <col min="2856" max="2858" width="15.5703125" style="31" customWidth="1"/>
    <col min="2859" max="2897" width="0" style="31" hidden="1" customWidth="1"/>
    <col min="2898" max="2905" width="14.85546875" style="31" customWidth="1"/>
    <col min="2906" max="2907" width="10.85546875" style="31" customWidth="1"/>
    <col min="2908" max="2919" width="11.42578125" style="31"/>
    <col min="2920" max="2922" width="11.85546875" style="31" customWidth="1"/>
    <col min="2923" max="3072" width="11.42578125" style="31"/>
    <col min="3073" max="3073" width="41" style="31" customWidth="1"/>
    <col min="3074" max="3074" width="14" style="31" customWidth="1"/>
    <col min="3075" max="3075" width="22.140625" style="31" customWidth="1"/>
    <col min="3076" max="3076" width="11" style="31" customWidth="1"/>
    <col min="3077" max="3077" width="12.5703125" style="31" customWidth="1"/>
    <col min="3078" max="3078" width="11" style="31" customWidth="1"/>
    <col min="3079" max="3079" width="12.5703125" style="31" customWidth="1"/>
    <col min="3080" max="3087" width="11" style="31" customWidth="1"/>
    <col min="3088" max="3088" width="14.7109375" style="31" customWidth="1"/>
    <col min="3089" max="3089" width="11" style="31" customWidth="1"/>
    <col min="3090" max="3090" width="14.140625" style="31" customWidth="1"/>
    <col min="3091" max="3094" width="11.42578125" style="31"/>
    <col min="3095" max="3105" width="10" style="31" customWidth="1"/>
    <col min="3106" max="3111" width="11.5703125" style="31" customWidth="1"/>
    <col min="3112" max="3114" width="15.5703125" style="31" customWidth="1"/>
    <col min="3115" max="3153" width="0" style="31" hidden="1" customWidth="1"/>
    <col min="3154" max="3161" width="14.85546875" style="31" customWidth="1"/>
    <col min="3162" max="3163" width="10.85546875" style="31" customWidth="1"/>
    <col min="3164" max="3175" width="11.42578125" style="31"/>
    <col min="3176" max="3178" width="11.85546875" style="31" customWidth="1"/>
    <col min="3179" max="3328" width="11.42578125" style="31"/>
    <col min="3329" max="3329" width="41" style="31" customWidth="1"/>
    <col min="3330" max="3330" width="14" style="31" customWidth="1"/>
    <col min="3331" max="3331" width="22.140625" style="31" customWidth="1"/>
    <col min="3332" max="3332" width="11" style="31" customWidth="1"/>
    <col min="3333" max="3333" width="12.5703125" style="31" customWidth="1"/>
    <col min="3334" max="3334" width="11" style="31" customWidth="1"/>
    <col min="3335" max="3335" width="12.5703125" style="31" customWidth="1"/>
    <col min="3336" max="3343" width="11" style="31" customWidth="1"/>
    <col min="3344" max="3344" width="14.7109375" style="31" customWidth="1"/>
    <col min="3345" max="3345" width="11" style="31" customWidth="1"/>
    <col min="3346" max="3346" width="14.140625" style="31" customWidth="1"/>
    <col min="3347" max="3350" width="11.42578125" style="31"/>
    <col min="3351" max="3361" width="10" style="31" customWidth="1"/>
    <col min="3362" max="3367" width="11.5703125" style="31" customWidth="1"/>
    <col min="3368" max="3370" width="15.5703125" style="31" customWidth="1"/>
    <col min="3371" max="3409" width="0" style="31" hidden="1" customWidth="1"/>
    <col min="3410" max="3417" width="14.85546875" style="31" customWidth="1"/>
    <col min="3418" max="3419" width="10.85546875" style="31" customWidth="1"/>
    <col min="3420" max="3431" width="11.42578125" style="31"/>
    <col min="3432" max="3434" width="11.85546875" style="31" customWidth="1"/>
    <col min="3435" max="3584" width="11.42578125" style="31"/>
    <col min="3585" max="3585" width="41" style="31" customWidth="1"/>
    <col min="3586" max="3586" width="14" style="31" customWidth="1"/>
    <col min="3587" max="3587" width="22.140625" style="31" customWidth="1"/>
    <col min="3588" max="3588" width="11" style="31" customWidth="1"/>
    <col min="3589" max="3589" width="12.5703125" style="31" customWidth="1"/>
    <col min="3590" max="3590" width="11" style="31" customWidth="1"/>
    <col min="3591" max="3591" width="12.5703125" style="31" customWidth="1"/>
    <col min="3592" max="3599" width="11" style="31" customWidth="1"/>
    <col min="3600" max="3600" width="14.7109375" style="31" customWidth="1"/>
    <col min="3601" max="3601" width="11" style="31" customWidth="1"/>
    <col min="3602" max="3602" width="14.140625" style="31" customWidth="1"/>
    <col min="3603" max="3606" width="11.42578125" style="31"/>
    <col min="3607" max="3617" width="10" style="31" customWidth="1"/>
    <col min="3618" max="3623" width="11.5703125" style="31" customWidth="1"/>
    <col min="3624" max="3626" width="15.5703125" style="31" customWidth="1"/>
    <col min="3627" max="3665" width="0" style="31" hidden="1" customWidth="1"/>
    <col min="3666" max="3673" width="14.85546875" style="31" customWidth="1"/>
    <col min="3674" max="3675" width="10.85546875" style="31" customWidth="1"/>
    <col min="3676" max="3687" width="11.42578125" style="31"/>
    <col min="3688" max="3690" width="11.85546875" style="31" customWidth="1"/>
    <col min="3691" max="3840" width="11.42578125" style="31"/>
    <col min="3841" max="3841" width="41" style="31" customWidth="1"/>
    <col min="3842" max="3842" width="14" style="31" customWidth="1"/>
    <col min="3843" max="3843" width="22.140625" style="31" customWidth="1"/>
    <col min="3844" max="3844" width="11" style="31" customWidth="1"/>
    <col min="3845" max="3845" width="12.5703125" style="31" customWidth="1"/>
    <col min="3846" max="3846" width="11" style="31" customWidth="1"/>
    <col min="3847" max="3847" width="12.5703125" style="31" customWidth="1"/>
    <col min="3848" max="3855" width="11" style="31" customWidth="1"/>
    <col min="3856" max="3856" width="14.7109375" style="31" customWidth="1"/>
    <col min="3857" max="3857" width="11" style="31" customWidth="1"/>
    <col min="3858" max="3858" width="14.140625" style="31" customWidth="1"/>
    <col min="3859" max="3862" width="11.42578125" style="31"/>
    <col min="3863" max="3873" width="10" style="31" customWidth="1"/>
    <col min="3874" max="3879" width="11.5703125" style="31" customWidth="1"/>
    <col min="3880" max="3882" width="15.5703125" style="31" customWidth="1"/>
    <col min="3883" max="3921" width="0" style="31" hidden="1" customWidth="1"/>
    <col min="3922" max="3929" width="14.85546875" style="31" customWidth="1"/>
    <col min="3930" max="3931" width="10.85546875" style="31" customWidth="1"/>
    <col min="3932" max="3943" width="11.42578125" style="31"/>
    <col min="3944" max="3946" width="11.85546875" style="31" customWidth="1"/>
    <col min="3947" max="4096" width="11.42578125" style="31"/>
    <col min="4097" max="4097" width="41" style="31" customWidth="1"/>
    <col min="4098" max="4098" width="14" style="31" customWidth="1"/>
    <col min="4099" max="4099" width="22.140625" style="31" customWidth="1"/>
    <col min="4100" max="4100" width="11" style="31" customWidth="1"/>
    <col min="4101" max="4101" width="12.5703125" style="31" customWidth="1"/>
    <col min="4102" max="4102" width="11" style="31" customWidth="1"/>
    <col min="4103" max="4103" width="12.5703125" style="31" customWidth="1"/>
    <col min="4104" max="4111" width="11" style="31" customWidth="1"/>
    <col min="4112" max="4112" width="14.7109375" style="31" customWidth="1"/>
    <col min="4113" max="4113" width="11" style="31" customWidth="1"/>
    <col min="4114" max="4114" width="14.140625" style="31" customWidth="1"/>
    <col min="4115" max="4118" width="11.42578125" style="31"/>
    <col min="4119" max="4129" width="10" style="31" customWidth="1"/>
    <col min="4130" max="4135" width="11.5703125" style="31" customWidth="1"/>
    <col min="4136" max="4138" width="15.5703125" style="31" customWidth="1"/>
    <col min="4139" max="4177" width="0" style="31" hidden="1" customWidth="1"/>
    <col min="4178" max="4185" width="14.85546875" style="31" customWidth="1"/>
    <col min="4186" max="4187" width="10.85546875" style="31" customWidth="1"/>
    <col min="4188" max="4199" width="11.42578125" style="31"/>
    <col min="4200" max="4202" width="11.85546875" style="31" customWidth="1"/>
    <col min="4203" max="4352" width="11.42578125" style="31"/>
    <col min="4353" max="4353" width="41" style="31" customWidth="1"/>
    <col min="4354" max="4354" width="14" style="31" customWidth="1"/>
    <col min="4355" max="4355" width="22.140625" style="31" customWidth="1"/>
    <col min="4356" max="4356" width="11" style="31" customWidth="1"/>
    <col min="4357" max="4357" width="12.5703125" style="31" customWidth="1"/>
    <col min="4358" max="4358" width="11" style="31" customWidth="1"/>
    <col min="4359" max="4359" width="12.5703125" style="31" customWidth="1"/>
    <col min="4360" max="4367" width="11" style="31" customWidth="1"/>
    <col min="4368" max="4368" width="14.7109375" style="31" customWidth="1"/>
    <col min="4369" max="4369" width="11" style="31" customWidth="1"/>
    <col min="4370" max="4370" width="14.140625" style="31" customWidth="1"/>
    <col min="4371" max="4374" width="11.42578125" style="31"/>
    <col min="4375" max="4385" width="10" style="31" customWidth="1"/>
    <col min="4386" max="4391" width="11.5703125" style="31" customWidth="1"/>
    <col min="4392" max="4394" width="15.5703125" style="31" customWidth="1"/>
    <col min="4395" max="4433" width="0" style="31" hidden="1" customWidth="1"/>
    <col min="4434" max="4441" width="14.85546875" style="31" customWidth="1"/>
    <col min="4442" max="4443" width="10.85546875" style="31" customWidth="1"/>
    <col min="4444" max="4455" width="11.42578125" style="31"/>
    <col min="4456" max="4458" width="11.85546875" style="31" customWidth="1"/>
    <col min="4459" max="4608" width="11.42578125" style="31"/>
    <col min="4609" max="4609" width="41" style="31" customWidth="1"/>
    <col min="4610" max="4610" width="14" style="31" customWidth="1"/>
    <col min="4611" max="4611" width="22.140625" style="31" customWidth="1"/>
    <col min="4612" max="4612" width="11" style="31" customWidth="1"/>
    <col min="4613" max="4613" width="12.5703125" style="31" customWidth="1"/>
    <col min="4614" max="4614" width="11" style="31" customWidth="1"/>
    <col min="4615" max="4615" width="12.5703125" style="31" customWidth="1"/>
    <col min="4616" max="4623" width="11" style="31" customWidth="1"/>
    <col min="4624" max="4624" width="14.7109375" style="31" customWidth="1"/>
    <col min="4625" max="4625" width="11" style="31" customWidth="1"/>
    <col min="4626" max="4626" width="14.140625" style="31" customWidth="1"/>
    <col min="4627" max="4630" width="11.42578125" style="31"/>
    <col min="4631" max="4641" width="10" style="31" customWidth="1"/>
    <col min="4642" max="4647" width="11.5703125" style="31" customWidth="1"/>
    <col min="4648" max="4650" width="15.5703125" style="31" customWidth="1"/>
    <col min="4651" max="4689" width="0" style="31" hidden="1" customWidth="1"/>
    <col min="4690" max="4697" width="14.85546875" style="31" customWidth="1"/>
    <col min="4698" max="4699" width="10.85546875" style="31" customWidth="1"/>
    <col min="4700" max="4711" width="11.42578125" style="31"/>
    <col min="4712" max="4714" width="11.85546875" style="31" customWidth="1"/>
    <col min="4715" max="4864" width="11.42578125" style="31"/>
    <col min="4865" max="4865" width="41" style="31" customWidth="1"/>
    <col min="4866" max="4866" width="14" style="31" customWidth="1"/>
    <col min="4867" max="4867" width="22.140625" style="31" customWidth="1"/>
    <col min="4868" max="4868" width="11" style="31" customWidth="1"/>
    <col min="4869" max="4869" width="12.5703125" style="31" customWidth="1"/>
    <col min="4870" max="4870" width="11" style="31" customWidth="1"/>
    <col min="4871" max="4871" width="12.5703125" style="31" customWidth="1"/>
    <col min="4872" max="4879" width="11" style="31" customWidth="1"/>
    <col min="4880" max="4880" width="14.7109375" style="31" customWidth="1"/>
    <col min="4881" max="4881" width="11" style="31" customWidth="1"/>
    <col min="4882" max="4882" width="14.140625" style="31" customWidth="1"/>
    <col min="4883" max="4886" width="11.42578125" style="31"/>
    <col min="4887" max="4897" width="10" style="31" customWidth="1"/>
    <col min="4898" max="4903" width="11.5703125" style="31" customWidth="1"/>
    <col min="4904" max="4906" width="15.5703125" style="31" customWidth="1"/>
    <col min="4907" max="4945" width="0" style="31" hidden="1" customWidth="1"/>
    <col min="4946" max="4953" width="14.85546875" style="31" customWidth="1"/>
    <col min="4954" max="4955" width="10.85546875" style="31" customWidth="1"/>
    <col min="4956" max="4967" width="11.42578125" style="31"/>
    <col min="4968" max="4970" width="11.85546875" style="31" customWidth="1"/>
    <col min="4971" max="5120" width="11.42578125" style="31"/>
    <col min="5121" max="5121" width="41" style="31" customWidth="1"/>
    <col min="5122" max="5122" width="14" style="31" customWidth="1"/>
    <col min="5123" max="5123" width="22.140625" style="31" customWidth="1"/>
    <col min="5124" max="5124" width="11" style="31" customWidth="1"/>
    <col min="5125" max="5125" width="12.5703125" style="31" customWidth="1"/>
    <col min="5126" max="5126" width="11" style="31" customWidth="1"/>
    <col min="5127" max="5127" width="12.5703125" style="31" customWidth="1"/>
    <col min="5128" max="5135" width="11" style="31" customWidth="1"/>
    <col min="5136" max="5136" width="14.7109375" style="31" customWidth="1"/>
    <col min="5137" max="5137" width="11" style="31" customWidth="1"/>
    <col min="5138" max="5138" width="14.140625" style="31" customWidth="1"/>
    <col min="5139" max="5142" width="11.42578125" style="31"/>
    <col min="5143" max="5153" width="10" style="31" customWidth="1"/>
    <col min="5154" max="5159" width="11.5703125" style="31" customWidth="1"/>
    <col min="5160" max="5162" width="15.5703125" style="31" customWidth="1"/>
    <col min="5163" max="5201" width="0" style="31" hidden="1" customWidth="1"/>
    <col min="5202" max="5209" width="14.85546875" style="31" customWidth="1"/>
    <col min="5210" max="5211" width="10.85546875" style="31" customWidth="1"/>
    <col min="5212" max="5223" width="11.42578125" style="31"/>
    <col min="5224" max="5226" width="11.85546875" style="31" customWidth="1"/>
    <col min="5227" max="5376" width="11.42578125" style="31"/>
    <col min="5377" max="5377" width="41" style="31" customWidth="1"/>
    <col min="5378" max="5378" width="14" style="31" customWidth="1"/>
    <col min="5379" max="5379" width="22.140625" style="31" customWidth="1"/>
    <col min="5380" max="5380" width="11" style="31" customWidth="1"/>
    <col min="5381" max="5381" width="12.5703125" style="31" customWidth="1"/>
    <col min="5382" max="5382" width="11" style="31" customWidth="1"/>
    <col min="5383" max="5383" width="12.5703125" style="31" customWidth="1"/>
    <col min="5384" max="5391" width="11" style="31" customWidth="1"/>
    <col min="5392" max="5392" width="14.7109375" style="31" customWidth="1"/>
    <col min="5393" max="5393" width="11" style="31" customWidth="1"/>
    <col min="5394" max="5394" width="14.140625" style="31" customWidth="1"/>
    <col min="5395" max="5398" width="11.42578125" style="31"/>
    <col min="5399" max="5409" width="10" style="31" customWidth="1"/>
    <col min="5410" max="5415" width="11.5703125" style="31" customWidth="1"/>
    <col min="5416" max="5418" width="15.5703125" style="31" customWidth="1"/>
    <col min="5419" max="5457" width="0" style="31" hidden="1" customWidth="1"/>
    <col min="5458" max="5465" width="14.85546875" style="31" customWidth="1"/>
    <col min="5466" max="5467" width="10.85546875" style="31" customWidth="1"/>
    <col min="5468" max="5479" width="11.42578125" style="31"/>
    <col min="5480" max="5482" width="11.85546875" style="31" customWidth="1"/>
    <col min="5483" max="5632" width="11.42578125" style="31"/>
    <col min="5633" max="5633" width="41" style="31" customWidth="1"/>
    <col min="5634" max="5634" width="14" style="31" customWidth="1"/>
    <col min="5635" max="5635" width="22.140625" style="31" customWidth="1"/>
    <col min="5636" max="5636" width="11" style="31" customWidth="1"/>
    <col min="5637" max="5637" width="12.5703125" style="31" customWidth="1"/>
    <col min="5638" max="5638" width="11" style="31" customWidth="1"/>
    <col min="5639" max="5639" width="12.5703125" style="31" customWidth="1"/>
    <col min="5640" max="5647" width="11" style="31" customWidth="1"/>
    <col min="5648" max="5648" width="14.7109375" style="31" customWidth="1"/>
    <col min="5649" max="5649" width="11" style="31" customWidth="1"/>
    <col min="5650" max="5650" width="14.140625" style="31" customWidth="1"/>
    <col min="5651" max="5654" width="11.42578125" style="31"/>
    <col min="5655" max="5665" width="10" style="31" customWidth="1"/>
    <col min="5666" max="5671" width="11.5703125" style="31" customWidth="1"/>
    <col min="5672" max="5674" width="15.5703125" style="31" customWidth="1"/>
    <col min="5675" max="5713" width="0" style="31" hidden="1" customWidth="1"/>
    <col min="5714" max="5721" width="14.85546875" style="31" customWidth="1"/>
    <col min="5722" max="5723" width="10.85546875" style="31" customWidth="1"/>
    <col min="5724" max="5735" width="11.42578125" style="31"/>
    <col min="5736" max="5738" width="11.85546875" style="31" customWidth="1"/>
    <col min="5739" max="5888" width="11.42578125" style="31"/>
    <col min="5889" max="5889" width="41" style="31" customWidth="1"/>
    <col min="5890" max="5890" width="14" style="31" customWidth="1"/>
    <col min="5891" max="5891" width="22.140625" style="31" customWidth="1"/>
    <col min="5892" max="5892" width="11" style="31" customWidth="1"/>
    <col min="5893" max="5893" width="12.5703125" style="31" customWidth="1"/>
    <col min="5894" max="5894" width="11" style="31" customWidth="1"/>
    <col min="5895" max="5895" width="12.5703125" style="31" customWidth="1"/>
    <col min="5896" max="5903" width="11" style="31" customWidth="1"/>
    <col min="5904" max="5904" width="14.7109375" style="31" customWidth="1"/>
    <col min="5905" max="5905" width="11" style="31" customWidth="1"/>
    <col min="5906" max="5906" width="14.140625" style="31" customWidth="1"/>
    <col min="5907" max="5910" width="11.42578125" style="31"/>
    <col min="5911" max="5921" width="10" style="31" customWidth="1"/>
    <col min="5922" max="5927" width="11.5703125" style="31" customWidth="1"/>
    <col min="5928" max="5930" width="15.5703125" style="31" customWidth="1"/>
    <col min="5931" max="5969" width="0" style="31" hidden="1" customWidth="1"/>
    <col min="5970" max="5977" width="14.85546875" style="31" customWidth="1"/>
    <col min="5978" max="5979" width="10.85546875" style="31" customWidth="1"/>
    <col min="5980" max="5991" width="11.42578125" style="31"/>
    <col min="5992" max="5994" width="11.85546875" style="31" customWidth="1"/>
    <col min="5995" max="6144" width="11.42578125" style="31"/>
    <col min="6145" max="6145" width="41" style="31" customWidth="1"/>
    <col min="6146" max="6146" width="14" style="31" customWidth="1"/>
    <col min="6147" max="6147" width="22.140625" style="31" customWidth="1"/>
    <col min="6148" max="6148" width="11" style="31" customWidth="1"/>
    <col min="6149" max="6149" width="12.5703125" style="31" customWidth="1"/>
    <col min="6150" max="6150" width="11" style="31" customWidth="1"/>
    <col min="6151" max="6151" width="12.5703125" style="31" customWidth="1"/>
    <col min="6152" max="6159" width="11" style="31" customWidth="1"/>
    <col min="6160" max="6160" width="14.7109375" style="31" customWidth="1"/>
    <col min="6161" max="6161" width="11" style="31" customWidth="1"/>
    <col min="6162" max="6162" width="14.140625" style="31" customWidth="1"/>
    <col min="6163" max="6166" width="11.42578125" style="31"/>
    <col min="6167" max="6177" width="10" style="31" customWidth="1"/>
    <col min="6178" max="6183" width="11.5703125" style="31" customWidth="1"/>
    <col min="6184" max="6186" width="15.5703125" style="31" customWidth="1"/>
    <col min="6187" max="6225" width="0" style="31" hidden="1" customWidth="1"/>
    <col min="6226" max="6233" width="14.85546875" style="31" customWidth="1"/>
    <col min="6234" max="6235" width="10.85546875" style="31" customWidth="1"/>
    <col min="6236" max="6247" width="11.42578125" style="31"/>
    <col min="6248" max="6250" width="11.85546875" style="31" customWidth="1"/>
    <col min="6251" max="6400" width="11.42578125" style="31"/>
    <col min="6401" max="6401" width="41" style="31" customWidth="1"/>
    <col min="6402" max="6402" width="14" style="31" customWidth="1"/>
    <col min="6403" max="6403" width="22.140625" style="31" customWidth="1"/>
    <col min="6404" max="6404" width="11" style="31" customWidth="1"/>
    <col min="6405" max="6405" width="12.5703125" style="31" customWidth="1"/>
    <col min="6406" max="6406" width="11" style="31" customWidth="1"/>
    <col min="6407" max="6407" width="12.5703125" style="31" customWidth="1"/>
    <col min="6408" max="6415" width="11" style="31" customWidth="1"/>
    <col min="6416" max="6416" width="14.7109375" style="31" customWidth="1"/>
    <col min="6417" max="6417" width="11" style="31" customWidth="1"/>
    <col min="6418" max="6418" width="14.140625" style="31" customWidth="1"/>
    <col min="6419" max="6422" width="11.42578125" style="31"/>
    <col min="6423" max="6433" width="10" style="31" customWidth="1"/>
    <col min="6434" max="6439" width="11.5703125" style="31" customWidth="1"/>
    <col min="6440" max="6442" width="15.5703125" style="31" customWidth="1"/>
    <col min="6443" max="6481" width="0" style="31" hidden="1" customWidth="1"/>
    <col min="6482" max="6489" width="14.85546875" style="31" customWidth="1"/>
    <col min="6490" max="6491" width="10.85546875" style="31" customWidth="1"/>
    <col min="6492" max="6503" width="11.42578125" style="31"/>
    <col min="6504" max="6506" width="11.85546875" style="31" customWidth="1"/>
    <col min="6507" max="6656" width="11.42578125" style="31"/>
    <col min="6657" max="6657" width="41" style="31" customWidth="1"/>
    <col min="6658" max="6658" width="14" style="31" customWidth="1"/>
    <col min="6659" max="6659" width="22.140625" style="31" customWidth="1"/>
    <col min="6660" max="6660" width="11" style="31" customWidth="1"/>
    <col min="6661" max="6661" width="12.5703125" style="31" customWidth="1"/>
    <col min="6662" max="6662" width="11" style="31" customWidth="1"/>
    <col min="6663" max="6663" width="12.5703125" style="31" customWidth="1"/>
    <col min="6664" max="6671" width="11" style="31" customWidth="1"/>
    <col min="6672" max="6672" width="14.7109375" style="31" customWidth="1"/>
    <col min="6673" max="6673" width="11" style="31" customWidth="1"/>
    <col min="6674" max="6674" width="14.140625" style="31" customWidth="1"/>
    <col min="6675" max="6678" width="11.42578125" style="31"/>
    <col min="6679" max="6689" width="10" style="31" customWidth="1"/>
    <col min="6690" max="6695" width="11.5703125" style="31" customWidth="1"/>
    <col min="6696" max="6698" width="15.5703125" style="31" customWidth="1"/>
    <col min="6699" max="6737" width="0" style="31" hidden="1" customWidth="1"/>
    <col min="6738" max="6745" width="14.85546875" style="31" customWidth="1"/>
    <col min="6746" max="6747" width="10.85546875" style="31" customWidth="1"/>
    <col min="6748" max="6759" width="11.42578125" style="31"/>
    <col min="6760" max="6762" width="11.85546875" style="31" customWidth="1"/>
    <col min="6763" max="6912" width="11.42578125" style="31"/>
    <col min="6913" max="6913" width="41" style="31" customWidth="1"/>
    <col min="6914" max="6914" width="14" style="31" customWidth="1"/>
    <col min="6915" max="6915" width="22.140625" style="31" customWidth="1"/>
    <col min="6916" max="6916" width="11" style="31" customWidth="1"/>
    <col min="6917" max="6917" width="12.5703125" style="31" customWidth="1"/>
    <col min="6918" max="6918" width="11" style="31" customWidth="1"/>
    <col min="6919" max="6919" width="12.5703125" style="31" customWidth="1"/>
    <col min="6920" max="6927" width="11" style="31" customWidth="1"/>
    <col min="6928" max="6928" width="14.7109375" style="31" customWidth="1"/>
    <col min="6929" max="6929" width="11" style="31" customWidth="1"/>
    <col min="6930" max="6930" width="14.140625" style="31" customWidth="1"/>
    <col min="6931" max="6934" width="11.42578125" style="31"/>
    <col min="6935" max="6945" width="10" style="31" customWidth="1"/>
    <col min="6946" max="6951" width="11.5703125" style="31" customWidth="1"/>
    <col min="6952" max="6954" width="15.5703125" style="31" customWidth="1"/>
    <col min="6955" max="6993" width="0" style="31" hidden="1" customWidth="1"/>
    <col min="6994" max="7001" width="14.85546875" style="31" customWidth="1"/>
    <col min="7002" max="7003" width="10.85546875" style="31" customWidth="1"/>
    <col min="7004" max="7015" width="11.42578125" style="31"/>
    <col min="7016" max="7018" width="11.85546875" style="31" customWidth="1"/>
    <col min="7019" max="7168" width="11.42578125" style="31"/>
    <col min="7169" max="7169" width="41" style="31" customWidth="1"/>
    <col min="7170" max="7170" width="14" style="31" customWidth="1"/>
    <col min="7171" max="7171" width="22.140625" style="31" customWidth="1"/>
    <col min="7172" max="7172" width="11" style="31" customWidth="1"/>
    <col min="7173" max="7173" width="12.5703125" style="31" customWidth="1"/>
    <col min="7174" max="7174" width="11" style="31" customWidth="1"/>
    <col min="7175" max="7175" width="12.5703125" style="31" customWidth="1"/>
    <col min="7176" max="7183" width="11" style="31" customWidth="1"/>
    <col min="7184" max="7184" width="14.7109375" style="31" customWidth="1"/>
    <col min="7185" max="7185" width="11" style="31" customWidth="1"/>
    <col min="7186" max="7186" width="14.140625" style="31" customWidth="1"/>
    <col min="7187" max="7190" width="11.42578125" style="31"/>
    <col min="7191" max="7201" width="10" style="31" customWidth="1"/>
    <col min="7202" max="7207" width="11.5703125" style="31" customWidth="1"/>
    <col min="7208" max="7210" width="15.5703125" style="31" customWidth="1"/>
    <col min="7211" max="7249" width="0" style="31" hidden="1" customWidth="1"/>
    <col min="7250" max="7257" width="14.85546875" style="31" customWidth="1"/>
    <col min="7258" max="7259" width="10.85546875" style="31" customWidth="1"/>
    <col min="7260" max="7271" width="11.42578125" style="31"/>
    <col min="7272" max="7274" width="11.85546875" style="31" customWidth="1"/>
    <col min="7275" max="7424" width="11.42578125" style="31"/>
    <col min="7425" max="7425" width="41" style="31" customWidth="1"/>
    <col min="7426" max="7426" width="14" style="31" customWidth="1"/>
    <col min="7427" max="7427" width="22.140625" style="31" customWidth="1"/>
    <col min="7428" max="7428" width="11" style="31" customWidth="1"/>
    <col min="7429" max="7429" width="12.5703125" style="31" customWidth="1"/>
    <col min="7430" max="7430" width="11" style="31" customWidth="1"/>
    <col min="7431" max="7431" width="12.5703125" style="31" customWidth="1"/>
    <col min="7432" max="7439" width="11" style="31" customWidth="1"/>
    <col min="7440" max="7440" width="14.7109375" style="31" customWidth="1"/>
    <col min="7441" max="7441" width="11" style="31" customWidth="1"/>
    <col min="7442" max="7442" width="14.140625" style="31" customWidth="1"/>
    <col min="7443" max="7446" width="11.42578125" style="31"/>
    <col min="7447" max="7457" width="10" style="31" customWidth="1"/>
    <col min="7458" max="7463" width="11.5703125" style="31" customWidth="1"/>
    <col min="7464" max="7466" width="15.5703125" style="31" customWidth="1"/>
    <col min="7467" max="7505" width="0" style="31" hidden="1" customWidth="1"/>
    <col min="7506" max="7513" width="14.85546875" style="31" customWidth="1"/>
    <col min="7514" max="7515" width="10.85546875" style="31" customWidth="1"/>
    <col min="7516" max="7527" width="11.42578125" style="31"/>
    <col min="7528" max="7530" width="11.85546875" style="31" customWidth="1"/>
    <col min="7531" max="7680" width="11.42578125" style="31"/>
    <col min="7681" max="7681" width="41" style="31" customWidth="1"/>
    <col min="7682" max="7682" width="14" style="31" customWidth="1"/>
    <col min="7683" max="7683" width="22.140625" style="31" customWidth="1"/>
    <col min="7684" max="7684" width="11" style="31" customWidth="1"/>
    <col min="7685" max="7685" width="12.5703125" style="31" customWidth="1"/>
    <col min="7686" max="7686" width="11" style="31" customWidth="1"/>
    <col min="7687" max="7687" width="12.5703125" style="31" customWidth="1"/>
    <col min="7688" max="7695" width="11" style="31" customWidth="1"/>
    <col min="7696" max="7696" width="14.7109375" style="31" customWidth="1"/>
    <col min="7697" max="7697" width="11" style="31" customWidth="1"/>
    <col min="7698" max="7698" width="14.140625" style="31" customWidth="1"/>
    <col min="7699" max="7702" width="11.42578125" style="31"/>
    <col min="7703" max="7713" width="10" style="31" customWidth="1"/>
    <col min="7714" max="7719" width="11.5703125" style="31" customWidth="1"/>
    <col min="7720" max="7722" width="15.5703125" style="31" customWidth="1"/>
    <col min="7723" max="7761" width="0" style="31" hidden="1" customWidth="1"/>
    <col min="7762" max="7769" width="14.85546875" style="31" customWidth="1"/>
    <col min="7770" max="7771" width="10.85546875" style="31" customWidth="1"/>
    <col min="7772" max="7783" width="11.42578125" style="31"/>
    <col min="7784" max="7786" width="11.85546875" style="31" customWidth="1"/>
    <col min="7787" max="7936" width="11.42578125" style="31"/>
    <col min="7937" max="7937" width="41" style="31" customWidth="1"/>
    <col min="7938" max="7938" width="14" style="31" customWidth="1"/>
    <col min="7939" max="7939" width="22.140625" style="31" customWidth="1"/>
    <col min="7940" max="7940" width="11" style="31" customWidth="1"/>
    <col min="7941" max="7941" width="12.5703125" style="31" customWidth="1"/>
    <col min="7942" max="7942" width="11" style="31" customWidth="1"/>
    <col min="7943" max="7943" width="12.5703125" style="31" customWidth="1"/>
    <col min="7944" max="7951" width="11" style="31" customWidth="1"/>
    <col min="7952" max="7952" width="14.7109375" style="31" customWidth="1"/>
    <col min="7953" max="7953" width="11" style="31" customWidth="1"/>
    <col min="7954" max="7954" width="14.140625" style="31" customWidth="1"/>
    <col min="7955" max="7958" width="11.42578125" style="31"/>
    <col min="7959" max="7969" width="10" style="31" customWidth="1"/>
    <col min="7970" max="7975" width="11.5703125" style="31" customWidth="1"/>
    <col min="7976" max="7978" width="15.5703125" style="31" customWidth="1"/>
    <col min="7979" max="8017" width="0" style="31" hidden="1" customWidth="1"/>
    <col min="8018" max="8025" width="14.85546875" style="31" customWidth="1"/>
    <col min="8026" max="8027" width="10.85546875" style="31" customWidth="1"/>
    <col min="8028" max="8039" width="11.42578125" style="31"/>
    <col min="8040" max="8042" width="11.85546875" style="31" customWidth="1"/>
    <col min="8043" max="8192" width="11.42578125" style="31"/>
    <col min="8193" max="8193" width="41" style="31" customWidth="1"/>
    <col min="8194" max="8194" width="14" style="31" customWidth="1"/>
    <col min="8195" max="8195" width="22.140625" style="31" customWidth="1"/>
    <col min="8196" max="8196" width="11" style="31" customWidth="1"/>
    <col min="8197" max="8197" width="12.5703125" style="31" customWidth="1"/>
    <col min="8198" max="8198" width="11" style="31" customWidth="1"/>
    <col min="8199" max="8199" width="12.5703125" style="31" customWidth="1"/>
    <col min="8200" max="8207" width="11" style="31" customWidth="1"/>
    <col min="8208" max="8208" width="14.7109375" style="31" customWidth="1"/>
    <col min="8209" max="8209" width="11" style="31" customWidth="1"/>
    <col min="8210" max="8210" width="14.140625" style="31" customWidth="1"/>
    <col min="8211" max="8214" width="11.42578125" style="31"/>
    <col min="8215" max="8225" width="10" style="31" customWidth="1"/>
    <col min="8226" max="8231" width="11.5703125" style="31" customWidth="1"/>
    <col min="8232" max="8234" width="15.5703125" style="31" customWidth="1"/>
    <col min="8235" max="8273" width="0" style="31" hidden="1" customWidth="1"/>
    <col min="8274" max="8281" width="14.85546875" style="31" customWidth="1"/>
    <col min="8282" max="8283" width="10.85546875" style="31" customWidth="1"/>
    <col min="8284" max="8295" width="11.42578125" style="31"/>
    <col min="8296" max="8298" width="11.85546875" style="31" customWidth="1"/>
    <col min="8299" max="8448" width="11.42578125" style="31"/>
    <col min="8449" max="8449" width="41" style="31" customWidth="1"/>
    <col min="8450" max="8450" width="14" style="31" customWidth="1"/>
    <col min="8451" max="8451" width="22.140625" style="31" customWidth="1"/>
    <col min="8452" max="8452" width="11" style="31" customWidth="1"/>
    <col min="8453" max="8453" width="12.5703125" style="31" customWidth="1"/>
    <col min="8454" max="8454" width="11" style="31" customWidth="1"/>
    <col min="8455" max="8455" width="12.5703125" style="31" customWidth="1"/>
    <col min="8456" max="8463" width="11" style="31" customWidth="1"/>
    <col min="8464" max="8464" width="14.7109375" style="31" customWidth="1"/>
    <col min="8465" max="8465" width="11" style="31" customWidth="1"/>
    <col min="8466" max="8466" width="14.140625" style="31" customWidth="1"/>
    <col min="8467" max="8470" width="11.42578125" style="31"/>
    <col min="8471" max="8481" width="10" style="31" customWidth="1"/>
    <col min="8482" max="8487" width="11.5703125" style="31" customWidth="1"/>
    <col min="8488" max="8490" width="15.5703125" style="31" customWidth="1"/>
    <col min="8491" max="8529" width="0" style="31" hidden="1" customWidth="1"/>
    <col min="8530" max="8537" width="14.85546875" style="31" customWidth="1"/>
    <col min="8538" max="8539" width="10.85546875" style="31" customWidth="1"/>
    <col min="8540" max="8551" width="11.42578125" style="31"/>
    <col min="8552" max="8554" width="11.85546875" style="31" customWidth="1"/>
    <col min="8555" max="8704" width="11.42578125" style="31"/>
    <col min="8705" max="8705" width="41" style="31" customWidth="1"/>
    <col min="8706" max="8706" width="14" style="31" customWidth="1"/>
    <col min="8707" max="8707" width="22.140625" style="31" customWidth="1"/>
    <col min="8708" max="8708" width="11" style="31" customWidth="1"/>
    <col min="8709" max="8709" width="12.5703125" style="31" customWidth="1"/>
    <col min="8710" max="8710" width="11" style="31" customWidth="1"/>
    <col min="8711" max="8711" width="12.5703125" style="31" customWidth="1"/>
    <col min="8712" max="8719" width="11" style="31" customWidth="1"/>
    <col min="8720" max="8720" width="14.7109375" style="31" customWidth="1"/>
    <col min="8721" max="8721" width="11" style="31" customWidth="1"/>
    <col min="8722" max="8722" width="14.140625" style="31" customWidth="1"/>
    <col min="8723" max="8726" width="11.42578125" style="31"/>
    <col min="8727" max="8737" width="10" style="31" customWidth="1"/>
    <col min="8738" max="8743" width="11.5703125" style="31" customWidth="1"/>
    <col min="8744" max="8746" width="15.5703125" style="31" customWidth="1"/>
    <col min="8747" max="8785" width="0" style="31" hidden="1" customWidth="1"/>
    <col min="8786" max="8793" width="14.85546875" style="31" customWidth="1"/>
    <col min="8794" max="8795" width="10.85546875" style="31" customWidth="1"/>
    <col min="8796" max="8807" width="11.42578125" style="31"/>
    <col min="8808" max="8810" width="11.85546875" style="31" customWidth="1"/>
    <col min="8811" max="8960" width="11.42578125" style="31"/>
    <col min="8961" max="8961" width="41" style="31" customWidth="1"/>
    <col min="8962" max="8962" width="14" style="31" customWidth="1"/>
    <col min="8963" max="8963" width="22.140625" style="31" customWidth="1"/>
    <col min="8964" max="8964" width="11" style="31" customWidth="1"/>
    <col min="8965" max="8965" width="12.5703125" style="31" customWidth="1"/>
    <col min="8966" max="8966" width="11" style="31" customWidth="1"/>
    <col min="8967" max="8967" width="12.5703125" style="31" customWidth="1"/>
    <col min="8968" max="8975" width="11" style="31" customWidth="1"/>
    <col min="8976" max="8976" width="14.7109375" style="31" customWidth="1"/>
    <col min="8977" max="8977" width="11" style="31" customWidth="1"/>
    <col min="8978" max="8978" width="14.140625" style="31" customWidth="1"/>
    <col min="8979" max="8982" width="11.42578125" style="31"/>
    <col min="8983" max="8993" width="10" style="31" customWidth="1"/>
    <col min="8994" max="8999" width="11.5703125" style="31" customWidth="1"/>
    <col min="9000" max="9002" width="15.5703125" style="31" customWidth="1"/>
    <col min="9003" max="9041" width="0" style="31" hidden="1" customWidth="1"/>
    <col min="9042" max="9049" width="14.85546875" style="31" customWidth="1"/>
    <col min="9050" max="9051" width="10.85546875" style="31" customWidth="1"/>
    <col min="9052" max="9063" width="11.42578125" style="31"/>
    <col min="9064" max="9066" width="11.85546875" style="31" customWidth="1"/>
    <col min="9067" max="9216" width="11.42578125" style="31"/>
    <col min="9217" max="9217" width="41" style="31" customWidth="1"/>
    <col min="9218" max="9218" width="14" style="31" customWidth="1"/>
    <col min="9219" max="9219" width="22.140625" style="31" customWidth="1"/>
    <col min="9220" max="9220" width="11" style="31" customWidth="1"/>
    <col min="9221" max="9221" width="12.5703125" style="31" customWidth="1"/>
    <col min="9222" max="9222" width="11" style="31" customWidth="1"/>
    <col min="9223" max="9223" width="12.5703125" style="31" customWidth="1"/>
    <col min="9224" max="9231" width="11" style="31" customWidth="1"/>
    <col min="9232" max="9232" width="14.7109375" style="31" customWidth="1"/>
    <col min="9233" max="9233" width="11" style="31" customWidth="1"/>
    <col min="9234" max="9234" width="14.140625" style="31" customWidth="1"/>
    <col min="9235" max="9238" width="11.42578125" style="31"/>
    <col min="9239" max="9249" width="10" style="31" customWidth="1"/>
    <col min="9250" max="9255" width="11.5703125" style="31" customWidth="1"/>
    <col min="9256" max="9258" width="15.5703125" style="31" customWidth="1"/>
    <col min="9259" max="9297" width="0" style="31" hidden="1" customWidth="1"/>
    <col min="9298" max="9305" width="14.85546875" style="31" customWidth="1"/>
    <col min="9306" max="9307" width="10.85546875" style="31" customWidth="1"/>
    <col min="9308" max="9319" width="11.42578125" style="31"/>
    <col min="9320" max="9322" width="11.85546875" style="31" customWidth="1"/>
    <col min="9323" max="9472" width="11.42578125" style="31"/>
    <col min="9473" max="9473" width="41" style="31" customWidth="1"/>
    <col min="9474" max="9474" width="14" style="31" customWidth="1"/>
    <col min="9475" max="9475" width="22.140625" style="31" customWidth="1"/>
    <col min="9476" max="9476" width="11" style="31" customWidth="1"/>
    <col min="9477" max="9477" width="12.5703125" style="31" customWidth="1"/>
    <col min="9478" max="9478" width="11" style="31" customWidth="1"/>
    <col min="9479" max="9479" width="12.5703125" style="31" customWidth="1"/>
    <col min="9480" max="9487" width="11" style="31" customWidth="1"/>
    <col min="9488" max="9488" width="14.7109375" style="31" customWidth="1"/>
    <col min="9489" max="9489" width="11" style="31" customWidth="1"/>
    <col min="9490" max="9490" width="14.140625" style="31" customWidth="1"/>
    <col min="9491" max="9494" width="11.42578125" style="31"/>
    <col min="9495" max="9505" width="10" style="31" customWidth="1"/>
    <col min="9506" max="9511" width="11.5703125" style="31" customWidth="1"/>
    <col min="9512" max="9514" width="15.5703125" style="31" customWidth="1"/>
    <col min="9515" max="9553" width="0" style="31" hidden="1" customWidth="1"/>
    <col min="9554" max="9561" width="14.85546875" style="31" customWidth="1"/>
    <col min="9562" max="9563" width="10.85546875" style="31" customWidth="1"/>
    <col min="9564" max="9575" width="11.42578125" style="31"/>
    <col min="9576" max="9578" width="11.85546875" style="31" customWidth="1"/>
    <col min="9579" max="9728" width="11.42578125" style="31"/>
    <col min="9729" max="9729" width="41" style="31" customWidth="1"/>
    <col min="9730" max="9730" width="14" style="31" customWidth="1"/>
    <col min="9731" max="9731" width="22.140625" style="31" customWidth="1"/>
    <col min="9732" max="9732" width="11" style="31" customWidth="1"/>
    <col min="9733" max="9733" width="12.5703125" style="31" customWidth="1"/>
    <col min="9734" max="9734" width="11" style="31" customWidth="1"/>
    <col min="9735" max="9735" width="12.5703125" style="31" customWidth="1"/>
    <col min="9736" max="9743" width="11" style="31" customWidth="1"/>
    <col min="9744" max="9744" width="14.7109375" style="31" customWidth="1"/>
    <col min="9745" max="9745" width="11" style="31" customWidth="1"/>
    <col min="9746" max="9746" width="14.140625" style="31" customWidth="1"/>
    <col min="9747" max="9750" width="11.42578125" style="31"/>
    <col min="9751" max="9761" width="10" style="31" customWidth="1"/>
    <col min="9762" max="9767" width="11.5703125" style="31" customWidth="1"/>
    <col min="9768" max="9770" width="15.5703125" style="31" customWidth="1"/>
    <col min="9771" max="9809" width="0" style="31" hidden="1" customWidth="1"/>
    <col min="9810" max="9817" width="14.85546875" style="31" customWidth="1"/>
    <col min="9818" max="9819" width="10.85546875" style="31" customWidth="1"/>
    <col min="9820" max="9831" width="11.42578125" style="31"/>
    <col min="9832" max="9834" width="11.85546875" style="31" customWidth="1"/>
    <col min="9835" max="9984" width="11.42578125" style="31"/>
    <col min="9985" max="9985" width="41" style="31" customWidth="1"/>
    <col min="9986" max="9986" width="14" style="31" customWidth="1"/>
    <col min="9987" max="9987" width="22.140625" style="31" customWidth="1"/>
    <col min="9988" max="9988" width="11" style="31" customWidth="1"/>
    <col min="9989" max="9989" width="12.5703125" style="31" customWidth="1"/>
    <col min="9990" max="9990" width="11" style="31" customWidth="1"/>
    <col min="9991" max="9991" width="12.5703125" style="31" customWidth="1"/>
    <col min="9992" max="9999" width="11" style="31" customWidth="1"/>
    <col min="10000" max="10000" width="14.7109375" style="31" customWidth="1"/>
    <col min="10001" max="10001" width="11" style="31" customWidth="1"/>
    <col min="10002" max="10002" width="14.140625" style="31" customWidth="1"/>
    <col min="10003" max="10006" width="11.42578125" style="31"/>
    <col min="10007" max="10017" width="10" style="31" customWidth="1"/>
    <col min="10018" max="10023" width="11.5703125" style="31" customWidth="1"/>
    <col min="10024" max="10026" width="15.5703125" style="31" customWidth="1"/>
    <col min="10027" max="10065" width="0" style="31" hidden="1" customWidth="1"/>
    <col min="10066" max="10073" width="14.85546875" style="31" customWidth="1"/>
    <col min="10074" max="10075" width="10.85546875" style="31" customWidth="1"/>
    <col min="10076" max="10087" width="11.42578125" style="31"/>
    <col min="10088" max="10090" width="11.85546875" style="31" customWidth="1"/>
    <col min="10091" max="10240" width="11.42578125" style="31"/>
    <col min="10241" max="10241" width="41" style="31" customWidth="1"/>
    <col min="10242" max="10242" width="14" style="31" customWidth="1"/>
    <col min="10243" max="10243" width="22.140625" style="31" customWidth="1"/>
    <col min="10244" max="10244" width="11" style="31" customWidth="1"/>
    <col min="10245" max="10245" width="12.5703125" style="31" customWidth="1"/>
    <col min="10246" max="10246" width="11" style="31" customWidth="1"/>
    <col min="10247" max="10247" width="12.5703125" style="31" customWidth="1"/>
    <col min="10248" max="10255" width="11" style="31" customWidth="1"/>
    <col min="10256" max="10256" width="14.7109375" style="31" customWidth="1"/>
    <col min="10257" max="10257" width="11" style="31" customWidth="1"/>
    <col min="10258" max="10258" width="14.140625" style="31" customWidth="1"/>
    <col min="10259" max="10262" width="11.42578125" style="31"/>
    <col min="10263" max="10273" width="10" style="31" customWidth="1"/>
    <col min="10274" max="10279" width="11.5703125" style="31" customWidth="1"/>
    <col min="10280" max="10282" width="15.5703125" style="31" customWidth="1"/>
    <col min="10283" max="10321" width="0" style="31" hidden="1" customWidth="1"/>
    <col min="10322" max="10329" width="14.85546875" style="31" customWidth="1"/>
    <col min="10330" max="10331" width="10.85546875" style="31" customWidth="1"/>
    <col min="10332" max="10343" width="11.42578125" style="31"/>
    <col min="10344" max="10346" width="11.85546875" style="31" customWidth="1"/>
    <col min="10347" max="10496" width="11.42578125" style="31"/>
    <col min="10497" max="10497" width="41" style="31" customWidth="1"/>
    <col min="10498" max="10498" width="14" style="31" customWidth="1"/>
    <col min="10499" max="10499" width="22.140625" style="31" customWidth="1"/>
    <col min="10500" max="10500" width="11" style="31" customWidth="1"/>
    <col min="10501" max="10501" width="12.5703125" style="31" customWidth="1"/>
    <col min="10502" max="10502" width="11" style="31" customWidth="1"/>
    <col min="10503" max="10503" width="12.5703125" style="31" customWidth="1"/>
    <col min="10504" max="10511" width="11" style="31" customWidth="1"/>
    <col min="10512" max="10512" width="14.7109375" style="31" customWidth="1"/>
    <col min="10513" max="10513" width="11" style="31" customWidth="1"/>
    <col min="10514" max="10514" width="14.140625" style="31" customWidth="1"/>
    <col min="10515" max="10518" width="11.42578125" style="31"/>
    <col min="10519" max="10529" width="10" style="31" customWidth="1"/>
    <col min="10530" max="10535" width="11.5703125" style="31" customWidth="1"/>
    <col min="10536" max="10538" width="15.5703125" style="31" customWidth="1"/>
    <col min="10539" max="10577" width="0" style="31" hidden="1" customWidth="1"/>
    <col min="10578" max="10585" width="14.85546875" style="31" customWidth="1"/>
    <col min="10586" max="10587" width="10.85546875" style="31" customWidth="1"/>
    <col min="10588" max="10599" width="11.42578125" style="31"/>
    <col min="10600" max="10602" width="11.85546875" style="31" customWidth="1"/>
    <col min="10603" max="10752" width="11.42578125" style="31"/>
    <col min="10753" max="10753" width="41" style="31" customWidth="1"/>
    <col min="10754" max="10754" width="14" style="31" customWidth="1"/>
    <col min="10755" max="10755" width="22.140625" style="31" customWidth="1"/>
    <col min="10756" max="10756" width="11" style="31" customWidth="1"/>
    <col min="10757" max="10757" width="12.5703125" style="31" customWidth="1"/>
    <col min="10758" max="10758" width="11" style="31" customWidth="1"/>
    <col min="10759" max="10759" width="12.5703125" style="31" customWidth="1"/>
    <col min="10760" max="10767" width="11" style="31" customWidth="1"/>
    <col min="10768" max="10768" width="14.7109375" style="31" customWidth="1"/>
    <col min="10769" max="10769" width="11" style="31" customWidth="1"/>
    <col min="10770" max="10770" width="14.140625" style="31" customWidth="1"/>
    <col min="10771" max="10774" width="11.42578125" style="31"/>
    <col min="10775" max="10785" width="10" style="31" customWidth="1"/>
    <col min="10786" max="10791" width="11.5703125" style="31" customWidth="1"/>
    <col min="10792" max="10794" width="15.5703125" style="31" customWidth="1"/>
    <col min="10795" max="10833" width="0" style="31" hidden="1" customWidth="1"/>
    <col min="10834" max="10841" width="14.85546875" style="31" customWidth="1"/>
    <col min="10842" max="10843" width="10.85546875" style="31" customWidth="1"/>
    <col min="10844" max="10855" width="11.42578125" style="31"/>
    <col min="10856" max="10858" width="11.85546875" style="31" customWidth="1"/>
    <col min="10859" max="11008" width="11.42578125" style="31"/>
    <col min="11009" max="11009" width="41" style="31" customWidth="1"/>
    <col min="11010" max="11010" width="14" style="31" customWidth="1"/>
    <col min="11011" max="11011" width="22.140625" style="31" customWidth="1"/>
    <col min="11012" max="11012" width="11" style="31" customWidth="1"/>
    <col min="11013" max="11013" width="12.5703125" style="31" customWidth="1"/>
    <col min="11014" max="11014" width="11" style="31" customWidth="1"/>
    <col min="11015" max="11015" width="12.5703125" style="31" customWidth="1"/>
    <col min="11016" max="11023" width="11" style="31" customWidth="1"/>
    <col min="11024" max="11024" width="14.7109375" style="31" customWidth="1"/>
    <col min="11025" max="11025" width="11" style="31" customWidth="1"/>
    <col min="11026" max="11026" width="14.140625" style="31" customWidth="1"/>
    <col min="11027" max="11030" width="11.42578125" style="31"/>
    <col min="11031" max="11041" width="10" style="31" customWidth="1"/>
    <col min="11042" max="11047" width="11.5703125" style="31" customWidth="1"/>
    <col min="11048" max="11050" width="15.5703125" style="31" customWidth="1"/>
    <col min="11051" max="11089" width="0" style="31" hidden="1" customWidth="1"/>
    <col min="11090" max="11097" width="14.85546875" style="31" customWidth="1"/>
    <col min="11098" max="11099" width="10.85546875" style="31" customWidth="1"/>
    <col min="11100" max="11111" width="11.42578125" style="31"/>
    <col min="11112" max="11114" width="11.85546875" style="31" customWidth="1"/>
    <col min="11115" max="11264" width="11.42578125" style="31"/>
    <col min="11265" max="11265" width="41" style="31" customWidth="1"/>
    <col min="11266" max="11266" width="14" style="31" customWidth="1"/>
    <col min="11267" max="11267" width="22.140625" style="31" customWidth="1"/>
    <col min="11268" max="11268" width="11" style="31" customWidth="1"/>
    <col min="11269" max="11269" width="12.5703125" style="31" customWidth="1"/>
    <col min="11270" max="11270" width="11" style="31" customWidth="1"/>
    <col min="11271" max="11271" width="12.5703125" style="31" customWidth="1"/>
    <col min="11272" max="11279" width="11" style="31" customWidth="1"/>
    <col min="11280" max="11280" width="14.7109375" style="31" customWidth="1"/>
    <col min="11281" max="11281" width="11" style="31" customWidth="1"/>
    <col min="11282" max="11282" width="14.140625" style="31" customWidth="1"/>
    <col min="11283" max="11286" width="11.42578125" style="31"/>
    <col min="11287" max="11297" width="10" style="31" customWidth="1"/>
    <col min="11298" max="11303" width="11.5703125" style="31" customWidth="1"/>
    <col min="11304" max="11306" width="15.5703125" style="31" customWidth="1"/>
    <col min="11307" max="11345" width="0" style="31" hidden="1" customWidth="1"/>
    <col min="11346" max="11353" width="14.85546875" style="31" customWidth="1"/>
    <col min="11354" max="11355" width="10.85546875" style="31" customWidth="1"/>
    <col min="11356" max="11367" width="11.42578125" style="31"/>
    <col min="11368" max="11370" width="11.85546875" style="31" customWidth="1"/>
    <col min="11371" max="11520" width="11.42578125" style="31"/>
    <col min="11521" max="11521" width="41" style="31" customWidth="1"/>
    <col min="11522" max="11522" width="14" style="31" customWidth="1"/>
    <col min="11523" max="11523" width="22.140625" style="31" customWidth="1"/>
    <col min="11524" max="11524" width="11" style="31" customWidth="1"/>
    <col min="11525" max="11525" width="12.5703125" style="31" customWidth="1"/>
    <col min="11526" max="11526" width="11" style="31" customWidth="1"/>
    <col min="11527" max="11527" width="12.5703125" style="31" customWidth="1"/>
    <col min="11528" max="11535" width="11" style="31" customWidth="1"/>
    <col min="11536" max="11536" width="14.7109375" style="31" customWidth="1"/>
    <col min="11537" max="11537" width="11" style="31" customWidth="1"/>
    <col min="11538" max="11538" width="14.140625" style="31" customWidth="1"/>
    <col min="11539" max="11542" width="11.42578125" style="31"/>
    <col min="11543" max="11553" width="10" style="31" customWidth="1"/>
    <col min="11554" max="11559" width="11.5703125" style="31" customWidth="1"/>
    <col min="11560" max="11562" width="15.5703125" style="31" customWidth="1"/>
    <col min="11563" max="11601" width="0" style="31" hidden="1" customWidth="1"/>
    <col min="11602" max="11609" width="14.85546875" style="31" customWidth="1"/>
    <col min="11610" max="11611" width="10.85546875" style="31" customWidth="1"/>
    <col min="11612" max="11623" width="11.42578125" style="31"/>
    <col min="11624" max="11626" width="11.85546875" style="31" customWidth="1"/>
    <col min="11627" max="11776" width="11.42578125" style="31"/>
    <col min="11777" max="11777" width="41" style="31" customWidth="1"/>
    <col min="11778" max="11778" width="14" style="31" customWidth="1"/>
    <col min="11779" max="11779" width="22.140625" style="31" customWidth="1"/>
    <col min="11780" max="11780" width="11" style="31" customWidth="1"/>
    <col min="11781" max="11781" width="12.5703125" style="31" customWidth="1"/>
    <col min="11782" max="11782" width="11" style="31" customWidth="1"/>
    <col min="11783" max="11783" width="12.5703125" style="31" customWidth="1"/>
    <col min="11784" max="11791" width="11" style="31" customWidth="1"/>
    <col min="11792" max="11792" width="14.7109375" style="31" customWidth="1"/>
    <col min="11793" max="11793" width="11" style="31" customWidth="1"/>
    <col min="11794" max="11794" width="14.140625" style="31" customWidth="1"/>
    <col min="11795" max="11798" width="11.42578125" style="31"/>
    <col min="11799" max="11809" width="10" style="31" customWidth="1"/>
    <col min="11810" max="11815" width="11.5703125" style="31" customWidth="1"/>
    <col min="11816" max="11818" width="15.5703125" style="31" customWidth="1"/>
    <col min="11819" max="11857" width="0" style="31" hidden="1" customWidth="1"/>
    <col min="11858" max="11865" width="14.85546875" style="31" customWidth="1"/>
    <col min="11866" max="11867" width="10.85546875" style="31" customWidth="1"/>
    <col min="11868" max="11879" width="11.42578125" style="31"/>
    <col min="11880" max="11882" width="11.85546875" style="31" customWidth="1"/>
    <col min="11883" max="12032" width="11.42578125" style="31"/>
    <col min="12033" max="12033" width="41" style="31" customWidth="1"/>
    <col min="12034" max="12034" width="14" style="31" customWidth="1"/>
    <col min="12035" max="12035" width="22.140625" style="31" customWidth="1"/>
    <col min="12036" max="12036" width="11" style="31" customWidth="1"/>
    <col min="12037" max="12037" width="12.5703125" style="31" customWidth="1"/>
    <col min="12038" max="12038" width="11" style="31" customWidth="1"/>
    <col min="12039" max="12039" width="12.5703125" style="31" customWidth="1"/>
    <col min="12040" max="12047" width="11" style="31" customWidth="1"/>
    <col min="12048" max="12048" width="14.7109375" style="31" customWidth="1"/>
    <col min="12049" max="12049" width="11" style="31" customWidth="1"/>
    <col min="12050" max="12050" width="14.140625" style="31" customWidth="1"/>
    <col min="12051" max="12054" width="11.42578125" style="31"/>
    <col min="12055" max="12065" width="10" style="31" customWidth="1"/>
    <col min="12066" max="12071" width="11.5703125" style="31" customWidth="1"/>
    <col min="12072" max="12074" width="15.5703125" style="31" customWidth="1"/>
    <col min="12075" max="12113" width="0" style="31" hidden="1" customWidth="1"/>
    <col min="12114" max="12121" width="14.85546875" style="31" customWidth="1"/>
    <col min="12122" max="12123" width="10.85546875" style="31" customWidth="1"/>
    <col min="12124" max="12135" width="11.42578125" style="31"/>
    <col min="12136" max="12138" width="11.85546875" style="31" customWidth="1"/>
    <col min="12139" max="12288" width="11.42578125" style="31"/>
    <col min="12289" max="12289" width="41" style="31" customWidth="1"/>
    <col min="12290" max="12290" width="14" style="31" customWidth="1"/>
    <col min="12291" max="12291" width="22.140625" style="31" customWidth="1"/>
    <col min="12292" max="12292" width="11" style="31" customWidth="1"/>
    <col min="12293" max="12293" width="12.5703125" style="31" customWidth="1"/>
    <col min="12294" max="12294" width="11" style="31" customWidth="1"/>
    <col min="12295" max="12295" width="12.5703125" style="31" customWidth="1"/>
    <col min="12296" max="12303" width="11" style="31" customWidth="1"/>
    <col min="12304" max="12304" width="14.7109375" style="31" customWidth="1"/>
    <col min="12305" max="12305" width="11" style="31" customWidth="1"/>
    <col min="12306" max="12306" width="14.140625" style="31" customWidth="1"/>
    <col min="12307" max="12310" width="11.42578125" style="31"/>
    <col min="12311" max="12321" width="10" style="31" customWidth="1"/>
    <col min="12322" max="12327" width="11.5703125" style="31" customWidth="1"/>
    <col min="12328" max="12330" width="15.5703125" style="31" customWidth="1"/>
    <col min="12331" max="12369" width="0" style="31" hidden="1" customWidth="1"/>
    <col min="12370" max="12377" width="14.85546875" style="31" customWidth="1"/>
    <col min="12378" max="12379" width="10.85546875" style="31" customWidth="1"/>
    <col min="12380" max="12391" width="11.42578125" style="31"/>
    <col min="12392" max="12394" width="11.85546875" style="31" customWidth="1"/>
    <col min="12395" max="12544" width="11.42578125" style="31"/>
    <col min="12545" max="12545" width="41" style="31" customWidth="1"/>
    <col min="12546" max="12546" width="14" style="31" customWidth="1"/>
    <col min="12547" max="12547" width="22.140625" style="31" customWidth="1"/>
    <col min="12548" max="12548" width="11" style="31" customWidth="1"/>
    <col min="12549" max="12549" width="12.5703125" style="31" customWidth="1"/>
    <col min="12550" max="12550" width="11" style="31" customWidth="1"/>
    <col min="12551" max="12551" width="12.5703125" style="31" customWidth="1"/>
    <col min="12552" max="12559" width="11" style="31" customWidth="1"/>
    <col min="12560" max="12560" width="14.7109375" style="31" customWidth="1"/>
    <col min="12561" max="12561" width="11" style="31" customWidth="1"/>
    <col min="12562" max="12562" width="14.140625" style="31" customWidth="1"/>
    <col min="12563" max="12566" width="11.42578125" style="31"/>
    <col min="12567" max="12577" width="10" style="31" customWidth="1"/>
    <col min="12578" max="12583" width="11.5703125" style="31" customWidth="1"/>
    <col min="12584" max="12586" width="15.5703125" style="31" customWidth="1"/>
    <col min="12587" max="12625" width="0" style="31" hidden="1" customWidth="1"/>
    <col min="12626" max="12633" width="14.85546875" style="31" customWidth="1"/>
    <col min="12634" max="12635" width="10.85546875" style="31" customWidth="1"/>
    <col min="12636" max="12647" width="11.42578125" style="31"/>
    <col min="12648" max="12650" width="11.85546875" style="31" customWidth="1"/>
    <col min="12651" max="12800" width="11.42578125" style="31"/>
    <col min="12801" max="12801" width="41" style="31" customWidth="1"/>
    <col min="12802" max="12802" width="14" style="31" customWidth="1"/>
    <col min="12803" max="12803" width="22.140625" style="31" customWidth="1"/>
    <col min="12804" max="12804" width="11" style="31" customWidth="1"/>
    <col min="12805" max="12805" width="12.5703125" style="31" customWidth="1"/>
    <col min="12806" max="12806" width="11" style="31" customWidth="1"/>
    <col min="12807" max="12807" width="12.5703125" style="31" customWidth="1"/>
    <col min="12808" max="12815" width="11" style="31" customWidth="1"/>
    <col min="12816" max="12816" width="14.7109375" style="31" customWidth="1"/>
    <col min="12817" max="12817" width="11" style="31" customWidth="1"/>
    <col min="12818" max="12818" width="14.140625" style="31" customWidth="1"/>
    <col min="12819" max="12822" width="11.42578125" style="31"/>
    <col min="12823" max="12833" width="10" style="31" customWidth="1"/>
    <col min="12834" max="12839" width="11.5703125" style="31" customWidth="1"/>
    <col min="12840" max="12842" width="15.5703125" style="31" customWidth="1"/>
    <col min="12843" max="12881" width="0" style="31" hidden="1" customWidth="1"/>
    <col min="12882" max="12889" width="14.85546875" style="31" customWidth="1"/>
    <col min="12890" max="12891" width="10.85546875" style="31" customWidth="1"/>
    <col min="12892" max="12903" width="11.42578125" style="31"/>
    <col min="12904" max="12906" width="11.85546875" style="31" customWidth="1"/>
    <col min="12907" max="13056" width="11.42578125" style="31"/>
    <col min="13057" max="13057" width="41" style="31" customWidth="1"/>
    <col min="13058" max="13058" width="14" style="31" customWidth="1"/>
    <col min="13059" max="13059" width="22.140625" style="31" customWidth="1"/>
    <col min="13060" max="13060" width="11" style="31" customWidth="1"/>
    <col min="13061" max="13061" width="12.5703125" style="31" customWidth="1"/>
    <col min="13062" max="13062" width="11" style="31" customWidth="1"/>
    <col min="13063" max="13063" width="12.5703125" style="31" customWidth="1"/>
    <col min="13064" max="13071" width="11" style="31" customWidth="1"/>
    <col min="13072" max="13072" width="14.7109375" style="31" customWidth="1"/>
    <col min="13073" max="13073" width="11" style="31" customWidth="1"/>
    <col min="13074" max="13074" width="14.140625" style="31" customWidth="1"/>
    <col min="13075" max="13078" width="11.42578125" style="31"/>
    <col min="13079" max="13089" width="10" style="31" customWidth="1"/>
    <col min="13090" max="13095" width="11.5703125" style="31" customWidth="1"/>
    <col min="13096" max="13098" width="15.5703125" style="31" customWidth="1"/>
    <col min="13099" max="13137" width="0" style="31" hidden="1" customWidth="1"/>
    <col min="13138" max="13145" width="14.85546875" style="31" customWidth="1"/>
    <col min="13146" max="13147" width="10.85546875" style="31" customWidth="1"/>
    <col min="13148" max="13159" width="11.42578125" style="31"/>
    <col min="13160" max="13162" width="11.85546875" style="31" customWidth="1"/>
    <col min="13163" max="13312" width="11.42578125" style="31"/>
    <col min="13313" max="13313" width="41" style="31" customWidth="1"/>
    <col min="13314" max="13314" width="14" style="31" customWidth="1"/>
    <col min="13315" max="13315" width="22.140625" style="31" customWidth="1"/>
    <col min="13316" max="13316" width="11" style="31" customWidth="1"/>
    <col min="13317" max="13317" width="12.5703125" style="31" customWidth="1"/>
    <col min="13318" max="13318" width="11" style="31" customWidth="1"/>
    <col min="13319" max="13319" width="12.5703125" style="31" customWidth="1"/>
    <col min="13320" max="13327" width="11" style="31" customWidth="1"/>
    <col min="13328" max="13328" width="14.7109375" style="31" customWidth="1"/>
    <col min="13329" max="13329" width="11" style="31" customWidth="1"/>
    <col min="13330" max="13330" width="14.140625" style="31" customWidth="1"/>
    <col min="13331" max="13334" width="11.42578125" style="31"/>
    <col min="13335" max="13345" width="10" style="31" customWidth="1"/>
    <col min="13346" max="13351" width="11.5703125" style="31" customWidth="1"/>
    <col min="13352" max="13354" width="15.5703125" style="31" customWidth="1"/>
    <col min="13355" max="13393" width="0" style="31" hidden="1" customWidth="1"/>
    <col min="13394" max="13401" width="14.85546875" style="31" customWidth="1"/>
    <col min="13402" max="13403" width="10.85546875" style="31" customWidth="1"/>
    <col min="13404" max="13415" width="11.42578125" style="31"/>
    <col min="13416" max="13418" width="11.85546875" style="31" customWidth="1"/>
    <col min="13419" max="13568" width="11.42578125" style="31"/>
    <col min="13569" max="13569" width="41" style="31" customWidth="1"/>
    <col min="13570" max="13570" width="14" style="31" customWidth="1"/>
    <col min="13571" max="13571" width="22.140625" style="31" customWidth="1"/>
    <col min="13572" max="13572" width="11" style="31" customWidth="1"/>
    <col min="13573" max="13573" width="12.5703125" style="31" customWidth="1"/>
    <col min="13574" max="13574" width="11" style="31" customWidth="1"/>
    <col min="13575" max="13575" width="12.5703125" style="31" customWidth="1"/>
    <col min="13576" max="13583" width="11" style="31" customWidth="1"/>
    <col min="13584" max="13584" width="14.7109375" style="31" customWidth="1"/>
    <col min="13585" max="13585" width="11" style="31" customWidth="1"/>
    <col min="13586" max="13586" width="14.140625" style="31" customWidth="1"/>
    <col min="13587" max="13590" width="11.42578125" style="31"/>
    <col min="13591" max="13601" width="10" style="31" customWidth="1"/>
    <col min="13602" max="13607" width="11.5703125" style="31" customWidth="1"/>
    <col min="13608" max="13610" width="15.5703125" style="31" customWidth="1"/>
    <col min="13611" max="13649" width="0" style="31" hidden="1" customWidth="1"/>
    <col min="13650" max="13657" width="14.85546875" style="31" customWidth="1"/>
    <col min="13658" max="13659" width="10.85546875" style="31" customWidth="1"/>
    <col min="13660" max="13671" width="11.42578125" style="31"/>
    <col min="13672" max="13674" width="11.85546875" style="31" customWidth="1"/>
    <col min="13675" max="13824" width="11.42578125" style="31"/>
    <col min="13825" max="13825" width="41" style="31" customWidth="1"/>
    <col min="13826" max="13826" width="14" style="31" customWidth="1"/>
    <col min="13827" max="13827" width="22.140625" style="31" customWidth="1"/>
    <col min="13828" max="13828" width="11" style="31" customWidth="1"/>
    <col min="13829" max="13829" width="12.5703125" style="31" customWidth="1"/>
    <col min="13830" max="13830" width="11" style="31" customWidth="1"/>
    <col min="13831" max="13831" width="12.5703125" style="31" customWidth="1"/>
    <col min="13832" max="13839" width="11" style="31" customWidth="1"/>
    <col min="13840" max="13840" width="14.7109375" style="31" customWidth="1"/>
    <col min="13841" max="13841" width="11" style="31" customWidth="1"/>
    <col min="13842" max="13842" width="14.140625" style="31" customWidth="1"/>
    <col min="13843" max="13846" width="11.42578125" style="31"/>
    <col min="13847" max="13857" width="10" style="31" customWidth="1"/>
    <col min="13858" max="13863" width="11.5703125" style="31" customWidth="1"/>
    <col min="13864" max="13866" width="15.5703125" style="31" customWidth="1"/>
    <col min="13867" max="13905" width="0" style="31" hidden="1" customWidth="1"/>
    <col min="13906" max="13913" width="14.85546875" style="31" customWidth="1"/>
    <col min="13914" max="13915" width="10.85546875" style="31" customWidth="1"/>
    <col min="13916" max="13927" width="11.42578125" style="31"/>
    <col min="13928" max="13930" width="11.85546875" style="31" customWidth="1"/>
    <col min="13931" max="14080" width="11.42578125" style="31"/>
    <col min="14081" max="14081" width="41" style="31" customWidth="1"/>
    <col min="14082" max="14082" width="14" style="31" customWidth="1"/>
    <col min="14083" max="14083" width="22.140625" style="31" customWidth="1"/>
    <col min="14084" max="14084" width="11" style="31" customWidth="1"/>
    <col min="14085" max="14085" width="12.5703125" style="31" customWidth="1"/>
    <col min="14086" max="14086" width="11" style="31" customWidth="1"/>
    <col min="14087" max="14087" width="12.5703125" style="31" customWidth="1"/>
    <col min="14088" max="14095" width="11" style="31" customWidth="1"/>
    <col min="14096" max="14096" width="14.7109375" style="31" customWidth="1"/>
    <col min="14097" max="14097" width="11" style="31" customWidth="1"/>
    <col min="14098" max="14098" width="14.140625" style="31" customWidth="1"/>
    <col min="14099" max="14102" width="11.42578125" style="31"/>
    <col min="14103" max="14113" width="10" style="31" customWidth="1"/>
    <col min="14114" max="14119" width="11.5703125" style="31" customWidth="1"/>
    <col min="14120" max="14122" width="15.5703125" style="31" customWidth="1"/>
    <col min="14123" max="14161" width="0" style="31" hidden="1" customWidth="1"/>
    <col min="14162" max="14169" width="14.85546875" style="31" customWidth="1"/>
    <col min="14170" max="14171" width="10.85546875" style="31" customWidth="1"/>
    <col min="14172" max="14183" width="11.42578125" style="31"/>
    <col min="14184" max="14186" width="11.85546875" style="31" customWidth="1"/>
    <col min="14187" max="14336" width="11.42578125" style="31"/>
    <col min="14337" max="14337" width="41" style="31" customWidth="1"/>
    <col min="14338" max="14338" width="14" style="31" customWidth="1"/>
    <col min="14339" max="14339" width="22.140625" style="31" customWidth="1"/>
    <col min="14340" max="14340" width="11" style="31" customWidth="1"/>
    <col min="14341" max="14341" width="12.5703125" style="31" customWidth="1"/>
    <col min="14342" max="14342" width="11" style="31" customWidth="1"/>
    <col min="14343" max="14343" width="12.5703125" style="31" customWidth="1"/>
    <col min="14344" max="14351" width="11" style="31" customWidth="1"/>
    <col min="14352" max="14352" width="14.7109375" style="31" customWidth="1"/>
    <col min="14353" max="14353" width="11" style="31" customWidth="1"/>
    <col min="14354" max="14354" width="14.140625" style="31" customWidth="1"/>
    <col min="14355" max="14358" width="11.42578125" style="31"/>
    <col min="14359" max="14369" width="10" style="31" customWidth="1"/>
    <col min="14370" max="14375" width="11.5703125" style="31" customWidth="1"/>
    <col min="14376" max="14378" width="15.5703125" style="31" customWidth="1"/>
    <col min="14379" max="14417" width="0" style="31" hidden="1" customWidth="1"/>
    <col min="14418" max="14425" width="14.85546875" style="31" customWidth="1"/>
    <col min="14426" max="14427" width="10.85546875" style="31" customWidth="1"/>
    <col min="14428" max="14439" width="11.42578125" style="31"/>
    <col min="14440" max="14442" width="11.85546875" style="31" customWidth="1"/>
    <col min="14443" max="14592" width="11.42578125" style="31"/>
    <col min="14593" max="14593" width="41" style="31" customWidth="1"/>
    <col min="14594" max="14594" width="14" style="31" customWidth="1"/>
    <col min="14595" max="14595" width="22.140625" style="31" customWidth="1"/>
    <col min="14596" max="14596" width="11" style="31" customWidth="1"/>
    <col min="14597" max="14597" width="12.5703125" style="31" customWidth="1"/>
    <col min="14598" max="14598" width="11" style="31" customWidth="1"/>
    <col min="14599" max="14599" width="12.5703125" style="31" customWidth="1"/>
    <col min="14600" max="14607" width="11" style="31" customWidth="1"/>
    <col min="14608" max="14608" width="14.7109375" style="31" customWidth="1"/>
    <col min="14609" max="14609" width="11" style="31" customWidth="1"/>
    <col min="14610" max="14610" width="14.140625" style="31" customWidth="1"/>
    <col min="14611" max="14614" width="11.42578125" style="31"/>
    <col min="14615" max="14625" width="10" style="31" customWidth="1"/>
    <col min="14626" max="14631" width="11.5703125" style="31" customWidth="1"/>
    <col min="14632" max="14634" width="15.5703125" style="31" customWidth="1"/>
    <col min="14635" max="14673" width="0" style="31" hidden="1" customWidth="1"/>
    <col min="14674" max="14681" width="14.85546875" style="31" customWidth="1"/>
    <col min="14682" max="14683" width="10.85546875" style="31" customWidth="1"/>
    <col min="14684" max="14695" width="11.42578125" style="31"/>
    <col min="14696" max="14698" width="11.85546875" style="31" customWidth="1"/>
    <col min="14699" max="14848" width="11.42578125" style="31"/>
    <col min="14849" max="14849" width="41" style="31" customWidth="1"/>
    <col min="14850" max="14850" width="14" style="31" customWidth="1"/>
    <col min="14851" max="14851" width="22.140625" style="31" customWidth="1"/>
    <col min="14852" max="14852" width="11" style="31" customWidth="1"/>
    <col min="14853" max="14853" width="12.5703125" style="31" customWidth="1"/>
    <col min="14854" max="14854" width="11" style="31" customWidth="1"/>
    <col min="14855" max="14855" width="12.5703125" style="31" customWidth="1"/>
    <col min="14856" max="14863" width="11" style="31" customWidth="1"/>
    <col min="14864" max="14864" width="14.7109375" style="31" customWidth="1"/>
    <col min="14865" max="14865" width="11" style="31" customWidth="1"/>
    <col min="14866" max="14866" width="14.140625" style="31" customWidth="1"/>
    <col min="14867" max="14870" width="11.42578125" style="31"/>
    <col min="14871" max="14881" width="10" style="31" customWidth="1"/>
    <col min="14882" max="14887" width="11.5703125" style="31" customWidth="1"/>
    <col min="14888" max="14890" width="15.5703125" style="31" customWidth="1"/>
    <col min="14891" max="14929" width="0" style="31" hidden="1" customWidth="1"/>
    <col min="14930" max="14937" width="14.85546875" style="31" customWidth="1"/>
    <col min="14938" max="14939" width="10.85546875" style="31" customWidth="1"/>
    <col min="14940" max="14951" width="11.42578125" style="31"/>
    <col min="14952" max="14954" width="11.85546875" style="31" customWidth="1"/>
    <col min="14955" max="15104" width="11.42578125" style="31"/>
    <col min="15105" max="15105" width="41" style="31" customWidth="1"/>
    <col min="15106" max="15106" width="14" style="31" customWidth="1"/>
    <col min="15107" max="15107" width="22.140625" style="31" customWidth="1"/>
    <col min="15108" max="15108" width="11" style="31" customWidth="1"/>
    <col min="15109" max="15109" width="12.5703125" style="31" customWidth="1"/>
    <col min="15110" max="15110" width="11" style="31" customWidth="1"/>
    <col min="15111" max="15111" width="12.5703125" style="31" customWidth="1"/>
    <col min="15112" max="15119" width="11" style="31" customWidth="1"/>
    <col min="15120" max="15120" width="14.7109375" style="31" customWidth="1"/>
    <col min="15121" max="15121" width="11" style="31" customWidth="1"/>
    <col min="15122" max="15122" width="14.140625" style="31" customWidth="1"/>
    <col min="15123" max="15126" width="11.42578125" style="31"/>
    <col min="15127" max="15137" width="10" style="31" customWidth="1"/>
    <col min="15138" max="15143" width="11.5703125" style="31" customWidth="1"/>
    <col min="15144" max="15146" width="15.5703125" style="31" customWidth="1"/>
    <col min="15147" max="15185" width="0" style="31" hidden="1" customWidth="1"/>
    <col min="15186" max="15193" width="14.85546875" style="31" customWidth="1"/>
    <col min="15194" max="15195" width="10.85546875" style="31" customWidth="1"/>
    <col min="15196" max="15207" width="11.42578125" style="31"/>
    <col min="15208" max="15210" width="11.85546875" style="31" customWidth="1"/>
    <col min="15211" max="15360" width="11.42578125" style="31"/>
    <col min="15361" max="15361" width="41" style="31" customWidth="1"/>
    <col min="15362" max="15362" width="14" style="31" customWidth="1"/>
    <col min="15363" max="15363" width="22.140625" style="31" customWidth="1"/>
    <col min="15364" max="15364" width="11" style="31" customWidth="1"/>
    <col min="15365" max="15365" width="12.5703125" style="31" customWidth="1"/>
    <col min="15366" max="15366" width="11" style="31" customWidth="1"/>
    <col min="15367" max="15367" width="12.5703125" style="31" customWidth="1"/>
    <col min="15368" max="15375" width="11" style="31" customWidth="1"/>
    <col min="15376" max="15376" width="14.7109375" style="31" customWidth="1"/>
    <col min="15377" max="15377" width="11" style="31" customWidth="1"/>
    <col min="15378" max="15378" width="14.140625" style="31" customWidth="1"/>
    <col min="15379" max="15382" width="11.42578125" style="31"/>
    <col min="15383" max="15393" width="10" style="31" customWidth="1"/>
    <col min="15394" max="15399" width="11.5703125" style="31" customWidth="1"/>
    <col min="15400" max="15402" width="15.5703125" style="31" customWidth="1"/>
    <col min="15403" max="15441" width="0" style="31" hidden="1" customWidth="1"/>
    <col min="15442" max="15449" width="14.85546875" style="31" customWidth="1"/>
    <col min="15450" max="15451" width="10.85546875" style="31" customWidth="1"/>
    <col min="15452" max="15463" width="11.42578125" style="31"/>
    <col min="15464" max="15466" width="11.85546875" style="31" customWidth="1"/>
    <col min="15467" max="15616" width="11.42578125" style="31"/>
    <col min="15617" max="15617" width="41" style="31" customWidth="1"/>
    <col min="15618" max="15618" width="14" style="31" customWidth="1"/>
    <col min="15619" max="15619" width="22.140625" style="31" customWidth="1"/>
    <col min="15620" max="15620" width="11" style="31" customWidth="1"/>
    <col min="15621" max="15621" width="12.5703125" style="31" customWidth="1"/>
    <col min="15622" max="15622" width="11" style="31" customWidth="1"/>
    <col min="15623" max="15623" width="12.5703125" style="31" customWidth="1"/>
    <col min="15624" max="15631" width="11" style="31" customWidth="1"/>
    <col min="15632" max="15632" width="14.7109375" style="31" customWidth="1"/>
    <col min="15633" max="15633" width="11" style="31" customWidth="1"/>
    <col min="15634" max="15634" width="14.140625" style="31" customWidth="1"/>
    <col min="15635" max="15638" width="11.42578125" style="31"/>
    <col min="15639" max="15649" width="10" style="31" customWidth="1"/>
    <col min="15650" max="15655" width="11.5703125" style="31" customWidth="1"/>
    <col min="15656" max="15658" width="15.5703125" style="31" customWidth="1"/>
    <col min="15659" max="15697" width="0" style="31" hidden="1" customWidth="1"/>
    <col min="15698" max="15705" width="14.85546875" style="31" customWidth="1"/>
    <col min="15706" max="15707" width="10.85546875" style="31" customWidth="1"/>
    <col min="15708" max="15719" width="11.42578125" style="31"/>
    <col min="15720" max="15722" width="11.85546875" style="31" customWidth="1"/>
    <col min="15723" max="15872" width="11.42578125" style="31"/>
    <col min="15873" max="15873" width="41" style="31" customWidth="1"/>
    <col min="15874" max="15874" width="14" style="31" customWidth="1"/>
    <col min="15875" max="15875" width="22.140625" style="31" customWidth="1"/>
    <col min="15876" max="15876" width="11" style="31" customWidth="1"/>
    <col min="15877" max="15877" width="12.5703125" style="31" customWidth="1"/>
    <col min="15878" max="15878" width="11" style="31" customWidth="1"/>
    <col min="15879" max="15879" width="12.5703125" style="31" customWidth="1"/>
    <col min="15880" max="15887" width="11" style="31" customWidth="1"/>
    <col min="15888" max="15888" width="14.7109375" style="31" customWidth="1"/>
    <col min="15889" max="15889" width="11" style="31" customWidth="1"/>
    <col min="15890" max="15890" width="14.140625" style="31" customWidth="1"/>
    <col min="15891" max="15894" width="11.42578125" style="31"/>
    <col min="15895" max="15905" width="10" style="31" customWidth="1"/>
    <col min="15906" max="15911" width="11.5703125" style="31" customWidth="1"/>
    <col min="15912" max="15914" width="15.5703125" style="31" customWidth="1"/>
    <col min="15915" max="15953" width="0" style="31" hidden="1" customWidth="1"/>
    <col min="15954" max="15961" width="14.85546875" style="31" customWidth="1"/>
    <col min="15962" max="15963" width="10.85546875" style="31" customWidth="1"/>
    <col min="15964" max="15975" width="11.42578125" style="31"/>
    <col min="15976" max="15978" width="11.85546875" style="31" customWidth="1"/>
    <col min="15979" max="16128" width="11.42578125" style="31"/>
    <col min="16129" max="16129" width="41" style="31" customWidth="1"/>
    <col min="16130" max="16130" width="14" style="31" customWidth="1"/>
    <col min="16131" max="16131" width="22.140625" style="31" customWidth="1"/>
    <col min="16132" max="16132" width="11" style="31" customWidth="1"/>
    <col min="16133" max="16133" width="12.5703125" style="31" customWidth="1"/>
    <col min="16134" max="16134" width="11" style="31" customWidth="1"/>
    <col min="16135" max="16135" width="12.5703125" style="31" customWidth="1"/>
    <col min="16136" max="16143" width="11" style="31" customWidth="1"/>
    <col min="16144" max="16144" width="14.7109375" style="31" customWidth="1"/>
    <col min="16145" max="16145" width="11" style="31" customWidth="1"/>
    <col min="16146" max="16146" width="14.140625" style="31" customWidth="1"/>
    <col min="16147" max="16150" width="11.42578125" style="31"/>
    <col min="16151" max="16161" width="10" style="31" customWidth="1"/>
    <col min="16162" max="16167" width="11.5703125" style="31" customWidth="1"/>
    <col min="16168" max="16170" width="15.5703125" style="31" customWidth="1"/>
    <col min="16171" max="16209" width="0" style="31" hidden="1" customWidth="1"/>
    <col min="16210" max="16217" width="14.85546875" style="31" customWidth="1"/>
    <col min="16218" max="16219" width="10.85546875" style="31" customWidth="1"/>
    <col min="16220" max="16231" width="11.42578125" style="31"/>
    <col min="16232" max="16234" width="11.85546875" style="31" customWidth="1"/>
    <col min="16235" max="16384" width="11.42578125" style="31"/>
  </cols>
  <sheetData>
    <row r="1" spans="1:58" ht="12.75" customHeight="1" x14ac:dyDescent="0.15">
      <c r="A1" s="23" t="s">
        <v>0</v>
      </c>
      <c r="BA1" s="5"/>
      <c r="BB1" s="5"/>
      <c r="BC1" s="5"/>
      <c r="BD1" s="5"/>
      <c r="BE1" s="5"/>
      <c r="BF1" s="5"/>
    </row>
    <row r="2" spans="1:58" ht="12.75" customHeight="1" x14ac:dyDescent="0.15">
      <c r="A2" s="23" t="str">
        <f>CONCATENATE("COMUNA: ",[11]NOMBRE!B2," - ","( ",[11]NOMBRE!C2,[11]NOMBRE!D2,[11]NOMBRE!E2,[11]NOMBRE!F2,[11]NOMBRE!G2," )")</f>
        <v>COMUNA: LINARES  - ( 07401 )</v>
      </c>
      <c r="BA2" s="5"/>
      <c r="BB2" s="5"/>
      <c r="BC2" s="5"/>
      <c r="BD2" s="5"/>
      <c r="BE2" s="5"/>
      <c r="BF2" s="5"/>
    </row>
    <row r="3" spans="1:58" ht="12.75" customHeight="1" x14ac:dyDescent="0.15">
      <c r="A3" s="23" t="str">
        <f>CONCATENATE("ESTABLECIMIENTO/ESTRATEGIA: ",[11]NOMBRE!B3," - ","( ",[11]NOMBRE!C3,[11]NOMBRE!D3,[11]NOMBRE!E3,[11]NOMBRE!F3,[11]NOMBRE!G3,[11]NOMBRE!H3," )")</f>
        <v>ESTABLECIMIENTO/ESTRATEGIA: HOSPITAL DE LINARES  - ( 116108 )</v>
      </c>
      <c r="BA3" s="5"/>
      <c r="BB3" s="5"/>
      <c r="BC3" s="5"/>
      <c r="BD3" s="5"/>
      <c r="BE3" s="5"/>
      <c r="BF3" s="5"/>
    </row>
    <row r="4" spans="1:58" ht="12.75" customHeight="1" x14ac:dyDescent="0.15">
      <c r="A4" s="23" t="str">
        <f>CONCATENATE("MES: ",[11]NOMBRE!B6," - ","( ",[11]NOMBRE!C6,[11]NOMBRE!D6," )")</f>
        <v>MES: OCTUBRE - ( 10 )</v>
      </c>
      <c r="BA4" s="5"/>
      <c r="BB4" s="5"/>
      <c r="BC4" s="5"/>
      <c r="BD4" s="5"/>
      <c r="BE4" s="5"/>
      <c r="BF4" s="5"/>
    </row>
    <row r="5" spans="1:58" ht="12.75" customHeight="1" x14ac:dyDescent="0.15">
      <c r="A5" s="4" t="str">
        <f>CONCATENATE("AÑO: ",[11]NOMBRE!B7)</f>
        <v>AÑO: 2014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BA5" s="5"/>
      <c r="BB5" s="5"/>
      <c r="BC5" s="5"/>
      <c r="BD5" s="5"/>
      <c r="BE5" s="5"/>
      <c r="BF5" s="5"/>
    </row>
    <row r="6" spans="1:58" ht="39.75" customHeight="1" x14ac:dyDescent="0.15">
      <c r="A6" s="436" t="s">
        <v>155</v>
      </c>
      <c r="B6" s="436"/>
      <c r="C6" s="436"/>
      <c r="D6" s="436"/>
      <c r="E6" s="436"/>
      <c r="F6" s="436"/>
      <c r="G6" s="436"/>
      <c r="H6" s="436"/>
      <c r="I6" s="436"/>
      <c r="J6" s="436"/>
      <c r="K6" s="436"/>
      <c r="L6" s="436"/>
      <c r="M6" s="436"/>
      <c r="N6" s="436"/>
      <c r="O6" s="436"/>
      <c r="P6" s="436"/>
      <c r="Q6" s="32"/>
      <c r="BA6" s="2"/>
      <c r="BB6" s="2"/>
      <c r="BC6" s="2"/>
      <c r="BD6" s="2"/>
      <c r="BE6" s="2"/>
      <c r="BF6" s="2"/>
    </row>
    <row r="7" spans="1:58" ht="30" customHeight="1" x14ac:dyDescent="0.2">
      <c r="A7" s="13" t="s">
        <v>5</v>
      </c>
      <c r="B7" s="33"/>
      <c r="C7" s="33"/>
      <c r="D7" s="34"/>
      <c r="E7" s="34"/>
      <c r="F7" s="34"/>
      <c r="G7" s="35"/>
      <c r="H7" s="34"/>
      <c r="I7" s="34"/>
      <c r="J7" s="34"/>
      <c r="K7" s="34"/>
      <c r="L7" s="34"/>
      <c r="M7" s="34"/>
      <c r="N7" s="34"/>
      <c r="O7" s="34"/>
      <c r="P7" s="36"/>
      <c r="BA7" s="2"/>
      <c r="BB7" s="2"/>
      <c r="BC7" s="2"/>
      <c r="BD7" s="2"/>
      <c r="BE7" s="2"/>
      <c r="BF7" s="2"/>
    </row>
    <row r="8" spans="1:58" ht="23.25" customHeight="1" x14ac:dyDescent="0.15">
      <c r="A8" s="295" t="s">
        <v>6</v>
      </c>
      <c r="B8" s="296"/>
      <c r="C8" s="297"/>
      <c r="D8" s="301" t="s">
        <v>4</v>
      </c>
      <c r="E8" s="303" t="s">
        <v>7</v>
      </c>
      <c r="F8" s="304"/>
      <c r="G8" s="304"/>
      <c r="H8" s="304"/>
      <c r="I8" s="304"/>
      <c r="J8" s="304"/>
      <c r="K8" s="304"/>
      <c r="L8" s="304"/>
      <c r="M8" s="304"/>
      <c r="N8" s="304"/>
      <c r="O8" s="305"/>
      <c r="P8" s="303" t="s">
        <v>8</v>
      </c>
      <c r="Q8" s="305"/>
      <c r="R8" s="435" t="s">
        <v>9</v>
      </c>
      <c r="BA8" s="3"/>
      <c r="BB8" s="3"/>
      <c r="BC8" s="3"/>
      <c r="BD8" s="3"/>
      <c r="BE8" s="3"/>
      <c r="BF8" s="3"/>
    </row>
    <row r="9" spans="1:58" ht="22.5" x14ac:dyDescent="0.15">
      <c r="A9" s="298"/>
      <c r="B9" s="299"/>
      <c r="C9" s="300"/>
      <c r="D9" s="329"/>
      <c r="E9" s="284" t="s">
        <v>10</v>
      </c>
      <c r="F9" s="38" t="s">
        <v>11</v>
      </c>
      <c r="G9" s="38" t="s">
        <v>12</v>
      </c>
      <c r="H9" s="38" t="s">
        <v>13</v>
      </c>
      <c r="I9" s="38" t="s">
        <v>14</v>
      </c>
      <c r="J9" s="38" t="s">
        <v>15</v>
      </c>
      <c r="K9" s="38" t="s">
        <v>16</v>
      </c>
      <c r="L9" s="38" t="s">
        <v>17</v>
      </c>
      <c r="M9" s="38" t="s">
        <v>18</v>
      </c>
      <c r="N9" s="38" t="s">
        <v>19</v>
      </c>
      <c r="O9" s="39" t="s">
        <v>20</v>
      </c>
      <c r="P9" s="40" t="s">
        <v>1</v>
      </c>
      <c r="Q9" s="285" t="s">
        <v>2</v>
      </c>
      <c r="R9" s="435"/>
      <c r="BA9" s="3"/>
      <c r="BB9" s="3"/>
      <c r="BC9" s="3"/>
      <c r="BD9" s="3"/>
      <c r="BE9" s="3"/>
      <c r="BF9" s="3"/>
    </row>
    <row r="10" spans="1:58" ht="20.25" customHeight="1" x14ac:dyDescent="0.2">
      <c r="A10" s="13" t="s">
        <v>21</v>
      </c>
      <c r="B10" s="42"/>
      <c r="C10" s="42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BA10" s="2"/>
      <c r="BB10" s="2"/>
      <c r="BC10" s="2"/>
      <c r="BD10" s="2"/>
      <c r="BE10" s="2"/>
      <c r="BF10" s="2"/>
    </row>
    <row r="11" spans="1:58" ht="15.75" customHeight="1" x14ac:dyDescent="0.2">
      <c r="A11" s="437" t="s">
        <v>22</v>
      </c>
      <c r="B11" s="415" t="s">
        <v>23</v>
      </c>
      <c r="C11" s="417"/>
      <c r="D11" s="44">
        <f>SUM(E11:O11)</f>
        <v>0</v>
      </c>
      <c r="E11" s="45"/>
      <c r="F11" s="46"/>
      <c r="G11" s="46"/>
      <c r="H11" s="47"/>
      <c r="I11" s="47"/>
      <c r="J11" s="47"/>
      <c r="K11" s="47"/>
      <c r="L11" s="47"/>
      <c r="M11" s="47"/>
      <c r="N11" s="48"/>
      <c r="O11" s="49"/>
      <c r="P11" s="46"/>
      <c r="Q11" s="49"/>
      <c r="R11" s="50"/>
      <c r="S11" s="51" t="str">
        <f>+BA11&amp;BB11</f>
        <v/>
      </c>
      <c r="BA11" s="17" t="str">
        <f>IF($D11&lt;&gt;($P11+$Q11)," El número consultas según sexo NO puede ser diferente al Total.","")</f>
        <v/>
      </c>
      <c r="BB11" s="17" t="str">
        <f>IF($M11&lt;$R11," Las consultas de 60 años NO puede ser mayor que el de 20-64 años.","")</f>
        <v/>
      </c>
      <c r="BC11" s="3"/>
      <c r="BD11" s="25">
        <f>IF($D11&lt;&gt;($P11+$Q11),1,0)</f>
        <v>0</v>
      </c>
      <c r="BE11" s="25">
        <f>IF($M11&lt;$R11,1,0)</f>
        <v>0</v>
      </c>
      <c r="BF11" s="3"/>
    </row>
    <row r="12" spans="1:58" ht="15.75" customHeight="1" x14ac:dyDescent="0.2">
      <c r="A12" s="438"/>
      <c r="B12" s="366" t="s">
        <v>27</v>
      </c>
      <c r="C12" s="368"/>
      <c r="D12" s="52">
        <f>SUM(E12:O12)</f>
        <v>0</v>
      </c>
      <c r="E12" s="53"/>
      <c r="F12" s="54"/>
      <c r="G12" s="54"/>
      <c r="H12" s="55"/>
      <c r="I12" s="55"/>
      <c r="J12" s="55"/>
      <c r="K12" s="55"/>
      <c r="L12" s="55"/>
      <c r="M12" s="55"/>
      <c r="N12" s="56"/>
      <c r="O12" s="57"/>
      <c r="P12" s="54"/>
      <c r="Q12" s="57"/>
      <c r="R12" s="58"/>
      <c r="S12" s="51" t="str">
        <f>+BA12&amp;BB12</f>
        <v/>
      </c>
      <c r="BA12" s="17" t="str">
        <f>IF($D12&lt;&gt;($P12+$Q12)," El número consultas según sexo NO puede ser diferente al Total.","")</f>
        <v/>
      </c>
      <c r="BB12" s="17" t="str">
        <f>IF($M12&lt;$R12," Las consultas de 60 años NO puede ser mayor que el de 20-64 años.","")</f>
        <v/>
      </c>
      <c r="BC12" s="3"/>
      <c r="BD12" s="25">
        <f>IF($D12&lt;&gt;($P12+$Q12),1,0)</f>
        <v>0</v>
      </c>
      <c r="BE12" s="25">
        <f>IF($M12&lt;$R12,1,0)</f>
        <v>0</v>
      </c>
      <c r="BF12" s="3"/>
    </row>
    <row r="13" spans="1:58" ht="21" customHeight="1" x14ac:dyDescent="0.2">
      <c r="A13" s="14" t="s">
        <v>28</v>
      </c>
      <c r="B13" s="59"/>
      <c r="C13" s="59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BA13" s="2"/>
      <c r="BB13" s="2"/>
      <c r="BC13" s="2"/>
      <c r="BD13" s="2"/>
      <c r="BE13" s="2"/>
      <c r="BF13" s="2"/>
    </row>
    <row r="14" spans="1:58" ht="32.25" customHeight="1" x14ac:dyDescent="0.15">
      <c r="A14" s="363" t="s">
        <v>6</v>
      </c>
      <c r="B14" s="439"/>
      <c r="C14" s="439"/>
      <c r="D14" s="61" t="s">
        <v>4</v>
      </c>
      <c r="E14" s="284" t="s">
        <v>10</v>
      </c>
      <c r="F14" s="38" t="s">
        <v>12</v>
      </c>
      <c r="G14" s="38" t="s">
        <v>14</v>
      </c>
      <c r="H14" s="38" t="s">
        <v>15</v>
      </c>
      <c r="I14" s="38" t="s">
        <v>16</v>
      </c>
      <c r="J14" s="38" t="s">
        <v>17</v>
      </c>
      <c r="K14" s="38" t="s">
        <v>18</v>
      </c>
      <c r="L14" s="38" t="s">
        <v>19</v>
      </c>
      <c r="M14" s="39" t="s">
        <v>20</v>
      </c>
      <c r="N14" s="40" t="s">
        <v>1</v>
      </c>
      <c r="O14" s="285" t="s">
        <v>2</v>
      </c>
      <c r="BA14" s="2"/>
      <c r="BB14" s="2"/>
      <c r="BC14" s="3"/>
      <c r="BD14" s="2"/>
      <c r="BE14" s="2"/>
      <c r="BF14" s="3"/>
    </row>
    <row r="15" spans="1:58" ht="18.75" customHeight="1" x14ac:dyDescent="0.2">
      <c r="A15" s="440" t="s">
        <v>156</v>
      </c>
      <c r="B15" s="441"/>
      <c r="C15" s="442"/>
      <c r="D15" s="52">
        <f>SUM(E15:M15)</f>
        <v>26</v>
      </c>
      <c r="E15" s="62">
        <v>1</v>
      </c>
      <c r="F15" s="63">
        <v>2</v>
      </c>
      <c r="G15" s="63">
        <v>2</v>
      </c>
      <c r="H15" s="63">
        <v>1</v>
      </c>
      <c r="I15" s="63">
        <v>12</v>
      </c>
      <c r="J15" s="63">
        <v>1</v>
      </c>
      <c r="K15" s="63">
        <v>4</v>
      </c>
      <c r="L15" s="63">
        <v>2</v>
      </c>
      <c r="M15" s="64">
        <v>1</v>
      </c>
      <c r="N15" s="62">
        <v>16</v>
      </c>
      <c r="O15" s="64">
        <v>10</v>
      </c>
      <c r="P15" s="51" t="str">
        <f>+BA15</f>
        <v/>
      </c>
      <c r="BA15" s="17" t="str">
        <f>IF($D15&lt;&gt;($N15+$O15)," El número consultas según sexo NO puede ser diferente al Total.","")</f>
        <v/>
      </c>
      <c r="BB15" s="3"/>
      <c r="BC15" s="3"/>
      <c r="BD15" s="25">
        <f>IF($D15&lt;&gt;($N15+$O15),1,0)</f>
        <v>0</v>
      </c>
      <c r="BE15" s="2"/>
      <c r="BF15" s="3"/>
    </row>
    <row r="16" spans="1:58" ht="14.25" customHeight="1" x14ac:dyDescent="0.2">
      <c r="A16" s="440" t="s">
        <v>29</v>
      </c>
      <c r="B16" s="441"/>
      <c r="C16" s="442"/>
      <c r="D16" s="52">
        <f>SUM(E16:M16)</f>
        <v>35</v>
      </c>
      <c r="E16" s="53"/>
      <c r="F16" s="55"/>
      <c r="G16" s="55"/>
      <c r="H16" s="55">
        <v>1</v>
      </c>
      <c r="I16" s="55">
        <v>5</v>
      </c>
      <c r="J16" s="55">
        <v>1</v>
      </c>
      <c r="K16" s="55">
        <v>20</v>
      </c>
      <c r="L16" s="55">
        <v>7</v>
      </c>
      <c r="M16" s="57">
        <v>1</v>
      </c>
      <c r="N16" s="54">
        <v>12</v>
      </c>
      <c r="O16" s="57">
        <v>23</v>
      </c>
      <c r="P16" s="51" t="str">
        <f>+BA16</f>
        <v/>
      </c>
      <c r="BA16" s="17" t="str">
        <f>IF($D16&lt;&gt;($N16+$O16)," El número consultas según sexo NO puede ser diferente al Total.","")</f>
        <v/>
      </c>
      <c r="BB16" s="3"/>
      <c r="BC16" s="3"/>
      <c r="BD16" s="25">
        <f>IF($D16&lt;&gt;($N16+$O16),1,0)</f>
        <v>0</v>
      </c>
      <c r="BE16" s="2"/>
      <c r="BF16" s="3"/>
    </row>
    <row r="17" spans="1:58" ht="36.75" customHeight="1" x14ac:dyDescent="0.2">
      <c r="A17" s="14" t="s">
        <v>30</v>
      </c>
      <c r="B17" s="65"/>
      <c r="C17" s="65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BA17" s="2"/>
      <c r="BB17" s="2"/>
      <c r="BC17" s="2"/>
      <c r="BD17" s="2"/>
      <c r="BE17" s="2"/>
      <c r="BF17" s="2"/>
    </row>
    <row r="18" spans="1:58" x14ac:dyDescent="0.15">
      <c r="A18" s="295" t="s">
        <v>31</v>
      </c>
      <c r="B18" s="296"/>
      <c r="C18" s="297"/>
      <c r="D18" s="443" t="s">
        <v>32</v>
      </c>
      <c r="E18" s="303" t="s">
        <v>7</v>
      </c>
      <c r="F18" s="304"/>
      <c r="G18" s="304"/>
      <c r="H18" s="304"/>
      <c r="I18" s="304"/>
      <c r="J18" s="304"/>
      <c r="K18" s="304"/>
      <c r="L18" s="304"/>
      <c r="M18" s="304"/>
      <c r="N18" s="304"/>
      <c r="O18" s="305"/>
      <c r="P18" s="301" t="s">
        <v>33</v>
      </c>
      <c r="Q18" s="306" t="s">
        <v>9</v>
      </c>
      <c r="R18" s="306" t="s">
        <v>34</v>
      </c>
      <c r="BA18" s="2"/>
      <c r="BB18" s="2"/>
      <c r="BC18" s="2"/>
      <c r="BD18" s="3"/>
      <c r="BE18" s="3"/>
      <c r="BF18" s="3"/>
    </row>
    <row r="19" spans="1:58" ht="22.5" x14ac:dyDescent="0.15">
      <c r="A19" s="298"/>
      <c r="B19" s="299"/>
      <c r="C19" s="300"/>
      <c r="D19" s="444"/>
      <c r="E19" s="284" t="s">
        <v>10</v>
      </c>
      <c r="F19" s="38" t="s">
        <v>11</v>
      </c>
      <c r="G19" s="38" t="s">
        <v>12</v>
      </c>
      <c r="H19" s="38" t="s">
        <v>13</v>
      </c>
      <c r="I19" s="38" t="s">
        <v>14</v>
      </c>
      <c r="J19" s="38" t="s">
        <v>15</v>
      </c>
      <c r="K19" s="38" t="s">
        <v>16</v>
      </c>
      <c r="L19" s="38" t="s">
        <v>17</v>
      </c>
      <c r="M19" s="38" t="s">
        <v>18</v>
      </c>
      <c r="N19" s="38" t="s">
        <v>19</v>
      </c>
      <c r="O19" s="39" t="s">
        <v>20</v>
      </c>
      <c r="P19" s="329"/>
      <c r="Q19" s="307"/>
      <c r="R19" s="307"/>
      <c r="BE19" s="3"/>
      <c r="BF19" s="3"/>
    </row>
    <row r="20" spans="1:58" ht="13.5" customHeight="1" x14ac:dyDescent="0.15">
      <c r="A20" s="67" t="s">
        <v>35</v>
      </c>
      <c r="B20" s="68"/>
      <c r="C20" s="68"/>
      <c r="D20" s="69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69"/>
      <c r="Q20" s="70"/>
      <c r="R20" s="70"/>
      <c r="BE20" s="3"/>
      <c r="BF20" s="3"/>
    </row>
    <row r="21" spans="1:58" ht="18.75" customHeight="1" x14ac:dyDescent="0.15">
      <c r="A21" s="445" t="s">
        <v>36</v>
      </c>
      <c r="B21" s="446"/>
      <c r="C21" s="447"/>
      <c r="D21" s="44">
        <f>SUM(E21:O21)</f>
        <v>0</v>
      </c>
      <c r="E21" s="71"/>
      <c r="F21" s="71"/>
      <c r="G21" s="71"/>
      <c r="H21" s="63"/>
      <c r="I21" s="63"/>
      <c r="J21" s="63"/>
      <c r="K21" s="63"/>
      <c r="L21" s="63"/>
      <c r="M21" s="63"/>
      <c r="N21" s="63"/>
      <c r="O21" s="72"/>
      <c r="P21" s="73"/>
      <c r="Q21" s="72"/>
      <c r="R21" s="74"/>
      <c r="S21" s="75" t="str">
        <f>+BA21</f>
        <v/>
      </c>
      <c r="BA21" s="17" t="str">
        <f>IF($M21&lt;$Q21," Las actividades de 60 años NO puede ser mayor que el de 20-64 años.","")</f>
        <v/>
      </c>
      <c r="BB21" s="3"/>
      <c r="BC21" s="3"/>
      <c r="BD21" s="26">
        <f>IF($M21&lt;$Q21,1,0)</f>
        <v>0</v>
      </c>
      <c r="BE21" s="2"/>
      <c r="BF21" s="3"/>
    </row>
    <row r="22" spans="1:58" ht="16.5" customHeight="1" x14ac:dyDescent="0.15">
      <c r="A22" s="445" t="s">
        <v>37</v>
      </c>
      <c r="B22" s="446"/>
      <c r="C22" s="447"/>
      <c r="D22" s="76">
        <f>SUM(J22:O22)</f>
        <v>0</v>
      </c>
      <c r="E22" s="77"/>
      <c r="F22" s="78"/>
      <c r="G22" s="78"/>
      <c r="H22" s="79"/>
      <c r="I22" s="79"/>
      <c r="J22" s="80"/>
      <c r="K22" s="80"/>
      <c r="L22" s="80"/>
      <c r="M22" s="80"/>
      <c r="N22" s="80"/>
      <c r="O22" s="81"/>
      <c r="P22" s="82"/>
      <c r="Q22" s="81"/>
      <c r="R22" s="83"/>
      <c r="S22" s="75" t="str">
        <f>+BA22</f>
        <v/>
      </c>
      <c r="BA22" s="17" t="str">
        <f>IF($M22&lt;$Q22," Las actividades de 60 años NO puede ser mayor que el de 20-64 años.","")</f>
        <v/>
      </c>
      <c r="BB22" s="3"/>
      <c r="BC22" s="3"/>
      <c r="BD22" s="26">
        <f>IF($M22&lt;$Q22,1,0)</f>
        <v>0</v>
      </c>
      <c r="BE22" s="2"/>
      <c r="BF22" s="3"/>
    </row>
    <row r="23" spans="1:58" ht="18" customHeight="1" x14ac:dyDescent="0.15">
      <c r="A23" s="448" t="s">
        <v>38</v>
      </c>
      <c r="B23" s="449"/>
      <c r="C23" s="450"/>
      <c r="D23" s="84">
        <f>SUM(E23:O23)</f>
        <v>0</v>
      </c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5"/>
      <c r="Q23" s="86"/>
      <c r="R23" s="87"/>
      <c r="S23" s="75" t="str">
        <f>+BA23</f>
        <v/>
      </c>
      <c r="BA23" s="17" t="str">
        <f>IF($M23&lt;$Q23," Las actividades de 60 años NO puede ser mayor que el de 20-64 años.","")</f>
        <v/>
      </c>
      <c r="BB23" s="3"/>
      <c r="BC23" s="3"/>
      <c r="BD23" s="26">
        <f>IF($M23&lt;$Q23,1,0)</f>
        <v>0</v>
      </c>
      <c r="BE23" s="2"/>
      <c r="BF23" s="3"/>
    </row>
    <row r="24" spans="1:58" ht="13.5" customHeight="1" x14ac:dyDescent="0.15">
      <c r="A24" s="303" t="s">
        <v>39</v>
      </c>
      <c r="B24" s="304"/>
      <c r="C24" s="304"/>
      <c r="D24" s="88">
        <f>SUM(E24:O24)</f>
        <v>0</v>
      </c>
      <c r="E24" s="89">
        <f>SUM(E21,E23)</f>
        <v>0</v>
      </c>
      <c r="F24" s="89">
        <f>SUM(F21,F23)</f>
        <v>0</v>
      </c>
      <c r="G24" s="89">
        <f>SUM(G21,G23)</f>
        <v>0</v>
      </c>
      <c r="H24" s="90">
        <f>SUM(H21,H23)</f>
        <v>0</v>
      </c>
      <c r="I24" s="90">
        <f>SUM(I21,I23)</f>
        <v>0</v>
      </c>
      <c r="J24" s="90">
        <f t="shared" ref="J24:O24" si="0">SUM(J21:J23)</f>
        <v>0</v>
      </c>
      <c r="K24" s="90">
        <f t="shared" si="0"/>
        <v>0</v>
      </c>
      <c r="L24" s="90">
        <f t="shared" si="0"/>
        <v>0</v>
      </c>
      <c r="M24" s="90">
        <f t="shared" si="0"/>
        <v>0</v>
      </c>
      <c r="N24" s="91">
        <f t="shared" si="0"/>
        <v>0</v>
      </c>
      <c r="O24" s="91">
        <f t="shared" si="0"/>
        <v>0</v>
      </c>
      <c r="P24" s="92"/>
      <c r="Q24" s="93">
        <f>SUM(Q21:Q23)</f>
        <v>0</v>
      </c>
      <c r="R24" s="88">
        <f>SUM(R21:R23)</f>
        <v>0</v>
      </c>
      <c r="S24" s="75" t="str">
        <f>+BA24</f>
        <v/>
      </c>
      <c r="BA24" s="17" t="str">
        <f>IF($M24&lt;$Q24," Las actividades de 60 años NO puede ser mayor que el de 20-64 años.","")</f>
        <v/>
      </c>
      <c r="BB24" s="3"/>
      <c r="BC24" s="3"/>
      <c r="BD24" s="26">
        <f>IF($M24&lt;$Q24,1,0)</f>
        <v>0</v>
      </c>
      <c r="BE24" s="2"/>
      <c r="BF24" s="3"/>
    </row>
    <row r="25" spans="1:58" ht="23.25" customHeight="1" x14ac:dyDescent="0.15">
      <c r="A25" s="67" t="s">
        <v>40</v>
      </c>
      <c r="B25" s="94"/>
      <c r="C25" s="94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60"/>
      <c r="BA25" s="2"/>
      <c r="BB25" s="2"/>
      <c r="BC25" s="2"/>
      <c r="BD25" s="2"/>
      <c r="BE25" s="2"/>
      <c r="BF25" s="3"/>
    </row>
    <row r="26" spans="1:58" ht="16.5" customHeight="1" x14ac:dyDescent="0.15">
      <c r="A26" s="308" t="s">
        <v>157</v>
      </c>
      <c r="B26" s="309"/>
      <c r="C26" s="310"/>
      <c r="D26" s="44">
        <f>SUM(E26:O26)</f>
        <v>0</v>
      </c>
      <c r="E26" s="62"/>
      <c r="F26" s="71"/>
      <c r="G26" s="71"/>
      <c r="H26" s="71"/>
      <c r="I26" s="71"/>
      <c r="J26" s="71"/>
      <c r="K26" s="63"/>
      <c r="L26" s="71"/>
      <c r="M26" s="63"/>
      <c r="N26" s="72"/>
      <c r="O26" s="64"/>
      <c r="P26" s="74"/>
      <c r="Q26" s="74"/>
      <c r="R26" s="74"/>
      <c r="S26" s="75" t="str">
        <f>+BA26&amp;BB26&amp;BC26</f>
        <v/>
      </c>
      <c r="BA26" s="11" t="str">
        <f>IF($D26=0,"",IF($P26="",IF($D26="",""," No olvide escribir la columna Beneficiarios."),""))</f>
        <v/>
      </c>
      <c r="BB26" s="11" t="str">
        <f>IF($D26&lt;$P26," El número de Beneficiarios NO puede ser mayor que el Total.","")</f>
        <v/>
      </c>
      <c r="BC26" s="17" t="str">
        <f>IF($M26&lt;$Q26," Las actividades de 60 años NO puede ser mayor que el de 20-64 años.","")</f>
        <v/>
      </c>
      <c r="BD26" s="26">
        <f>IF($M26&lt;$Q26,1,0)</f>
        <v>0</v>
      </c>
      <c r="BE26" s="26">
        <f>IF($D26&lt;$P26,1,0)</f>
        <v>0</v>
      </c>
      <c r="BF26" s="26" t="str">
        <f>IF($D26=0,"",IF($P26="",IF($D26="","",1),0))</f>
        <v/>
      </c>
    </row>
    <row r="27" spans="1:58" ht="14.25" customHeight="1" x14ac:dyDescent="0.15">
      <c r="A27" s="387" t="s">
        <v>158</v>
      </c>
      <c r="B27" s="388"/>
      <c r="C27" s="389"/>
      <c r="D27" s="76">
        <f t="shared" ref="D27:D37" si="1">SUM(E27:O27)</f>
        <v>0</v>
      </c>
      <c r="E27" s="96"/>
      <c r="F27" s="97"/>
      <c r="G27" s="97"/>
      <c r="H27" s="97"/>
      <c r="I27" s="97"/>
      <c r="J27" s="97"/>
      <c r="K27" s="80"/>
      <c r="L27" s="80"/>
      <c r="M27" s="80"/>
      <c r="N27" s="80"/>
      <c r="O27" s="98"/>
      <c r="P27" s="83"/>
      <c r="Q27" s="82"/>
      <c r="R27" s="83"/>
      <c r="S27" s="75" t="str">
        <f t="shared" ref="S27:S37" si="2">+BA27&amp;BB27&amp;BC27</f>
        <v/>
      </c>
      <c r="BA27" s="11" t="str">
        <f t="shared" ref="BA27:BA37" si="3">IF($D27=0,"",IF($P27="",IF($D27="",""," No olvide escribir la columna Beneficiarios."),""))</f>
        <v/>
      </c>
      <c r="BB27" s="11" t="str">
        <f t="shared" ref="BB27:BB37" si="4">IF($D27&lt;$P27," El número de Beneficiarios NO puede ser mayor que el Total.","")</f>
        <v/>
      </c>
      <c r="BC27" s="8"/>
      <c r="BD27" s="8"/>
      <c r="BE27" s="26">
        <f t="shared" ref="BE27:BE37" si="5">IF($D27&lt;$P27,1,0)</f>
        <v>0</v>
      </c>
      <c r="BF27" s="26" t="str">
        <f t="shared" ref="BF27:BF37" si="6">IF($D27=0,"",IF($P27="",IF($D27="","",1),0))</f>
        <v/>
      </c>
    </row>
    <row r="28" spans="1:58" ht="18" customHeight="1" x14ac:dyDescent="0.15">
      <c r="A28" s="311" t="s">
        <v>41</v>
      </c>
      <c r="B28" s="312"/>
      <c r="C28" s="313"/>
      <c r="D28" s="76">
        <f t="shared" si="1"/>
        <v>0</v>
      </c>
      <c r="E28" s="96"/>
      <c r="F28" s="97"/>
      <c r="G28" s="97"/>
      <c r="H28" s="97"/>
      <c r="I28" s="97"/>
      <c r="J28" s="97"/>
      <c r="K28" s="80"/>
      <c r="L28" s="97"/>
      <c r="M28" s="80"/>
      <c r="N28" s="81"/>
      <c r="O28" s="98"/>
      <c r="P28" s="83"/>
      <c r="Q28" s="83"/>
      <c r="R28" s="83"/>
      <c r="S28" s="75" t="str">
        <f t="shared" si="2"/>
        <v/>
      </c>
      <c r="BA28" s="11" t="str">
        <f t="shared" si="3"/>
        <v/>
      </c>
      <c r="BB28" s="11" t="str">
        <f t="shared" si="4"/>
        <v/>
      </c>
      <c r="BC28" s="17" t="str">
        <f>IF($M28&lt;$Q28," Las actividades de 60 años NO puede ser mayor que el de 20-64 años.","")</f>
        <v/>
      </c>
      <c r="BD28" s="26">
        <f>IF($M28&lt;$Q28,1,0)</f>
        <v>0</v>
      </c>
      <c r="BE28" s="26">
        <f t="shared" si="5"/>
        <v>0</v>
      </c>
      <c r="BF28" s="26" t="str">
        <f t="shared" si="6"/>
        <v/>
      </c>
    </row>
    <row r="29" spans="1:58" ht="14.25" customHeight="1" x14ac:dyDescent="0.15">
      <c r="A29" s="311" t="s">
        <v>42</v>
      </c>
      <c r="B29" s="312"/>
      <c r="C29" s="313"/>
      <c r="D29" s="76">
        <f>SUM(E29:H29)</f>
        <v>0</v>
      </c>
      <c r="E29" s="96"/>
      <c r="F29" s="97"/>
      <c r="G29" s="97"/>
      <c r="H29" s="97"/>
      <c r="I29" s="79"/>
      <c r="J29" s="79"/>
      <c r="K29" s="79"/>
      <c r="L29" s="79"/>
      <c r="M29" s="79"/>
      <c r="N29" s="79"/>
      <c r="O29" s="99"/>
      <c r="P29" s="83"/>
      <c r="Q29" s="82"/>
      <c r="R29" s="83"/>
      <c r="S29" s="75" t="str">
        <f t="shared" si="2"/>
        <v/>
      </c>
      <c r="BA29" s="11" t="str">
        <f t="shared" si="3"/>
        <v/>
      </c>
      <c r="BB29" s="11" t="str">
        <f t="shared" si="4"/>
        <v/>
      </c>
      <c r="BC29" s="8"/>
      <c r="BD29" s="8"/>
      <c r="BE29" s="26">
        <f t="shared" si="5"/>
        <v>0</v>
      </c>
      <c r="BF29" s="26" t="str">
        <f t="shared" si="6"/>
        <v/>
      </c>
    </row>
    <row r="30" spans="1:58" ht="15.75" customHeight="1" x14ac:dyDescent="0.15">
      <c r="A30" s="387" t="s">
        <v>159</v>
      </c>
      <c r="B30" s="388"/>
      <c r="C30" s="389"/>
      <c r="D30" s="76">
        <f t="shared" si="1"/>
        <v>11</v>
      </c>
      <c r="E30" s="96"/>
      <c r="F30" s="97"/>
      <c r="G30" s="97"/>
      <c r="H30" s="97"/>
      <c r="I30" s="97"/>
      <c r="J30" s="97"/>
      <c r="K30" s="80"/>
      <c r="L30" s="97"/>
      <c r="M30" s="80">
        <v>11</v>
      </c>
      <c r="N30" s="81"/>
      <c r="O30" s="98"/>
      <c r="P30" s="83">
        <v>11</v>
      </c>
      <c r="Q30" s="83"/>
      <c r="R30" s="83"/>
      <c r="S30" s="75" t="str">
        <f t="shared" si="2"/>
        <v/>
      </c>
      <c r="BA30" s="11" t="str">
        <f t="shared" si="3"/>
        <v/>
      </c>
      <c r="BB30" s="11" t="str">
        <f t="shared" si="4"/>
        <v/>
      </c>
      <c r="BC30" s="17" t="str">
        <f>IF($M30&lt;$Q30," Las actividades de 60 años NO puede ser mayor que el de 20-64 años.","")</f>
        <v/>
      </c>
      <c r="BD30" s="26">
        <f>IF($M30&lt;$Q30,1,0)</f>
        <v>0</v>
      </c>
      <c r="BE30" s="26">
        <f t="shared" si="5"/>
        <v>0</v>
      </c>
      <c r="BF30" s="26">
        <f t="shared" si="6"/>
        <v>0</v>
      </c>
    </row>
    <row r="31" spans="1:58" ht="15.75" customHeight="1" x14ac:dyDescent="0.15">
      <c r="A31" s="387" t="s">
        <v>160</v>
      </c>
      <c r="B31" s="388"/>
      <c r="C31" s="389"/>
      <c r="D31" s="76">
        <f t="shared" si="1"/>
        <v>0</v>
      </c>
      <c r="E31" s="96"/>
      <c r="F31" s="97"/>
      <c r="G31" s="97"/>
      <c r="H31" s="97"/>
      <c r="I31" s="97"/>
      <c r="J31" s="97"/>
      <c r="K31" s="80"/>
      <c r="L31" s="97"/>
      <c r="M31" s="80"/>
      <c r="N31" s="81"/>
      <c r="O31" s="98"/>
      <c r="P31" s="83"/>
      <c r="Q31" s="83"/>
      <c r="R31" s="83"/>
      <c r="S31" s="75" t="str">
        <f t="shared" si="2"/>
        <v/>
      </c>
      <c r="BA31" s="11" t="str">
        <f t="shared" si="3"/>
        <v/>
      </c>
      <c r="BB31" s="11" t="str">
        <f t="shared" si="4"/>
        <v/>
      </c>
      <c r="BC31" s="17" t="str">
        <f>IF($M31&lt;$Q31," Las actividades de 60 años NO puede ser mayor que el de 20-64 años.","")</f>
        <v/>
      </c>
      <c r="BD31" s="26">
        <f>IF($M31&lt;$Q31,1,0)</f>
        <v>0</v>
      </c>
      <c r="BE31" s="26">
        <f t="shared" si="5"/>
        <v>0</v>
      </c>
      <c r="BF31" s="26" t="str">
        <f t="shared" si="6"/>
        <v/>
      </c>
    </row>
    <row r="32" spans="1:58" ht="15.75" customHeight="1" x14ac:dyDescent="0.15">
      <c r="A32" s="421" t="s">
        <v>43</v>
      </c>
      <c r="B32" s="422"/>
      <c r="C32" s="423"/>
      <c r="D32" s="76">
        <f>SUM(E32:K32)</f>
        <v>0</v>
      </c>
      <c r="E32" s="96"/>
      <c r="F32" s="97"/>
      <c r="G32" s="97"/>
      <c r="H32" s="97"/>
      <c r="I32" s="97"/>
      <c r="J32" s="97"/>
      <c r="K32" s="80"/>
      <c r="L32" s="78"/>
      <c r="M32" s="79"/>
      <c r="N32" s="79"/>
      <c r="O32" s="99"/>
      <c r="P32" s="83"/>
      <c r="Q32" s="82"/>
      <c r="R32" s="83"/>
      <c r="S32" s="75" t="str">
        <f t="shared" si="2"/>
        <v/>
      </c>
      <c r="BA32" s="11" t="str">
        <f t="shared" si="3"/>
        <v/>
      </c>
      <c r="BB32" s="11" t="str">
        <f t="shared" si="4"/>
        <v/>
      </c>
      <c r="BC32" s="8"/>
      <c r="BD32" s="8"/>
      <c r="BE32" s="26">
        <f t="shared" si="5"/>
        <v>0</v>
      </c>
      <c r="BF32" s="26" t="str">
        <f t="shared" si="6"/>
        <v/>
      </c>
    </row>
    <row r="33" spans="1:58" ht="15" customHeight="1" x14ac:dyDescent="0.15">
      <c r="A33" s="344" t="s">
        <v>161</v>
      </c>
      <c r="B33" s="429" t="s">
        <v>162</v>
      </c>
      <c r="C33" s="430"/>
      <c r="D33" s="76">
        <f>SUM(E33:K33)</f>
        <v>0</v>
      </c>
      <c r="E33" s="97"/>
      <c r="F33" s="97"/>
      <c r="G33" s="97"/>
      <c r="H33" s="97"/>
      <c r="I33" s="97"/>
      <c r="J33" s="97"/>
      <c r="K33" s="80"/>
      <c r="L33" s="78"/>
      <c r="M33" s="79"/>
      <c r="N33" s="79"/>
      <c r="O33" s="99"/>
      <c r="P33" s="83"/>
      <c r="Q33" s="82"/>
      <c r="R33" s="83"/>
      <c r="S33" s="75" t="str">
        <f t="shared" si="2"/>
        <v/>
      </c>
      <c r="BA33" s="11" t="str">
        <f t="shared" si="3"/>
        <v/>
      </c>
      <c r="BB33" s="11" t="str">
        <f t="shared" si="4"/>
        <v/>
      </c>
      <c r="BC33" s="8"/>
      <c r="BD33" s="8"/>
      <c r="BE33" s="26">
        <f t="shared" si="5"/>
        <v>0</v>
      </c>
      <c r="BF33" s="26" t="str">
        <f t="shared" si="6"/>
        <v/>
      </c>
    </row>
    <row r="34" spans="1:58" ht="15.75" customHeight="1" x14ac:dyDescent="0.15">
      <c r="A34" s="345"/>
      <c r="B34" s="431" t="s">
        <v>163</v>
      </c>
      <c r="C34" s="432"/>
      <c r="D34" s="76">
        <f>SUM(E34:K34)</f>
        <v>0</v>
      </c>
      <c r="E34" s="96"/>
      <c r="F34" s="80"/>
      <c r="G34" s="80"/>
      <c r="H34" s="80"/>
      <c r="I34" s="80"/>
      <c r="J34" s="80"/>
      <c r="K34" s="80"/>
      <c r="L34" s="79"/>
      <c r="M34" s="79"/>
      <c r="N34" s="79"/>
      <c r="O34" s="99"/>
      <c r="P34" s="83"/>
      <c r="Q34" s="82"/>
      <c r="R34" s="83"/>
      <c r="S34" s="75" t="str">
        <f t="shared" si="2"/>
        <v/>
      </c>
      <c r="BA34" s="11" t="str">
        <f t="shared" si="3"/>
        <v/>
      </c>
      <c r="BB34" s="11" t="str">
        <f t="shared" si="4"/>
        <v/>
      </c>
      <c r="BC34" s="8"/>
      <c r="BD34" s="8"/>
      <c r="BE34" s="26">
        <f t="shared" si="5"/>
        <v>0</v>
      </c>
      <c r="BF34" s="26" t="str">
        <f t="shared" si="6"/>
        <v/>
      </c>
    </row>
    <row r="35" spans="1:58" ht="15.75" customHeight="1" x14ac:dyDescent="0.15">
      <c r="A35" s="345"/>
      <c r="B35" s="431" t="s">
        <v>164</v>
      </c>
      <c r="C35" s="432"/>
      <c r="D35" s="76">
        <f>SUM(E35:K35)</f>
        <v>0</v>
      </c>
      <c r="E35" s="96"/>
      <c r="F35" s="80"/>
      <c r="G35" s="80"/>
      <c r="H35" s="80"/>
      <c r="I35" s="80"/>
      <c r="J35" s="80"/>
      <c r="K35" s="80"/>
      <c r="L35" s="79"/>
      <c r="M35" s="79"/>
      <c r="N35" s="79"/>
      <c r="O35" s="99"/>
      <c r="P35" s="83"/>
      <c r="Q35" s="82"/>
      <c r="R35" s="83"/>
      <c r="S35" s="75" t="str">
        <f t="shared" si="2"/>
        <v/>
      </c>
      <c r="BA35" s="11" t="str">
        <f>IF($D35=0,"",IF($P35="",IF($D35="",""," No olvide escribir la columna Beneficiarios."),""))</f>
        <v/>
      </c>
      <c r="BB35" s="11" t="str">
        <f t="shared" si="4"/>
        <v/>
      </c>
      <c r="BC35" s="8"/>
      <c r="BD35" s="8"/>
      <c r="BE35" s="26">
        <f t="shared" si="5"/>
        <v>0</v>
      </c>
      <c r="BF35" s="26" t="str">
        <f t="shared" si="6"/>
        <v/>
      </c>
    </row>
    <row r="36" spans="1:58" ht="17.25" customHeight="1" x14ac:dyDescent="0.15">
      <c r="A36" s="346"/>
      <c r="B36" s="433" t="s">
        <v>165</v>
      </c>
      <c r="C36" s="434"/>
      <c r="D36" s="76">
        <f>SUM(E36:K36)</f>
        <v>0</v>
      </c>
      <c r="E36" s="100"/>
      <c r="F36" s="100"/>
      <c r="G36" s="100"/>
      <c r="H36" s="100"/>
      <c r="I36" s="100"/>
      <c r="J36" s="100"/>
      <c r="K36" s="101"/>
      <c r="L36" s="102"/>
      <c r="M36" s="103"/>
      <c r="N36" s="103"/>
      <c r="O36" s="104"/>
      <c r="P36" s="105"/>
      <c r="Q36" s="106"/>
      <c r="R36" s="105"/>
      <c r="S36" s="75" t="str">
        <f t="shared" si="2"/>
        <v/>
      </c>
      <c r="BA36" s="11" t="str">
        <f t="shared" si="3"/>
        <v/>
      </c>
      <c r="BB36" s="11" t="str">
        <f t="shared" si="4"/>
        <v/>
      </c>
      <c r="BE36" s="26">
        <f t="shared" si="5"/>
        <v>0</v>
      </c>
      <c r="BF36" s="26" t="str">
        <f t="shared" si="6"/>
        <v/>
      </c>
    </row>
    <row r="37" spans="1:58" ht="15.75" customHeight="1" x14ac:dyDescent="0.15">
      <c r="A37" s="384" t="s">
        <v>44</v>
      </c>
      <c r="B37" s="424"/>
      <c r="C37" s="425"/>
      <c r="D37" s="93">
        <f t="shared" si="1"/>
        <v>11</v>
      </c>
      <c r="E37" s="107">
        <f>SUM(E26:E36)</f>
        <v>0</v>
      </c>
      <c r="F37" s="89">
        <f>SUM(F26:F36)</f>
        <v>0</v>
      </c>
      <c r="G37" s="89">
        <f>SUM(G26:G36)</f>
        <v>0</v>
      </c>
      <c r="H37" s="90">
        <f>SUM(H26:H36)</f>
        <v>0</v>
      </c>
      <c r="I37" s="90">
        <f>SUM(I26:I28,I30:I36)</f>
        <v>0</v>
      </c>
      <c r="J37" s="90">
        <f>SUM(J26:J28,J30:J36)</f>
        <v>0</v>
      </c>
      <c r="K37" s="90">
        <f>SUM(K26:K28,K30:K36)</f>
        <v>0</v>
      </c>
      <c r="L37" s="89">
        <f>SUM(L26:L28,L30:L31)</f>
        <v>0</v>
      </c>
      <c r="M37" s="90">
        <f>SUM(M26:M28,M30:M31)</f>
        <v>11</v>
      </c>
      <c r="N37" s="90">
        <f>SUM(N26:N28,N30:N31)</f>
        <v>0</v>
      </c>
      <c r="O37" s="91">
        <f>SUM(O26:O28,O30:O31)</f>
        <v>0</v>
      </c>
      <c r="P37" s="88">
        <f>SUM(P26:P36)</f>
        <v>11</v>
      </c>
      <c r="Q37" s="108">
        <f>SUM(Q26,Q28,Q30:Q31)</f>
        <v>0</v>
      </c>
      <c r="R37" s="88">
        <f>SUM(R26:R36)</f>
        <v>0</v>
      </c>
      <c r="S37" s="75" t="str">
        <f t="shared" si="2"/>
        <v/>
      </c>
      <c r="BA37" s="11" t="str">
        <f t="shared" si="3"/>
        <v/>
      </c>
      <c r="BB37" s="11" t="str">
        <f t="shared" si="4"/>
        <v/>
      </c>
      <c r="BE37" s="26">
        <f t="shared" si="5"/>
        <v>0</v>
      </c>
      <c r="BF37" s="26">
        <f t="shared" si="6"/>
        <v>0</v>
      </c>
    </row>
    <row r="38" spans="1:58" ht="15" customHeight="1" x14ac:dyDescent="0.15">
      <c r="A38" s="109" t="s">
        <v>45</v>
      </c>
      <c r="B38" s="59"/>
      <c r="C38" s="59"/>
      <c r="D38" s="377"/>
      <c r="E38" s="379"/>
      <c r="F38" s="379"/>
      <c r="G38" s="379"/>
      <c r="H38" s="379"/>
      <c r="I38" s="379"/>
      <c r="J38" s="379"/>
      <c r="K38" s="379"/>
      <c r="L38" s="379"/>
      <c r="M38" s="379"/>
      <c r="N38" s="379"/>
      <c r="O38" s="379"/>
      <c r="P38" s="377"/>
      <c r="Q38" s="379"/>
      <c r="R38" s="380"/>
      <c r="BA38" s="2"/>
    </row>
    <row r="39" spans="1:58" ht="16.5" customHeight="1" x14ac:dyDescent="0.15">
      <c r="A39" s="42" t="s">
        <v>46</v>
      </c>
      <c r="B39" s="59"/>
      <c r="C39" s="59"/>
      <c r="D39" s="378"/>
      <c r="E39" s="287"/>
      <c r="F39" s="287"/>
      <c r="G39" s="287"/>
      <c r="H39" s="287"/>
      <c r="I39" s="287"/>
      <c r="J39" s="287"/>
      <c r="K39" s="287"/>
      <c r="L39" s="287"/>
      <c r="M39" s="287"/>
      <c r="N39" s="287"/>
      <c r="O39" s="287"/>
      <c r="P39" s="378"/>
      <c r="Q39" s="379"/>
      <c r="R39" s="380"/>
      <c r="BA39" s="2"/>
      <c r="BB39" s="2"/>
      <c r="BC39" s="2"/>
      <c r="BD39" s="2"/>
      <c r="BE39" s="2"/>
      <c r="BF39" s="2"/>
    </row>
    <row r="40" spans="1:58" ht="18.75" customHeight="1" x14ac:dyDescent="0.15">
      <c r="A40" s="381" t="s">
        <v>166</v>
      </c>
      <c r="B40" s="382"/>
      <c r="C40" s="383"/>
      <c r="D40" s="111">
        <f>SUM(E40:O40)</f>
        <v>0</v>
      </c>
      <c r="E40" s="62"/>
      <c r="F40" s="63"/>
      <c r="G40" s="63"/>
      <c r="H40" s="63"/>
      <c r="I40" s="63"/>
      <c r="J40" s="63"/>
      <c r="K40" s="63"/>
      <c r="L40" s="63"/>
      <c r="M40" s="63"/>
      <c r="N40" s="72"/>
      <c r="O40" s="72"/>
      <c r="P40" s="74"/>
      <c r="Q40" s="112"/>
      <c r="R40" s="112"/>
      <c r="S40" s="75" t="str">
        <f>+BA40&amp;BB40&amp;BC40</f>
        <v/>
      </c>
      <c r="BA40" s="11" t="str">
        <f>IF($D40=0,"",IF($P40="",IF($D40="",""," No olvide escribir la columna Beneficiarios."),""))</f>
        <v/>
      </c>
      <c r="BB40" s="11" t="str">
        <f>IF($D40&lt;$P40," El número de Beneficiarios NO puede ser mayor que el Total.","")</f>
        <v/>
      </c>
      <c r="BC40" s="17" t="str">
        <f>IF($M40&lt;$Q40," Las actividades de 60 años NO puede ser mayor que el de 20-64 años.","")</f>
        <v/>
      </c>
      <c r="BD40" s="26">
        <f>IF($M40&lt;$Q40,1,0)</f>
        <v>0</v>
      </c>
      <c r="BE40" s="26">
        <f t="shared" ref="BE40:BE68" si="7">IF($D40&lt;$P40,1,0)</f>
        <v>0</v>
      </c>
      <c r="BF40" s="26" t="str">
        <f>IF($D40=0,"",IF($P40="",IF($D40="","",1),0))</f>
        <v/>
      </c>
    </row>
    <row r="41" spans="1:58" ht="19.5" customHeight="1" x14ac:dyDescent="0.15">
      <c r="A41" s="426" t="s">
        <v>167</v>
      </c>
      <c r="B41" s="427"/>
      <c r="C41" s="428"/>
      <c r="D41" s="113">
        <f t="shared" ref="D41:D64" si="8">SUM(E41:O41)</f>
        <v>10</v>
      </c>
      <c r="E41" s="114"/>
      <c r="F41" s="115"/>
      <c r="G41" s="115"/>
      <c r="H41" s="115"/>
      <c r="I41" s="115"/>
      <c r="J41" s="115"/>
      <c r="K41" s="115"/>
      <c r="L41" s="115"/>
      <c r="M41" s="115">
        <v>7</v>
      </c>
      <c r="N41" s="116">
        <v>3</v>
      </c>
      <c r="O41" s="116"/>
      <c r="P41" s="117">
        <v>10</v>
      </c>
      <c r="Q41" s="118"/>
      <c r="R41" s="118"/>
      <c r="S41" s="75" t="str">
        <f t="shared" ref="S41:S68" si="9">+BA41&amp;BB41&amp;BC41</f>
        <v/>
      </c>
      <c r="BA41" s="11" t="str">
        <f t="shared" ref="BA41:BA63" si="10">IF($D41=0,"",IF($P41="",IF($D41="",""," No olvide escribir la columna Beneficiarios."),""))</f>
        <v/>
      </c>
      <c r="BB41" s="11" t="str">
        <f t="shared" ref="BB41:BB68" si="11">IF($D41&lt;$P41," El número de Beneficiarios NO puede ser mayor que el Total.","")</f>
        <v/>
      </c>
      <c r="BC41" s="17" t="str">
        <f t="shared" ref="BC41:BC68" si="12">IF($M41&lt;$Q41," Las actividades de 60 años NO puede ser mayor que el de 20-64 años.","")</f>
        <v/>
      </c>
      <c r="BD41" s="26">
        <f t="shared" ref="BD41:BD68" si="13">IF($M41&lt;$Q41,1,0)</f>
        <v>0</v>
      </c>
      <c r="BE41" s="26">
        <f t="shared" si="7"/>
        <v>0</v>
      </c>
      <c r="BF41" s="26">
        <f t="shared" ref="BF41:BF68" si="14">IF($D41=0,"",IF($P41="",IF($D41="","",1),0))</f>
        <v>0</v>
      </c>
    </row>
    <row r="42" spans="1:58" ht="15.75" customHeight="1" x14ac:dyDescent="0.15">
      <c r="A42" s="387" t="s">
        <v>168</v>
      </c>
      <c r="B42" s="388"/>
      <c r="C42" s="389"/>
      <c r="D42" s="113">
        <f t="shared" si="8"/>
        <v>0</v>
      </c>
      <c r="E42" s="114"/>
      <c r="F42" s="115"/>
      <c r="G42" s="115"/>
      <c r="H42" s="115"/>
      <c r="I42" s="115"/>
      <c r="J42" s="115"/>
      <c r="K42" s="115"/>
      <c r="L42" s="115"/>
      <c r="M42" s="115"/>
      <c r="N42" s="116"/>
      <c r="O42" s="116"/>
      <c r="P42" s="117"/>
      <c r="Q42" s="118"/>
      <c r="R42" s="118"/>
      <c r="S42" s="75" t="str">
        <f t="shared" si="9"/>
        <v/>
      </c>
      <c r="BA42" s="11" t="str">
        <f t="shared" si="10"/>
        <v/>
      </c>
      <c r="BB42" s="11" t="str">
        <f t="shared" si="11"/>
        <v/>
      </c>
      <c r="BC42" s="17" t="str">
        <f t="shared" si="12"/>
        <v/>
      </c>
      <c r="BD42" s="26">
        <f t="shared" si="13"/>
        <v>0</v>
      </c>
      <c r="BE42" s="26">
        <f t="shared" si="7"/>
        <v>0</v>
      </c>
      <c r="BF42" s="26" t="str">
        <f t="shared" si="14"/>
        <v/>
      </c>
    </row>
    <row r="43" spans="1:58" ht="15.75" customHeight="1" x14ac:dyDescent="0.15">
      <c r="A43" s="387" t="s">
        <v>47</v>
      </c>
      <c r="B43" s="388"/>
      <c r="C43" s="389"/>
      <c r="D43" s="76">
        <f t="shared" si="8"/>
        <v>0</v>
      </c>
      <c r="E43" s="96"/>
      <c r="F43" s="80"/>
      <c r="G43" s="80"/>
      <c r="H43" s="80"/>
      <c r="I43" s="80"/>
      <c r="J43" s="80"/>
      <c r="K43" s="80"/>
      <c r="L43" s="80"/>
      <c r="M43" s="80"/>
      <c r="N43" s="81"/>
      <c r="O43" s="81"/>
      <c r="P43" s="83"/>
      <c r="Q43" s="119"/>
      <c r="R43" s="119"/>
      <c r="S43" s="75" t="str">
        <f t="shared" si="9"/>
        <v/>
      </c>
      <c r="BA43" s="11" t="str">
        <f t="shared" si="10"/>
        <v/>
      </c>
      <c r="BB43" s="11" t="str">
        <f t="shared" si="11"/>
        <v/>
      </c>
      <c r="BC43" s="17" t="str">
        <f t="shared" si="12"/>
        <v/>
      </c>
      <c r="BD43" s="26">
        <f t="shared" si="13"/>
        <v>0</v>
      </c>
      <c r="BE43" s="26">
        <f t="shared" si="7"/>
        <v>0</v>
      </c>
      <c r="BF43" s="26" t="str">
        <f t="shared" si="14"/>
        <v/>
      </c>
    </row>
    <row r="44" spans="1:58" ht="15.75" customHeight="1" x14ac:dyDescent="0.15">
      <c r="A44" s="387" t="s">
        <v>48</v>
      </c>
      <c r="B44" s="388"/>
      <c r="C44" s="389"/>
      <c r="D44" s="76">
        <f t="shared" si="8"/>
        <v>0</v>
      </c>
      <c r="E44" s="96"/>
      <c r="F44" s="80"/>
      <c r="G44" s="80"/>
      <c r="H44" s="80"/>
      <c r="I44" s="80"/>
      <c r="J44" s="80"/>
      <c r="K44" s="80"/>
      <c r="L44" s="80"/>
      <c r="M44" s="80"/>
      <c r="N44" s="81"/>
      <c r="O44" s="81"/>
      <c r="P44" s="83"/>
      <c r="Q44" s="119"/>
      <c r="R44" s="119"/>
      <c r="S44" s="75" t="str">
        <f t="shared" si="9"/>
        <v/>
      </c>
      <c r="BA44" s="11" t="str">
        <f t="shared" si="10"/>
        <v/>
      </c>
      <c r="BB44" s="11" t="str">
        <f t="shared" si="11"/>
        <v/>
      </c>
      <c r="BC44" s="17" t="str">
        <f t="shared" si="12"/>
        <v/>
      </c>
      <c r="BD44" s="26">
        <f t="shared" si="13"/>
        <v>0</v>
      </c>
      <c r="BE44" s="26">
        <f t="shared" si="7"/>
        <v>0</v>
      </c>
      <c r="BF44" s="26" t="str">
        <f t="shared" si="14"/>
        <v/>
      </c>
    </row>
    <row r="45" spans="1:58" ht="15.75" customHeight="1" x14ac:dyDescent="0.15">
      <c r="A45" s="387" t="s">
        <v>49</v>
      </c>
      <c r="B45" s="388"/>
      <c r="C45" s="389"/>
      <c r="D45" s="76">
        <f t="shared" si="8"/>
        <v>0</v>
      </c>
      <c r="E45" s="96"/>
      <c r="F45" s="80"/>
      <c r="G45" s="80"/>
      <c r="H45" s="80"/>
      <c r="I45" s="80"/>
      <c r="J45" s="80"/>
      <c r="K45" s="80"/>
      <c r="L45" s="80"/>
      <c r="M45" s="80"/>
      <c r="N45" s="81"/>
      <c r="O45" s="81"/>
      <c r="P45" s="83"/>
      <c r="Q45" s="119"/>
      <c r="R45" s="119"/>
      <c r="S45" s="75" t="str">
        <f t="shared" si="9"/>
        <v/>
      </c>
      <c r="BA45" s="11" t="str">
        <f t="shared" si="10"/>
        <v/>
      </c>
      <c r="BB45" s="11" t="str">
        <f t="shared" si="11"/>
        <v/>
      </c>
      <c r="BC45" s="17" t="str">
        <f t="shared" si="12"/>
        <v/>
      </c>
      <c r="BD45" s="26">
        <f t="shared" si="13"/>
        <v>0</v>
      </c>
      <c r="BE45" s="26">
        <f t="shared" si="7"/>
        <v>0</v>
      </c>
      <c r="BF45" s="26" t="str">
        <f t="shared" si="14"/>
        <v/>
      </c>
    </row>
    <row r="46" spans="1:58" ht="15.75" customHeight="1" x14ac:dyDescent="0.15">
      <c r="A46" s="387" t="s">
        <v>50</v>
      </c>
      <c r="B46" s="388"/>
      <c r="C46" s="389"/>
      <c r="D46" s="76">
        <f t="shared" si="8"/>
        <v>0</v>
      </c>
      <c r="E46" s="96"/>
      <c r="F46" s="80"/>
      <c r="G46" s="80"/>
      <c r="H46" s="80"/>
      <c r="I46" s="80"/>
      <c r="J46" s="80"/>
      <c r="K46" s="80"/>
      <c r="L46" s="80"/>
      <c r="M46" s="80"/>
      <c r="N46" s="81"/>
      <c r="O46" s="81"/>
      <c r="P46" s="83"/>
      <c r="Q46" s="119"/>
      <c r="R46" s="119"/>
      <c r="S46" s="75" t="str">
        <f t="shared" si="9"/>
        <v/>
      </c>
      <c r="BA46" s="11" t="str">
        <f t="shared" si="10"/>
        <v/>
      </c>
      <c r="BB46" s="11" t="str">
        <f t="shared" si="11"/>
        <v/>
      </c>
      <c r="BC46" s="17" t="str">
        <f t="shared" si="12"/>
        <v/>
      </c>
      <c r="BD46" s="26">
        <f t="shared" si="13"/>
        <v>0</v>
      </c>
      <c r="BE46" s="26">
        <f t="shared" si="7"/>
        <v>0</v>
      </c>
      <c r="BF46" s="26" t="str">
        <f t="shared" si="14"/>
        <v/>
      </c>
    </row>
    <row r="47" spans="1:58" ht="15" customHeight="1" x14ac:dyDescent="0.15">
      <c r="A47" s="387" t="s">
        <v>169</v>
      </c>
      <c r="B47" s="388"/>
      <c r="C47" s="389"/>
      <c r="D47" s="76">
        <f>SUM(E47:K47)</f>
        <v>0</v>
      </c>
      <c r="E47" s="96"/>
      <c r="F47" s="80"/>
      <c r="G47" s="80"/>
      <c r="H47" s="80"/>
      <c r="I47" s="80"/>
      <c r="J47" s="80"/>
      <c r="K47" s="80"/>
      <c r="L47" s="79"/>
      <c r="M47" s="79"/>
      <c r="N47" s="79"/>
      <c r="O47" s="120"/>
      <c r="P47" s="83"/>
      <c r="Q47" s="121"/>
      <c r="R47" s="119"/>
      <c r="S47" s="75" t="str">
        <f t="shared" si="9"/>
        <v/>
      </c>
      <c r="BA47" s="11" t="str">
        <f t="shared" si="10"/>
        <v/>
      </c>
      <c r="BB47" s="11" t="str">
        <f t="shared" si="11"/>
        <v/>
      </c>
      <c r="BC47" s="8"/>
      <c r="BD47" s="8"/>
      <c r="BE47" s="26">
        <f t="shared" si="7"/>
        <v>0</v>
      </c>
      <c r="BF47" s="26" t="str">
        <f t="shared" si="14"/>
        <v/>
      </c>
    </row>
    <row r="48" spans="1:58" ht="19.5" customHeight="1" x14ac:dyDescent="0.15">
      <c r="A48" s="387" t="s">
        <v>170</v>
      </c>
      <c r="B48" s="388"/>
      <c r="C48" s="389"/>
      <c r="D48" s="76">
        <f>SUM(J48:O48)</f>
        <v>0</v>
      </c>
      <c r="E48" s="79"/>
      <c r="F48" s="79"/>
      <c r="G48" s="79"/>
      <c r="H48" s="79"/>
      <c r="I48" s="79"/>
      <c r="J48" s="80"/>
      <c r="K48" s="80"/>
      <c r="L48" s="80"/>
      <c r="M48" s="80"/>
      <c r="N48" s="81"/>
      <c r="O48" s="81"/>
      <c r="P48" s="83"/>
      <c r="Q48" s="119"/>
      <c r="R48" s="119"/>
      <c r="S48" s="75" t="str">
        <f t="shared" si="9"/>
        <v/>
      </c>
      <c r="BA48" s="11" t="str">
        <f t="shared" si="10"/>
        <v/>
      </c>
      <c r="BB48" s="11" t="str">
        <f t="shared" si="11"/>
        <v/>
      </c>
      <c r="BC48" s="17" t="str">
        <f t="shared" si="12"/>
        <v/>
      </c>
      <c r="BD48" s="26">
        <f t="shared" si="13"/>
        <v>0</v>
      </c>
      <c r="BE48" s="26">
        <f t="shared" si="7"/>
        <v>0</v>
      </c>
      <c r="BF48" s="26" t="str">
        <f t="shared" si="14"/>
        <v/>
      </c>
    </row>
    <row r="49" spans="1:60" ht="15.75" customHeight="1" x14ac:dyDescent="0.15">
      <c r="A49" s="387" t="s">
        <v>51</v>
      </c>
      <c r="B49" s="388"/>
      <c r="C49" s="389"/>
      <c r="D49" s="76">
        <f t="shared" si="8"/>
        <v>0</v>
      </c>
      <c r="E49" s="96"/>
      <c r="F49" s="80"/>
      <c r="G49" s="80"/>
      <c r="H49" s="80"/>
      <c r="I49" s="80"/>
      <c r="J49" s="80"/>
      <c r="K49" s="80"/>
      <c r="L49" s="80"/>
      <c r="M49" s="80"/>
      <c r="N49" s="81"/>
      <c r="O49" s="81"/>
      <c r="P49" s="83"/>
      <c r="Q49" s="119"/>
      <c r="R49" s="119"/>
      <c r="S49" s="75" t="str">
        <f t="shared" si="9"/>
        <v/>
      </c>
      <c r="BA49" s="11" t="str">
        <f t="shared" si="10"/>
        <v/>
      </c>
      <c r="BB49" s="11" t="str">
        <f t="shared" si="11"/>
        <v/>
      </c>
      <c r="BC49" s="17" t="str">
        <f t="shared" si="12"/>
        <v/>
      </c>
      <c r="BD49" s="26">
        <f t="shared" si="13"/>
        <v>0</v>
      </c>
      <c r="BE49" s="26">
        <f t="shared" si="7"/>
        <v>0</v>
      </c>
      <c r="BF49" s="26" t="str">
        <f t="shared" si="14"/>
        <v/>
      </c>
    </row>
    <row r="50" spans="1:60" ht="16.5" customHeight="1" x14ac:dyDescent="0.15">
      <c r="A50" s="387" t="s">
        <v>53</v>
      </c>
      <c r="B50" s="388"/>
      <c r="C50" s="389"/>
      <c r="D50" s="76">
        <f>SUM(I50:O50)</f>
        <v>0</v>
      </c>
      <c r="E50" s="79"/>
      <c r="F50" s="79"/>
      <c r="G50" s="79"/>
      <c r="H50" s="79"/>
      <c r="I50" s="80"/>
      <c r="J50" s="80"/>
      <c r="K50" s="80"/>
      <c r="L50" s="80"/>
      <c r="M50" s="80"/>
      <c r="N50" s="81"/>
      <c r="O50" s="81"/>
      <c r="P50" s="83"/>
      <c r="Q50" s="119"/>
      <c r="R50" s="119"/>
      <c r="S50" s="75" t="str">
        <f t="shared" si="9"/>
        <v/>
      </c>
      <c r="BA50" s="11" t="str">
        <f t="shared" si="10"/>
        <v/>
      </c>
      <c r="BB50" s="11" t="str">
        <f t="shared" si="11"/>
        <v/>
      </c>
      <c r="BC50" s="17" t="str">
        <f t="shared" si="12"/>
        <v/>
      </c>
      <c r="BD50" s="26">
        <f t="shared" si="13"/>
        <v>0</v>
      </c>
      <c r="BE50" s="26">
        <f t="shared" si="7"/>
        <v>0</v>
      </c>
      <c r="BF50" s="26" t="str">
        <f t="shared" si="14"/>
        <v/>
      </c>
    </row>
    <row r="51" spans="1:60" ht="17.25" customHeight="1" x14ac:dyDescent="0.15">
      <c r="A51" s="387" t="s">
        <v>171</v>
      </c>
      <c r="B51" s="388"/>
      <c r="C51" s="389"/>
      <c r="D51" s="76">
        <f t="shared" si="8"/>
        <v>0</v>
      </c>
      <c r="E51" s="80"/>
      <c r="F51" s="80"/>
      <c r="G51" s="80"/>
      <c r="H51" s="80"/>
      <c r="I51" s="80"/>
      <c r="J51" s="80"/>
      <c r="K51" s="80"/>
      <c r="L51" s="80"/>
      <c r="M51" s="80"/>
      <c r="N51" s="81"/>
      <c r="O51" s="81"/>
      <c r="P51" s="83"/>
      <c r="Q51" s="119"/>
      <c r="R51" s="119"/>
      <c r="S51" s="75" t="str">
        <f t="shared" si="9"/>
        <v/>
      </c>
      <c r="BA51" s="11" t="str">
        <f t="shared" si="10"/>
        <v/>
      </c>
      <c r="BB51" s="11" t="str">
        <f t="shared" si="11"/>
        <v/>
      </c>
      <c r="BC51" s="17" t="str">
        <f t="shared" si="12"/>
        <v/>
      </c>
      <c r="BD51" s="26">
        <f t="shared" si="13"/>
        <v>0</v>
      </c>
      <c r="BE51" s="26">
        <f t="shared" si="7"/>
        <v>0</v>
      </c>
      <c r="BF51" s="26" t="str">
        <f t="shared" si="14"/>
        <v/>
      </c>
    </row>
    <row r="52" spans="1:60" ht="15.75" customHeight="1" x14ac:dyDescent="0.15">
      <c r="A52" s="387" t="s">
        <v>54</v>
      </c>
      <c r="B52" s="388"/>
      <c r="C52" s="389"/>
      <c r="D52" s="76">
        <f>SUM(H52:O52)</f>
        <v>0</v>
      </c>
      <c r="E52" s="79"/>
      <c r="F52" s="79"/>
      <c r="G52" s="79"/>
      <c r="H52" s="80"/>
      <c r="I52" s="80"/>
      <c r="J52" s="80"/>
      <c r="K52" s="80"/>
      <c r="L52" s="80"/>
      <c r="M52" s="80"/>
      <c r="N52" s="81"/>
      <c r="O52" s="81"/>
      <c r="P52" s="83"/>
      <c r="Q52" s="119"/>
      <c r="R52" s="119"/>
      <c r="S52" s="75" t="str">
        <f t="shared" si="9"/>
        <v/>
      </c>
      <c r="BA52" s="11" t="str">
        <f t="shared" si="10"/>
        <v/>
      </c>
      <c r="BB52" s="11" t="str">
        <f t="shared" si="11"/>
        <v/>
      </c>
      <c r="BC52" s="17" t="str">
        <f t="shared" si="12"/>
        <v/>
      </c>
      <c r="BD52" s="26">
        <f t="shared" si="13"/>
        <v>0</v>
      </c>
      <c r="BE52" s="26">
        <f t="shared" si="7"/>
        <v>0</v>
      </c>
      <c r="BF52" s="26" t="str">
        <f t="shared" si="14"/>
        <v/>
      </c>
    </row>
    <row r="53" spans="1:60" ht="17.25" customHeight="1" x14ac:dyDescent="0.15">
      <c r="A53" s="387" t="s">
        <v>55</v>
      </c>
      <c r="B53" s="388"/>
      <c r="C53" s="389"/>
      <c r="D53" s="76">
        <f>SUM(E53:O53)</f>
        <v>0</v>
      </c>
      <c r="E53" s="80"/>
      <c r="F53" s="80"/>
      <c r="G53" s="80"/>
      <c r="H53" s="80"/>
      <c r="I53" s="80"/>
      <c r="J53" s="80"/>
      <c r="K53" s="80"/>
      <c r="L53" s="80"/>
      <c r="M53" s="80"/>
      <c r="N53" s="81"/>
      <c r="O53" s="81"/>
      <c r="P53" s="83"/>
      <c r="Q53" s="119"/>
      <c r="R53" s="119"/>
      <c r="S53" s="75" t="str">
        <f>+BA53&amp;BB53&amp;BC53</f>
        <v/>
      </c>
      <c r="BA53" s="11" t="str">
        <f t="shared" si="10"/>
        <v/>
      </c>
      <c r="BB53" s="11" t="str">
        <f t="shared" si="11"/>
        <v/>
      </c>
      <c r="BC53" s="17" t="str">
        <f t="shared" si="12"/>
        <v/>
      </c>
      <c r="BD53" s="26">
        <f t="shared" si="13"/>
        <v>0</v>
      </c>
      <c r="BE53" s="26">
        <f t="shared" si="7"/>
        <v>0</v>
      </c>
      <c r="BF53" s="26" t="str">
        <f t="shared" si="14"/>
        <v/>
      </c>
    </row>
    <row r="54" spans="1:60" ht="15" customHeight="1" x14ac:dyDescent="0.15">
      <c r="A54" s="387" t="s">
        <v>172</v>
      </c>
      <c r="B54" s="388"/>
      <c r="C54" s="389"/>
      <c r="D54" s="76">
        <f t="shared" si="8"/>
        <v>1</v>
      </c>
      <c r="E54" s="96"/>
      <c r="F54" s="80"/>
      <c r="G54" s="80"/>
      <c r="H54" s="80"/>
      <c r="I54" s="80"/>
      <c r="J54" s="80"/>
      <c r="K54" s="80">
        <v>1</v>
      </c>
      <c r="L54" s="80"/>
      <c r="M54" s="80"/>
      <c r="N54" s="81"/>
      <c r="O54" s="81"/>
      <c r="P54" s="83">
        <v>1</v>
      </c>
      <c r="Q54" s="119"/>
      <c r="R54" s="119"/>
      <c r="S54" s="75" t="str">
        <f t="shared" si="9"/>
        <v/>
      </c>
      <c r="BA54" s="11" t="str">
        <f t="shared" si="10"/>
        <v/>
      </c>
      <c r="BB54" s="11" t="str">
        <f t="shared" si="11"/>
        <v/>
      </c>
      <c r="BC54" s="17" t="str">
        <f t="shared" si="12"/>
        <v/>
      </c>
      <c r="BD54" s="26">
        <f t="shared" si="13"/>
        <v>0</v>
      </c>
      <c r="BE54" s="26">
        <f t="shared" si="7"/>
        <v>0</v>
      </c>
      <c r="BF54" s="26">
        <f t="shared" si="14"/>
        <v>0</v>
      </c>
    </row>
    <row r="55" spans="1:60" ht="15.75" customHeight="1" x14ac:dyDescent="0.15">
      <c r="A55" s="387" t="s">
        <v>173</v>
      </c>
      <c r="B55" s="388"/>
      <c r="C55" s="389"/>
      <c r="D55" s="76">
        <f t="shared" si="8"/>
        <v>0</v>
      </c>
      <c r="E55" s="96"/>
      <c r="F55" s="80"/>
      <c r="G55" s="80"/>
      <c r="H55" s="80"/>
      <c r="I55" s="80"/>
      <c r="J55" s="80"/>
      <c r="K55" s="80"/>
      <c r="L55" s="80"/>
      <c r="M55" s="80"/>
      <c r="N55" s="81"/>
      <c r="O55" s="81"/>
      <c r="P55" s="83"/>
      <c r="Q55" s="119"/>
      <c r="R55" s="119"/>
      <c r="S55" s="75" t="str">
        <f t="shared" si="9"/>
        <v/>
      </c>
      <c r="BA55" s="11" t="str">
        <f t="shared" si="10"/>
        <v/>
      </c>
      <c r="BB55" s="11" t="str">
        <f t="shared" si="11"/>
        <v/>
      </c>
      <c r="BC55" s="17" t="str">
        <f t="shared" si="12"/>
        <v/>
      </c>
      <c r="BD55" s="26">
        <f t="shared" si="13"/>
        <v>0</v>
      </c>
      <c r="BE55" s="26">
        <f t="shared" si="7"/>
        <v>0</v>
      </c>
      <c r="BF55" s="26" t="str">
        <f t="shared" si="14"/>
        <v/>
      </c>
    </row>
    <row r="56" spans="1:60" ht="17.25" customHeight="1" x14ac:dyDescent="0.15">
      <c r="A56" s="387" t="s">
        <v>56</v>
      </c>
      <c r="B56" s="388"/>
      <c r="C56" s="389"/>
      <c r="D56" s="76">
        <f t="shared" si="8"/>
        <v>18</v>
      </c>
      <c r="E56" s="80">
        <v>1</v>
      </c>
      <c r="F56" s="80">
        <v>1</v>
      </c>
      <c r="G56" s="80">
        <v>2</v>
      </c>
      <c r="H56" s="80">
        <v>2</v>
      </c>
      <c r="I56" s="80">
        <v>2</v>
      </c>
      <c r="J56" s="80">
        <v>1</v>
      </c>
      <c r="K56" s="80">
        <v>8</v>
      </c>
      <c r="L56" s="80">
        <v>1</v>
      </c>
      <c r="M56" s="80"/>
      <c r="N56" s="81"/>
      <c r="O56" s="81"/>
      <c r="P56" s="83">
        <v>18</v>
      </c>
      <c r="Q56" s="119"/>
      <c r="R56" s="119"/>
      <c r="S56" s="75" t="str">
        <f t="shared" si="9"/>
        <v/>
      </c>
      <c r="BA56" s="11" t="str">
        <f t="shared" si="10"/>
        <v/>
      </c>
      <c r="BB56" s="11" t="str">
        <f t="shared" si="11"/>
        <v/>
      </c>
      <c r="BC56" s="17" t="str">
        <f t="shared" si="12"/>
        <v/>
      </c>
      <c r="BD56" s="26">
        <f t="shared" si="13"/>
        <v>0</v>
      </c>
      <c r="BE56" s="26">
        <f t="shared" si="7"/>
        <v>0</v>
      </c>
      <c r="BF56" s="26">
        <f t="shared" si="14"/>
        <v>0</v>
      </c>
    </row>
    <row r="57" spans="1:60" s="123" customFormat="1" ht="15" x14ac:dyDescent="0.25">
      <c r="A57" s="387" t="s">
        <v>174</v>
      </c>
      <c r="B57" s="388"/>
      <c r="C57" s="389"/>
      <c r="D57" s="76">
        <f t="shared" si="8"/>
        <v>0</v>
      </c>
      <c r="E57" s="19"/>
      <c r="F57" s="20"/>
      <c r="G57" s="20"/>
      <c r="H57" s="20"/>
      <c r="I57" s="20"/>
      <c r="J57" s="20"/>
      <c r="K57" s="20"/>
      <c r="L57" s="20"/>
      <c r="M57" s="20"/>
      <c r="N57" s="21"/>
      <c r="O57" s="21"/>
      <c r="P57" s="18"/>
      <c r="Q57" s="22"/>
      <c r="R57" s="22"/>
      <c r="S57" s="75" t="str">
        <f t="shared" si="9"/>
        <v/>
      </c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1" t="str">
        <f t="shared" si="10"/>
        <v/>
      </c>
      <c r="BB57" s="11" t="str">
        <f t="shared" si="11"/>
        <v/>
      </c>
      <c r="BC57" s="17" t="str">
        <f t="shared" si="12"/>
        <v/>
      </c>
      <c r="BD57" s="26">
        <f t="shared" si="13"/>
        <v>0</v>
      </c>
      <c r="BE57" s="26">
        <f t="shared" si="7"/>
        <v>0</v>
      </c>
      <c r="BF57" s="26" t="str">
        <f t="shared" si="14"/>
        <v/>
      </c>
      <c r="BG57" s="122"/>
      <c r="BH57" s="122"/>
    </row>
    <row r="58" spans="1:60" ht="15.75" customHeight="1" x14ac:dyDescent="0.15">
      <c r="A58" s="311" t="s">
        <v>175</v>
      </c>
      <c r="B58" s="312"/>
      <c r="C58" s="313"/>
      <c r="D58" s="76">
        <f t="shared" si="8"/>
        <v>0</v>
      </c>
      <c r="E58" s="97"/>
      <c r="F58" s="80"/>
      <c r="G58" s="80"/>
      <c r="H58" s="80"/>
      <c r="I58" s="80"/>
      <c r="J58" s="80"/>
      <c r="K58" s="80"/>
      <c r="L58" s="80"/>
      <c r="M58" s="97"/>
      <c r="N58" s="97"/>
      <c r="O58" s="124"/>
      <c r="P58" s="83"/>
      <c r="Q58" s="119"/>
      <c r="R58" s="119"/>
      <c r="S58" s="75" t="str">
        <f t="shared" si="9"/>
        <v/>
      </c>
      <c r="BA58" s="11" t="str">
        <f t="shared" si="10"/>
        <v/>
      </c>
      <c r="BB58" s="11" t="str">
        <f t="shared" si="11"/>
        <v/>
      </c>
      <c r="BC58" s="17" t="str">
        <f t="shared" si="12"/>
        <v/>
      </c>
      <c r="BD58" s="26">
        <f t="shared" si="13"/>
        <v>0</v>
      </c>
      <c r="BE58" s="26">
        <f t="shared" si="7"/>
        <v>0</v>
      </c>
      <c r="BF58" s="26" t="str">
        <f t="shared" si="14"/>
        <v/>
      </c>
    </row>
    <row r="59" spans="1:60" ht="15.75" customHeight="1" x14ac:dyDescent="0.15">
      <c r="A59" s="311" t="s">
        <v>176</v>
      </c>
      <c r="B59" s="312"/>
      <c r="C59" s="313"/>
      <c r="D59" s="76">
        <f t="shared" si="8"/>
        <v>0</v>
      </c>
      <c r="E59" s="97"/>
      <c r="F59" s="80"/>
      <c r="G59" s="80"/>
      <c r="H59" s="80"/>
      <c r="I59" s="80"/>
      <c r="J59" s="80"/>
      <c r="K59" s="80"/>
      <c r="L59" s="80"/>
      <c r="M59" s="97"/>
      <c r="N59" s="97"/>
      <c r="O59" s="124"/>
      <c r="P59" s="83"/>
      <c r="Q59" s="119"/>
      <c r="R59" s="119"/>
      <c r="S59" s="75" t="str">
        <f t="shared" si="9"/>
        <v/>
      </c>
      <c r="BA59" s="11" t="str">
        <f t="shared" si="10"/>
        <v/>
      </c>
      <c r="BB59" s="11" t="str">
        <f t="shared" si="11"/>
        <v/>
      </c>
      <c r="BC59" s="17" t="str">
        <f t="shared" si="12"/>
        <v/>
      </c>
      <c r="BD59" s="26">
        <f t="shared" si="13"/>
        <v>0</v>
      </c>
      <c r="BE59" s="26">
        <f t="shared" si="7"/>
        <v>0</v>
      </c>
      <c r="BF59" s="26" t="str">
        <f t="shared" si="14"/>
        <v/>
      </c>
    </row>
    <row r="60" spans="1:60" ht="15.75" customHeight="1" x14ac:dyDescent="0.15">
      <c r="A60" s="311" t="s">
        <v>177</v>
      </c>
      <c r="B60" s="312"/>
      <c r="C60" s="313"/>
      <c r="D60" s="76">
        <f t="shared" si="8"/>
        <v>0</v>
      </c>
      <c r="E60" s="97"/>
      <c r="F60" s="80"/>
      <c r="G60" s="80"/>
      <c r="H60" s="80"/>
      <c r="I60" s="80"/>
      <c r="J60" s="80"/>
      <c r="K60" s="80"/>
      <c r="L60" s="80"/>
      <c r="M60" s="97"/>
      <c r="N60" s="97"/>
      <c r="O60" s="124"/>
      <c r="P60" s="83"/>
      <c r="Q60" s="119"/>
      <c r="R60" s="119"/>
      <c r="S60" s="75" t="str">
        <f t="shared" si="9"/>
        <v/>
      </c>
      <c r="BA60" s="11" t="str">
        <f t="shared" si="10"/>
        <v/>
      </c>
      <c r="BB60" s="11" t="str">
        <f t="shared" si="11"/>
        <v/>
      </c>
      <c r="BC60" s="17" t="str">
        <f t="shared" si="12"/>
        <v/>
      </c>
      <c r="BD60" s="26">
        <f t="shared" si="13"/>
        <v>0</v>
      </c>
      <c r="BE60" s="26">
        <f t="shared" si="7"/>
        <v>0</v>
      </c>
      <c r="BF60" s="26" t="str">
        <f t="shared" si="14"/>
        <v/>
      </c>
    </row>
    <row r="61" spans="1:60" ht="15.75" customHeight="1" x14ac:dyDescent="0.15">
      <c r="A61" s="311" t="s">
        <v>52</v>
      </c>
      <c r="B61" s="312"/>
      <c r="C61" s="313"/>
      <c r="D61" s="76">
        <f t="shared" si="8"/>
        <v>4</v>
      </c>
      <c r="E61" s="97"/>
      <c r="F61" s="80"/>
      <c r="G61" s="80"/>
      <c r="H61" s="80"/>
      <c r="I61" s="80"/>
      <c r="J61" s="80"/>
      <c r="K61" s="80">
        <v>1</v>
      </c>
      <c r="L61" s="80"/>
      <c r="M61" s="97">
        <v>1</v>
      </c>
      <c r="N61" s="97">
        <v>1</v>
      </c>
      <c r="O61" s="124">
        <v>1</v>
      </c>
      <c r="P61" s="83">
        <v>4</v>
      </c>
      <c r="Q61" s="119"/>
      <c r="R61" s="119"/>
      <c r="S61" s="75" t="str">
        <f t="shared" si="9"/>
        <v/>
      </c>
      <c r="BA61" s="11" t="str">
        <f t="shared" si="10"/>
        <v/>
      </c>
      <c r="BB61" s="11" t="str">
        <f t="shared" si="11"/>
        <v/>
      </c>
      <c r="BC61" s="17" t="str">
        <f t="shared" si="12"/>
        <v/>
      </c>
      <c r="BD61" s="26">
        <f t="shared" si="13"/>
        <v>0</v>
      </c>
      <c r="BE61" s="26">
        <f t="shared" si="7"/>
        <v>0</v>
      </c>
      <c r="BF61" s="26">
        <f t="shared" si="14"/>
        <v>0</v>
      </c>
    </row>
    <row r="62" spans="1:60" ht="15.75" customHeight="1" x14ac:dyDescent="0.15">
      <c r="A62" s="387" t="s">
        <v>57</v>
      </c>
      <c r="B62" s="388"/>
      <c r="C62" s="389"/>
      <c r="D62" s="76">
        <f>SUM(M62,O62)</f>
        <v>0</v>
      </c>
      <c r="E62" s="79"/>
      <c r="F62" s="79"/>
      <c r="G62" s="79"/>
      <c r="H62" s="79"/>
      <c r="I62" s="79"/>
      <c r="J62" s="79"/>
      <c r="K62" s="79"/>
      <c r="L62" s="79"/>
      <c r="M62" s="97"/>
      <c r="N62" s="79"/>
      <c r="O62" s="124"/>
      <c r="P62" s="83"/>
      <c r="Q62" s="119"/>
      <c r="R62" s="119"/>
      <c r="S62" s="75" t="str">
        <f t="shared" si="9"/>
        <v/>
      </c>
      <c r="BA62" s="11" t="str">
        <f t="shared" si="10"/>
        <v/>
      </c>
      <c r="BB62" s="11" t="str">
        <f t="shared" si="11"/>
        <v/>
      </c>
      <c r="BC62" s="17" t="str">
        <f t="shared" si="12"/>
        <v/>
      </c>
      <c r="BD62" s="26">
        <f t="shared" si="13"/>
        <v>0</v>
      </c>
      <c r="BE62" s="26">
        <f t="shared" si="7"/>
        <v>0</v>
      </c>
      <c r="BF62" s="26" t="str">
        <f t="shared" si="14"/>
        <v/>
      </c>
    </row>
    <row r="63" spans="1:60" ht="15.75" customHeight="1" x14ac:dyDescent="0.15">
      <c r="A63" s="418" t="s">
        <v>58</v>
      </c>
      <c r="B63" s="419"/>
      <c r="C63" s="420"/>
      <c r="D63" s="84">
        <f>SUM(M63,O63)</f>
        <v>0</v>
      </c>
      <c r="E63" s="79"/>
      <c r="F63" s="79"/>
      <c r="G63" s="79"/>
      <c r="H63" s="79"/>
      <c r="I63" s="79"/>
      <c r="J63" s="79"/>
      <c r="K63" s="79"/>
      <c r="L63" s="79"/>
      <c r="M63" s="97"/>
      <c r="N63" s="79"/>
      <c r="O63" s="124"/>
      <c r="P63" s="83"/>
      <c r="Q63" s="119"/>
      <c r="R63" s="119"/>
      <c r="S63" s="75" t="str">
        <f t="shared" si="9"/>
        <v/>
      </c>
      <c r="BA63" s="11" t="str">
        <f t="shared" si="10"/>
        <v/>
      </c>
      <c r="BB63" s="11" t="str">
        <f t="shared" si="11"/>
        <v/>
      </c>
      <c r="BC63" s="17" t="str">
        <f t="shared" si="12"/>
        <v/>
      </c>
      <c r="BD63" s="26">
        <f t="shared" si="13"/>
        <v>0</v>
      </c>
      <c r="BE63" s="26">
        <f t="shared" si="7"/>
        <v>0</v>
      </c>
      <c r="BF63" s="26" t="str">
        <f t="shared" si="14"/>
        <v/>
      </c>
    </row>
    <row r="64" spans="1:60" ht="15.75" customHeight="1" x14ac:dyDescent="0.15">
      <c r="A64" s="384" t="s">
        <v>59</v>
      </c>
      <c r="B64" s="385"/>
      <c r="C64" s="386"/>
      <c r="D64" s="88">
        <f t="shared" si="8"/>
        <v>33</v>
      </c>
      <c r="E64" s="107">
        <f>SUM(E40:E47,E49,E51,E53:E61)</f>
        <v>1</v>
      </c>
      <c r="F64" s="107">
        <f>SUM(F40:F47,F49,F51,F53:F61)</f>
        <v>1</v>
      </c>
      <c r="G64" s="107">
        <f>SUM(G40:G47,G49,G51,G53:G61)</f>
        <v>2</v>
      </c>
      <c r="H64" s="90">
        <f>SUM(H40:H47,H49,H51:H61)</f>
        <v>2</v>
      </c>
      <c r="I64" s="90">
        <f>SUM(I40:I47,I49:I61)</f>
        <v>2</v>
      </c>
      <c r="J64" s="90">
        <f>SUM(J40:J61)</f>
        <v>1</v>
      </c>
      <c r="K64" s="90">
        <f>SUM(K40:K61)</f>
        <v>10</v>
      </c>
      <c r="L64" s="90">
        <f>SUM(L40:L46,L48:L61)</f>
        <v>1</v>
      </c>
      <c r="M64" s="90">
        <f>SUM(M40:M46,M48:M63)</f>
        <v>8</v>
      </c>
      <c r="N64" s="90">
        <f>SUM(N40:N46,N48:N61)</f>
        <v>4</v>
      </c>
      <c r="O64" s="91">
        <f>SUM(O40:O46,O48:O63)</f>
        <v>1</v>
      </c>
      <c r="P64" s="88">
        <f>SUM(P40:P63)</f>
        <v>33</v>
      </c>
      <c r="Q64" s="108">
        <f>SUM(Q40:Q46,Q48:Q63)</f>
        <v>0</v>
      </c>
      <c r="R64" s="88">
        <f>SUM(R40:R63)</f>
        <v>0</v>
      </c>
      <c r="S64" s="75" t="str">
        <f t="shared" si="9"/>
        <v/>
      </c>
      <c r="BA64" s="11" t="str">
        <f>IF($D64=0,"",IF($P64="",IF($D64="",""," No olvide escribir la columna Beneficiarios."),""))</f>
        <v/>
      </c>
      <c r="BB64" s="11" t="str">
        <f t="shared" si="11"/>
        <v/>
      </c>
      <c r="BC64" s="17" t="str">
        <f t="shared" si="12"/>
        <v/>
      </c>
      <c r="BD64" s="26">
        <f t="shared" si="13"/>
        <v>0</v>
      </c>
      <c r="BE64" s="26">
        <f t="shared" si="7"/>
        <v>0</v>
      </c>
      <c r="BF64" s="26">
        <f t="shared" si="14"/>
        <v>0</v>
      </c>
    </row>
    <row r="65" spans="1:58" ht="24.75" customHeight="1" x14ac:dyDescent="0.15">
      <c r="A65" s="109" t="s">
        <v>60</v>
      </c>
      <c r="B65" s="59"/>
      <c r="C65" s="59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125"/>
      <c r="O65" s="126"/>
      <c r="P65" s="126"/>
      <c r="Q65" s="127"/>
      <c r="R65" s="128"/>
    </row>
    <row r="66" spans="1:58" ht="20.25" customHeight="1" x14ac:dyDescent="0.15">
      <c r="A66" s="387" t="s">
        <v>178</v>
      </c>
      <c r="B66" s="388"/>
      <c r="C66" s="389"/>
      <c r="D66" s="129">
        <f>SUM(E66:O66)</f>
        <v>0</v>
      </c>
      <c r="E66" s="45"/>
      <c r="F66" s="46"/>
      <c r="G66" s="46"/>
      <c r="H66" s="47"/>
      <c r="I66" s="47"/>
      <c r="J66" s="47"/>
      <c r="K66" s="47"/>
      <c r="L66" s="47"/>
      <c r="M66" s="47"/>
      <c r="N66" s="48"/>
      <c r="O66" s="48"/>
      <c r="P66" s="50"/>
      <c r="Q66" s="130"/>
      <c r="R66" s="130"/>
      <c r="S66" s="75" t="str">
        <f>+BA66&amp;BB66&amp;BC66</f>
        <v/>
      </c>
      <c r="BA66" s="11" t="str">
        <f>IF($D66=0,"",IF($P66="",IF($D66="",""," No olvide escribir la columna Beneficiarios."),""))</f>
        <v/>
      </c>
      <c r="BB66" s="11" t="str">
        <f t="shared" si="11"/>
        <v/>
      </c>
      <c r="BC66" s="17" t="str">
        <f t="shared" si="12"/>
        <v/>
      </c>
      <c r="BD66" s="26">
        <f t="shared" si="13"/>
        <v>0</v>
      </c>
      <c r="BE66" s="26">
        <f t="shared" si="7"/>
        <v>0</v>
      </c>
      <c r="BF66" s="26" t="str">
        <f t="shared" si="14"/>
        <v/>
      </c>
    </row>
    <row r="67" spans="1:58" ht="18.75" customHeight="1" x14ac:dyDescent="0.15">
      <c r="A67" s="303" t="s">
        <v>61</v>
      </c>
      <c r="B67" s="304"/>
      <c r="C67" s="305"/>
      <c r="D67" s="88">
        <f>SUM(E67:O67)</f>
        <v>0</v>
      </c>
      <c r="E67" s="107">
        <f>+E66</f>
        <v>0</v>
      </c>
      <c r="F67" s="89">
        <f t="shared" ref="F67:R67" si="15">+F66</f>
        <v>0</v>
      </c>
      <c r="G67" s="89">
        <f t="shared" si="15"/>
        <v>0</v>
      </c>
      <c r="H67" s="90">
        <f t="shared" si="15"/>
        <v>0</v>
      </c>
      <c r="I67" s="90">
        <f t="shared" si="15"/>
        <v>0</v>
      </c>
      <c r="J67" s="90">
        <f t="shared" si="15"/>
        <v>0</v>
      </c>
      <c r="K67" s="90">
        <f t="shared" si="15"/>
        <v>0</v>
      </c>
      <c r="L67" s="90">
        <f t="shared" si="15"/>
        <v>0</v>
      </c>
      <c r="M67" s="90">
        <f t="shared" si="15"/>
        <v>0</v>
      </c>
      <c r="N67" s="91">
        <f t="shared" si="15"/>
        <v>0</v>
      </c>
      <c r="O67" s="91">
        <f t="shared" si="15"/>
        <v>0</v>
      </c>
      <c r="P67" s="88">
        <f t="shared" si="15"/>
        <v>0</v>
      </c>
      <c r="Q67" s="108">
        <f t="shared" si="15"/>
        <v>0</v>
      </c>
      <c r="R67" s="108">
        <f t="shared" si="15"/>
        <v>0</v>
      </c>
      <c r="S67" s="75" t="str">
        <f t="shared" si="9"/>
        <v/>
      </c>
      <c r="BA67" s="11" t="str">
        <f>IF($D67=0,"",IF($P67="",IF($D67="",""," No olvide escribir la columna Beneficiarios."),""))</f>
        <v/>
      </c>
      <c r="BB67" s="11" t="str">
        <f t="shared" si="11"/>
        <v/>
      </c>
      <c r="BC67" s="17" t="str">
        <f t="shared" si="12"/>
        <v/>
      </c>
      <c r="BD67" s="26">
        <f t="shared" si="13"/>
        <v>0</v>
      </c>
      <c r="BE67" s="26">
        <f t="shared" si="7"/>
        <v>0</v>
      </c>
      <c r="BF67" s="26" t="str">
        <f t="shared" si="14"/>
        <v/>
      </c>
    </row>
    <row r="68" spans="1:58" ht="19.5" customHeight="1" x14ac:dyDescent="0.15">
      <c r="A68" s="390" t="s">
        <v>62</v>
      </c>
      <c r="B68" s="391"/>
      <c r="C68" s="392"/>
      <c r="D68" s="131">
        <f>SUM(E68:O68)</f>
        <v>33</v>
      </c>
      <c r="E68" s="132">
        <f>+E64+E67</f>
        <v>1</v>
      </c>
      <c r="F68" s="133">
        <f t="shared" ref="F68:R68" si="16">+F64+F67</f>
        <v>1</v>
      </c>
      <c r="G68" s="133">
        <f t="shared" si="16"/>
        <v>2</v>
      </c>
      <c r="H68" s="134">
        <f t="shared" si="16"/>
        <v>2</v>
      </c>
      <c r="I68" s="134">
        <f t="shared" si="16"/>
        <v>2</v>
      </c>
      <c r="J68" s="134">
        <f t="shared" si="16"/>
        <v>1</v>
      </c>
      <c r="K68" s="134">
        <f t="shared" si="16"/>
        <v>10</v>
      </c>
      <c r="L68" s="134">
        <f t="shared" si="16"/>
        <v>1</v>
      </c>
      <c r="M68" s="134">
        <f t="shared" si="16"/>
        <v>8</v>
      </c>
      <c r="N68" s="135">
        <f t="shared" si="16"/>
        <v>4</v>
      </c>
      <c r="O68" s="135">
        <f t="shared" si="16"/>
        <v>1</v>
      </c>
      <c r="P68" s="131">
        <f t="shared" si="16"/>
        <v>33</v>
      </c>
      <c r="Q68" s="136">
        <f t="shared" si="16"/>
        <v>0</v>
      </c>
      <c r="R68" s="136">
        <f t="shared" si="16"/>
        <v>0</v>
      </c>
      <c r="S68" s="75" t="str">
        <f t="shared" si="9"/>
        <v/>
      </c>
      <c r="BA68" s="11" t="str">
        <f>IF($D68=0,"",IF($P68="",IF($D68="",""," No olvide escribir la columna Beneficiarios."),""))</f>
        <v/>
      </c>
      <c r="BB68" s="11" t="str">
        <f t="shared" si="11"/>
        <v/>
      </c>
      <c r="BC68" s="17" t="str">
        <f t="shared" si="12"/>
        <v/>
      </c>
      <c r="BD68" s="26">
        <f t="shared" si="13"/>
        <v>0</v>
      </c>
      <c r="BE68" s="26">
        <f t="shared" si="7"/>
        <v>0</v>
      </c>
      <c r="BF68" s="26">
        <f t="shared" si="14"/>
        <v>0</v>
      </c>
    </row>
    <row r="69" spans="1:58" ht="19.5" customHeight="1" x14ac:dyDescent="0.2">
      <c r="A69" s="15" t="s">
        <v>63</v>
      </c>
      <c r="B69" s="137"/>
      <c r="C69" s="137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6"/>
      <c r="Q69" s="16"/>
      <c r="R69" s="16"/>
    </row>
    <row r="70" spans="1:58" ht="29.25" customHeight="1" x14ac:dyDescent="0.15">
      <c r="A70" s="295" t="s">
        <v>64</v>
      </c>
      <c r="B70" s="296"/>
      <c r="C70" s="297"/>
      <c r="D70" s="301" t="s">
        <v>65</v>
      </c>
      <c r="E70" s="303" t="s">
        <v>7</v>
      </c>
      <c r="F70" s="304"/>
      <c r="G70" s="304"/>
      <c r="H70" s="304"/>
      <c r="I70" s="304"/>
      <c r="J70" s="304"/>
      <c r="K70" s="304"/>
      <c r="L70" s="304"/>
      <c r="M70" s="304"/>
      <c r="N70" s="304"/>
      <c r="O70" s="305"/>
      <c r="P70" s="303" t="s">
        <v>66</v>
      </c>
      <c r="Q70" s="305"/>
      <c r="R70" s="306" t="s">
        <v>9</v>
      </c>
    </row>
    <row r="71" spans="1:58" ht="24" customHeight="1" x14ac:dyDescent="0.15">
      <c r="A71" s="298"/>
      <c r="B71" s="299"/>
      <c r="C71" s="300"/>
      <c r="D71" s="302"/>
      <c r="E71" s="284" t="s">
        <v>10</v>
      </c>
      <c r="F71" s="38" t="s">
        <v>11</v>
      </c>
      <c r="G71" s="38" t="s">
        <v>12</v>
      </c>
      <c r="H71" s="38" t="s">
        <v>13</v>
      </c>
      <c r="I71" s="38" t="s">
        <v>14</v>
      </c>
      <c r="J71" s="38" t="s">
        <v>67</v>
      </c>
      <c r="K71" s="38" t="s">
        <v>16</v>
      </c>
      <c r="L71" s="38" t="s">
        <v>68</v>
      </c>
      <c r="M71" s="38" t="s">
        <v>18</v>
      </c>
      <c r="N71" s="38" t="s">
        <v>19</v>
      </c>
      <c r="O71" s="39" t="s">
        <v>20</v>
      </c>
      <c r="P71" s="40" t="s">
        <v>1</v>
      </c>
      <c r="Q71" s="285" t="s">
        <v>2</v>
      </c>
      <c r="R71" s="307"/>
      <c r="BA71" s="8"/>
      <c r="BB71" s="8"/>
      <c r="BC71" s="3"/>
      <c r="BD71" s="29"/>
      <c r="BE71" s="29"/>
      <c r="BF71" s="2"/>
    </row>
    <row r="72" spans="1:58" ht="14.25" customHeight="1" x14ac:dyDescent="0.15">
      <c r="A72" s="308" t="s">
        <v>69</v>
      </c>
      <c r="B72" s="309"/>
      <c r="C72" s="310"/>
      <c r="D72" s="138">
        <f>+SUM(E72:O72)</f>
        <v>0</v>
      </c>
      <c r="E72" s="62"/>
      <c r="F72" s="71"/>
      <c r="G72" s="71"/>
      <c r="H72" s="63"/>
      <c r="I72" s="63"/>
      <c r="J72" s="63"/>
      <c r="K72" s="63"/>
      <c r="L72" s="63"/>
      <c r="M72" s="63"/>
      <c r="N72" s="72"/>
      <c r="O72" s="64"/>
      <c r="P72" s="71"/>
      <c r="Q72" s="64"/>
      <c r="R72" s="64"/>
      <c r="S72" s="75" t="str">
        <f t="shared" ref="S72:S80" si="17">+BA72&amp;BB72&amp;BC72</f>
        <v/>
      </c>
      <c r="BA72" s="17" t="str">
        <f>IF($D72&lt;&gt;($P72+$Q72)," El número ingresos según sexo NO puede ser diferente al Total.","")</f>
        <v/>
      </c>
      <c r="BB72" s="17" t="str">
        <f>IF($M72&lt;$R72," Los Ingresos de 60 años NO puede ser mayor que los Ingresos de 20-64 años.","")</f>
        <v/>
      </c>
      <c r="BC72" s="3"/>
      <c r="BD72" s="25">
        <f>IF($D72&lt;&gt;($P72+$Q72),1,0)</f>
        <v>0</v>
      </c>
      <c r="BE72" s="25">
        <f>IF($M72&lt;$R72,1,0)</f>
        <v>0</v>
      </c>
      <c r="BF72" s="3"/>
    </row>
    <row r="73" spans="1:58" ht="14.25" customHeight="1" x14ac:dyDescent="0.15">
      <c r="A73" s="311" t="s">
        <v>70</v>
      </c>
      <c r="B73" s="312"/>
      <c r="C73" s="313"/>
      <c r="D73" s="139">
        <f t="shared" ref="D73:D78" si="18">+SUM(E73:O73)</f>
        <v>0</v>
      </c>
      <c r="E73" s="96"/>
      <c r="F73" s="97"/>
      <c r="G73" s="97"/>
      <c r="H73" s="80"/>
      <c r="I73" s="80"/>
      <c r="J73" s="80"/>
      <c r="K73" s="80"/>
      <c r="L73" s="80"/>
      <c r="M73" s="80"/>
      <c r="N73" s="81"/>
      <c r="O73" s="98"/>
      <c r="P73" s="97"/>
      <c r="Q73" s="98"/>
      <c r="R73" s="98"/>
      <c r="S73" s="75" t="str">
        <f t="shared" si="17"/>
        <v/>
      </c>
      <c r="BA73" s="17" t="str">
        <f t="shared" ref="BA73:BA88" si="19">IF($D73&lt;&gt;($P73+$Q73)," El número ingresos según sexo NO puede ser diferente al Total.","")</f>
        <v/>
      </c>
      <c r="BB73" s="17" t="str">
        <f t="shared" ref="BB73:BB78" si="20">IF($M73&lt;$R73," Los Ingresos de 60 años NO puede ser mayor que los Ingresos de 20-64 años.","")</f>
        <v/>
      </c>
      <c r="BC73" s="3"/>
      <c r="BD73" s="25">
        <f t="shared" ref="BD73:BD88" si="21">IF($D73&lt;&gt;($P73+$Q73),1,0)</f>
        <v>0</v>
      </c>
      <c r="BE73" s="25">
        <f t="shared" ref="BE73:BE88" si="22">IF($M73&lt;$R73,1,0)</f>
        <v>0</v>
      </c>
      <c r="BF73" s="3"/>
    </row>
    <row r="74" spans="1:58" ht="14.25" customHeight="1" x14ac:dyDescent="0.15">
      <c r="A74" s="366" t="s">
        <v>71</v>
      </c>
      <c r="B74" s="367"/>
      <c r="C74" s="368"/>
      <c r="D74" s="140">
        <f t="shared" si="18"/>
        <v>0</v>
      </c>
      <c r="E74" s="53"/>
      <c r="F74" s="54"/>
      <c r="G74" s="54"/>
      <c r="H74" s="55"/>
      <c r="I74" s="55"/>
      <c r="J74" s="55"/>
      <c r="K74" s="55"/>
      <c r="L74" s="55"/>
      <c r="M74" s="55"/>
      <c r="N74" s="56"/>
      <c r="O74" s="57"/>
      <c r="P74" s="54"/>
      <c r="Q74" s="57"/>
      <c r="R74" s="57"/>
      <c r="S74" s="75" t="str">
        <f t="shared" si="17"/>
        <v/>
      </c>
      <c r="BA74" s="17" t="str">
        <f t="shared" si="19"/>
        <v/>
      </c>
      <c r="BB74" s="17" t="str">
        <f t="shared" si="20"/>
        <v/>
      </c>
      <c r="BC74" s="3"/>
      <c r="BD74" s="25">
        <f t="shared" si="21"/>
        <v>0</v>
      </c>
      <c r="BE74" s="25">
        <f t="shared" si="22"/>
        <v>0</v>
      </c>
      <c r="BF74" s="3"/>
    </row>
    <row r="75" spans="1:58" ht="14.25" customHeight="1" x14ac:dyDescent="0.15">
      <c r="A75" s="409" t="s">
        <v>72</v>
      </c>
      <c r="B75" s="410"/>
      <c r="C75" s="411"/>
      <c r="D75" s="138">
        <f t="shared" si="18"/>
        <v>0</v>
      </c>
      <c r="E75" s="62"/>
      <c r="F75" s="71"/>
      <c r="G75" s="71"/>
      <c r="H75" s="63"/>
      <c r="I75" s="63"/>
      <c r="J75" s="63"/>
      <c r="K75" s="63"/>
      <c r="L75" s="63"/>
      <c r="M75" s="63"/>
      <c r="N75" s="72"/>
      <c r="O75" s="64"/>
      <c r="P75" s="71"/>
      <c r="Q75" s="64"/>
      <c r="R75" s="64"/>
      <c r="S75" s="75" t="str">
        <f t="shared" si="17"/>
        <v/>
      </c>
      <c r="BA75" s="17" t="str">
        <f t="shared" si="19"/>
        <v/>
      </c>
      <c r="BB75" s="17" t="str">
        <f>IF($M75&lt;$R75," Las Altas de 60 años NO puede ser mayor que las Altas de 20-64 años.","")</f>
        <v/>
      </c>
      <c r="BC75" s="3"/>
      <c r="BD75" s="25">
        <f t="shared" si="21"/>
        <v>0</v>
      </c>
      <c r="BE75" s="25">
        <f t="shared" si="22"/>
        <v>0</v>
      </c>
      <c r="BF75" s="3"/>
    </row>
    <row r="76" spans="1:58" ht="14.25" customHeight="1" x14ac:dyDescent="0.15">
      <c r="A76" s="412" t="s">
        <v>73</v>
      </c>
      <c r="B76" s="413"/>
      <c r="C76" s="414"/>
      <c r="D76" s="139">
        <f t="shared" si="18"/>
        <v>0</v>
      </c>
      <c r="E76" s="96"/>
      <c r="F76" s="97"/>
      <c r="G76" s="97"/>
      <c r="H76" s="80"/>
      <c r="I76" s="80"/>
      <c r="J76" s="80"/>
      <c r="K76" s="80"/>
      <c r="L76" s="80"/>
      <c r="M76" s="80"/>
      <c r="N76" s="81"/>
      <c r="O76" s="98"/>
      <c r="P76" s="97"/>
      <c r="Q76" s="98"/>
      <c r="R76" s="98"/>
      <c r="S76" s="75" t="str">
        <f t="shared" si="17"/>
        <v/>
      </c>
      <c r="BA76" s="17" t="str">
        <f t="shared" si="19"/>
        <v/>
      </c>
      <c r="BB76" s="17" t="str">
        <f>IF($M76&lt;$R76," Las Altas de 60 años NO puede ser mayor que las Altas de 20-64 años.","")</f>
        <v/>
      </c>
      <c r="BC76" s="3"/>
      <c r="BD76" s="25">
        <f t="shared" si="21"/>
        <v>0</v>
      </c>
      <c r="BE76" s="25">
        <f t="shared" si="22"/>
        <v>0</v>
      </c>
      <c r="BF76" s="3"/>
    </row>
    <row r="77" spans="1:58" ht="14.25" customHeight="1" x14ac:dyDescent="0.15">
      <c r="A77" s="366" t="s">
        <v>74</v>
      </c>
      <c r="B77" s="367"/>
      <c r="C77" s="368"/>
      <c r="D77" s="141">
        <f t="shared" si="18"/>
        <v>0</v>
      </c>
      <c r="E77" s="142"/>
      <c r="F77" s="143"/>
      <c r="G77" s="143"/>
      <c r="H77" s="144"/>
      <c r="I77" s="144"/>
      <c r="J77" s="144"/>
      <c r="K77" s="144"/>
      <c r="L77" s="144"/>
      <c r="M77" s="144"/>
      <c r="N77" s="55"/>
      <c r="O77" s="98"/>
      <c r="P77" s="97"/>
      <c r="Q77" s="145"/>
      <c r="R77" s="85"/>
      <c r="S77" s="75" t="str">
        <f t="shared" si="17"/>
        <v/>
      </c>
      <c r="BA77" s="17" t="str">
        <f t="shared" si="19"/>
        <v/>
      </c>
      <c r="BB77" s="8"/>
      <c r="BC77" s="3"/>
      <c r="BD77" s="25">
        <f t="shared" si="21"/>
        <v>0</v>
      </c>
      <c r="BE77" s="29"/>
      <c r="BF77" s="3"/>
    </row>
    <row r="78" spans="1:58" ht="16.5" customHeight="1" x14ac:dyDescent="0.15">
      <c r="A78" s="363" t="s">
        <v>75</v>
      </c>
      <c r="B78" s="364"/>
      <c r="C78" s="365"/>
      <c r="D78" s="108">
        <f t="shared" si="18"/>
        <v>0</v>
      </c>
      <c r="E78" s="107">
        <f>+SUM(E75:E77)</f>
        <v>0</v>
      </c>
      <c r="F78" s="89">
        <f>+SUM(F75:F77)</f>
        <v>0</v>
      </c>
      <c r="G78" s="89">
        <f>+SUM(G75:G77)</f>
        <v>0</v>
      </c>
      <c r="H78" s="90">
        <f>+SUM(H75:H77)</f>
        <v>0</v>
      </c>
      <c r="I78" s="90">
        <f>+SUM(I75:I77)</f>
        <v>0</v>
      </c>
      <c r="J78" s="90">
        <f t="shared" ref="J78:O78" si="23">+SUM(J75:J77)+H151+H161+H170</f>
        <v>0</v>
      </c>
      <c r="K78" s="90">
        <f t="shared" si="23"/>
        <v>0</v>
      </c>
      <c r="L78" s="90">
        <f t="shared" si="23"/>
        <v>0</v>
      </c>
      <c r="M78" s="90">
        <f t="shared" si="23"/>
        <v>0</v>
      </c>
      <c r="N78" s="90">
        <f t="shared" si="23"/>
        <v>0</v>
      </c>
      <c r="O78" s="146">
        <f t="shared" si="23"/>
        <v>0</v>
      </c>
      <c r="P78" s="93">
        <f>+SUM(P75:P77)+N151+N161+N170</f>
        <v>0</v>
      </c>
      <c r="Q78" s="146">
        <f>+SUM(Q75:Q77)+O151+O161+O170</f>
        <v>0</v>
      </c>
      <c r="R78" s="88">
        <f>+SUM(R75:R76)+P151+P161+P170</f>
        <v>0</v>
      </c>
      <c r="S78" s="75" t="str">
        <f t="shared" si="17"/>
        <v/>
      </c>
      <c r="BA78" s="17" t="str">
        <f t="shared" si="19"/>
        <v/>
      </c>
      <c r="BB78" s="17" t="str">
        <f t="shared" si="20"/>
        <v/>
      </c>
      <c r="BC78" s="3"/>
      <c r="BD78" s="25">
        <f t="shared" si="21"/>
        <v>0</v>
      </c>
      <c r="BE78" s="25">
        <f t="shared" si="22"/>
        <v>0</v>
      </c>
      <c r="BF78" s="3"/>
    </row>
    <row r="79" spans="1:58" ht="13.5" customHeight="1" x14ac:dyDescent="0.15">
      <c r="A79" s="415" t="s">
        <v>76</v>
      </c>
      <c r="B79" s="416"/>
      <c r="C79" s="417"/>
      <c r="D79" s="147">
        <f>SUM(E79:O79)</f>
        <v>0</v>
      </c>
      <c r="E79" s="45"/>
      <c r="F79" s="46"/>
      <c r="G79" s="46"/>
      <c r="H79" s="47"/>
      <c r="I79" s="47"/>
      <c r="J79" s="47"/>
      <c r="K79" s="47"/>
      <c r="L79" s="47"/>
      <c r="M79" s="47"/>
      <c r="N79" s="48"/>
      <c r="O79" s="64"/>
      <c r="P79" s="71"/>
      <c r="Q79" s="64"/>
      <c r="R79" s="64"/>
      <c r="S79" s="75" t="str">
        <f t="shared" si="17"/>
        <v/>
      </c>
      <c r="BA79" s="17" t="str">
        <f t="shared" si="19"/>
        <v/>
      </c>
      <c r="BB79" s="17" t="str">
        <f>IF($M79&lt;$R79," Los Egresos de 60 años NO puede ser mayor que los Egresos de 20-64 años.","")</f>
        <v/>
      </c>
      <c r="BC79" s="3"/>
      <c r="BD79" s="25">
        <f t="shared" si="21"/>
        <v>0</v>
      </c>
      <c r="BE79" s="25">
        <f t="shared" si="22"/>
        <v>0</v>
      </c>
      <c r="BF79" s="3"/>
    </row>
    <row r="80" spans="1:58" ht="14.25" customHeight="1" x14ac:dyDescent="0.15">
      <c r="A80" s="366" t="s">
        <v>179</v>
      </c>
      <c r="B80" s="367"/>
      <c r="C80" s="368"/>
      <c r="D80" s="140">
        <f>SUM(E80:O80)</f>
        <v>0</v>
      </c>
      <c r="E80" s="53"/>
      <c r="F80" s="54"/>
      <c r="G80" s="54"/>
      <c r="H80" s="55"/>
      <c r="I80" s="55"/>
      <c r="J80" s="55"/>
      <c r="K80" s="55"/>
      <c r="L80" s="55"/>
      <c r="M80" s="55"/>
      <c r="N80" s="56"/>
      <c r="O80" s="56"/>
      <c r="P80" s="53"/>
      <c r="Q80" s="148"/>
      <c r="R80" s="148"/>
      <c r="S80" s="75" t="str">
        <f t="shared" si="17"/>
        <v/>
      </c>
      <c r="BA80" s="17" t="str">
        <f t="shared" si="19"/>
        <v/>
      </c>
      <c r="BB80" s="17" t="str">
        <f>IF($M80&lt;$R80," Los rechazos de 60 años NO puede ser mayor que los rechazos de 20-64 años.","")</f>
        <v/>
      </c>
      <c r="BC80" s="3"/>
      <c r="BD80" s="25">
        <f t="shared" si="21"/>
        <v>0</v>
      </c>
      <c r="BE80" s="25">
        <f t="shared" si="22"/>
        <v>0</v>
      </c>
      <c r="BF80" s="3"/>
    </row>
    <row r="81" spans="1:58" ht="15.75" customHeight="1" x14ac:dyDescent="0.15">
      <c r="A81" s="149"/>
      <c r="B81" s="150"/>
      <c r="C81" s="150"/>
      <c r="D81" s="151"/>
      <c r="E81" s="151"/>
      <c r="F81" s="151"/>
      <c r="G81" s="151"/>
      <c r="H81" s="151"/>
      <c r="I81" s="151"/>
      <c r="J81" s="151"/>
      <c r="K81" s="151"/>
      <c r="L81" s="152"/>
      <c r="M81" s="151"/>
      <c r="N81" s="151"/>
      <c r="O81" s="151"/>
      <c r="P81" s="151"/>
      <c r="Q81" s="151"/>
      <c r="R81" s="151"/>
      <c r="BA81" s="8"/>
      <c r="BB81" s="8"/>
      <c r="BC81" s="3"/>
      <c r="BD81" s="29"/>
      <c r="BE81" s="29"/>
      <c r="BF81" s="3"/>
    </row>
    <row r="82" spans="1:58" ht="14.25" customHeight="1" x14ac:dyDescent="0.15">
      <c r="A82" s="369" t="s">
        <v>180</v>
      </c>
      <c r="B82" s="338"/>
      <c r="C82" s="153" t="s">
        <v>77</v>
      </c>
      <c r="D82" s="138">
        <f>SUM(E82:O82)</f>
        <v>0</v>
      </c>
      <c r="E82" s="62"/>
      <c r="F82" s="71"/>
      <c r="G82" s="71"/>
      <c r="H82" s="63"/>
      <c r="I82" s="63"/>
      <c r="J82" s="63"/>
      <c r="K82" s="63"/>
      <c r="L82" s="63"/>
      <c r="M82" s="63"/>
      <c r="N82" s="72"/>
      <c r="O82" s="72"/>
      <c r="P82" s="62"/>
      <c r="Q82" s="112"/>
      <c r="R82" s="112"/>
      <c r="S82" s="75" t="str">
        <f t="shared" ref="S82:S88" si="24">+BA82&amp;BB82&amp;BC82</f>
        <v/>
      </c>
      <c r="BA82" s="17" t="str">
        <f t="shared" si="19"/>
        <v/>
      </c>
      <c r="BB82" s="17" t="str">
        <f>IF($M82&lt;$R82," Los Indices de 60 años NO puede ser mayor que los Indices de 20-64 años.","")</f>
        <v/>
      </c>
      <c r="BC82" s="3"/>
      <c r="BD82" s="25">
        <f t="shared" si="21"/>
        <v>0</v>
      </c>
      <c r="BE82" s="25">
        <f t="shared" si="22"/>
        <v>0</v>
      </c>
      <c r="BF82" s="3"/>
    </row>
    <row r="83" spans="1:58" ht="14.25" customHeight="1" x14ac:dyDescent="0.15">
      <c r="A83" s="370"/>
      <c r="B83" s="341"/>
      <c r="C83" s="154">
        <v>1</v>
      </c>
      <c r="D83" s="76">
        <f t="shared" ref="D83:D88" si="25">SUM(E83:O83)</f>
        <v>0</v>
      </c>
      <c r="E83" s="96"/>
      <c r="F83" s="97"/>
      <c r="G83" s="97"/>
      <c r="H83" s="80"/>
      <c r="I83" s="80"/>
      <c r="J83" s="80"/>
      <c r="K83" s="80"/>
      <c r="L83" s="80"/>
      <c r="M83" s="80"/>
      <c r="N83" s="81"/>
      <c r="O83" s="81"/>
      <c r="P83" s="96"/>
      <c r="Q83" s="119"/>
      <c r="R83" s="119"/>
      <c r="S83" s="75" t="str">
        <f t="shared" si="24"/>
        <v/>
      </c>
      <c r="BA83" s="17" t="str">
        <f>IF($D83&lt;&gt;($P83+$Q83)," El número ingresos según sexo NO puede ser diferente al Total.","")</f>
        <v/>
      </c>
      <c r="BB83" s="17" t="str">
        <f t="shared" ref="BB83:BB88" si="26">IF($M83&lt;$R83," Los Indices de 60 años NO puede ser mayor que los Indices de 20-64 años.","")</f>
        <v/>
      </c>
      <c r="BC83" s="2"/>
      <c r="BD83" s="25">
        <f t="shared" si="21"/>
        <v>0</v>
      </c>
      <c r="BE83" s="25">
        <f t="shared" si="22"/>
        <v>0</v>
      </c>
      <c r="BF83" s="3"/>
    </row>
    <row r="84" spans="1:58" ht="14.25" customHeight="1" x14ac:dyDescent="0.15">
      <c r="A84" s="370"/>
      <c r="B84" s="341"/>
      <c r="C84" s="154">
        <v>2</v>
      </c>
      <c r="D84" s="76">
        <f t="shared" si="25"/>
        <v>0</v>
      </c>
      <c r="E84" s="96"/>
      <c r="F84" s="97"/>
      <c r="G84" s="97"/>
      <c r="H84" s="80"/>
      <c r="I84" s="80"/>
      <c r="J84" s="80"/>
      <c r="K84" s="80"/>
      <c r="L84" s="80"/>
      <c r="M84" s="80"/>
      <c r="N84" s="81"/>
      <c r="O84" s="81"/>
      <c r="P84" s="96"/>
      <c r="Q84" s="119"/>
      <c r="R84" s="119"/>
      <c r="S84" s="75" t="str">
        <f t="shared" si="24"/>
        <v/>
      </c>
      <c r="BA84" s="17" t="str">
        <f t="shared" si="19"/>
        <v/>
      </c>
      <c r="BB84" s="17" t="str">
        <f t="shared" si="26"/>
        <v/>
      </c>
      <c r="BC84" s="3"/>
      <c r="BD84" s="25">
        <f t="shared" si="21"/>
        <v>0</v>
      </c>
      <c r="BE84" s="25">
        <f t="shared" si="22"/>
        <v>0</v>
      </c>
      <c r="BF84" s="3"/>
    </row>
    <row r="85" spans="1:58" ht="14.25" customHeight="1" x14ac:dyDescent="0.15">
      <c r="A85" s="370"/>
      <c r="B85" s="341"/>
      <c r="C85" s="154">
        <v>3</v>
      </c>
      <c r="D85" s="76">
        <f t="shared" si="25"/>
        <v>0</v>
      </c>
      <c r="E85" s="96"/>
      <c r="F85" s="97"/>
      <c r="G85" s="97"/>
      <c r="H85" s="80"/>
      <c r="I85" s="80"/>
      <c r="J85" s="80"/>
      <c r="K85" s="80"/>
      <c r="L85" s="80"/>
      <c r="M85" s="80"/>
      <c r="N85" s="81"/>
      <c r="O85" s="81"/>
      <c r="P85" s="96"/>
      <c r="Q85" s="119"/>
      <c r="R85" s="119"/>
      <c r="S85" s="75" t="str">
        <f t="shared" si="24"/>
        <v/>
      </c>
      <c r="BA85" s="17" t="str">
        <f t="shared" si="19"/>
        <v/>
      </c>
      <c r="BB85" s="17" t="str">
        <f t="shared" si="26"/>
        <v/>
      </c>
      <c r="BC85" s="3"/>
      <c r="BD85" s="25">
        <f t="shared" si="21"/>
        <v>0</v>
      </c>
      <c r="BE85" s="25">
        <f t="shared" si="22"/>
        <v>0</v>
      </c>
      <c r="BF85" s="3"/>
    </row>
    <row r="86" spans="1:58" ht="14.25" customHeight="1" x14ac:dyDescent="0.15">
      <c r="A86" s="370"/>
      <c r="B86" s="341"/>
      <c r="C86" s="155">
        <v>4</v>
      </c>
      <c r="D86" s="76">
        <f t="shared" si="25"/>
        <v>0</v>
      </c>
      <c r="E86" s="142"/>
      <c r="F86" s="143"/>
      <c r="G86" s="143"/>
      <c r="H86" s="144"/>
      <c r="I86" s="144"/>
      <c r="J86" s="144"/>
      <c r="K86" s="144"/>
      <c r="L86" s="144"/>
      <c r="M86" s="144"/>
      <c r="N86" s="156"/>
      <c r="O86" s="156"/>
      <c r="P86" s="142"/>
      <c r="Q86" s="157"/>
      <c r="R86" s="157"/>
      <c r="S86" s="75" t="str">
        <f t="shared" si="24"/>
        <v/>
      </c>
      <c r="BA86" s="17" t="str">
        <f t="shared" si="19"/>
        <v/>
      </c>
      <c r="BB86" s="17" t="str">
        <f t="shared" si="26"/>
        <v/>
      </c>
      <c r="BC86" s="3"/>
      <c r="BD86" s="25">
        <f t="shared" si="21"/>
        <v>0</v>
      </c>
      <c r="BE86" s="25">
        <f t="shared" si="22"/>
        <v>0</v>
      </c>
      <c r="BF86" s="3"/>
    </row>
    <row r="87" spans="1:58" ht="14.25" customHeight="1" x14ac:dyDescent="0.15">
      <c r="A87" s="370"/>
      <c r="B87" s="341"/>
      <c r="C87" s="155" t="s">
        <v>181</v>
      </c>
      <c r="D87" s="76">
        <f t="shared" si="25"/>
        <v>0</v>
      </c>
      <c r="E87" s="142"/>
      <c r="F87" s="143"/>
      <c r="G87" s="143"/>
      <c r="H87" s="144"/>
      <c r="I87" s="144"/>
      <c r="J87" s="144"/>
      <c r="K87" s="144"/>
      <c r="L87" s="144"/>
      <c r="M87" s="144"/>
      <c r="N87" s="156"/>
      <c r="O87" s="156"/>
      <c r="P87" s="142"/>
      <c r="Q87" s="157"/>
      <c r="R87" s="157"/>
      <c r="S87" s="75" t="str">
        <f t="shared" si="24"/>
        <v/>
      </c>
      <c r="BA87" s="17" t="str">
        <f t="shared" si="19"/>
        <v/>
      </c>
      <c r="BB87" s="17" t="str">
        <f t="shared" si="26"/>
        <v/>
      </c>
      <c r="BC87" s="3"/>
      <c r="BD87" s="25">
        <f t="shared" si="21"/>
        <v>0</v>
      </c>
      <c r="BE87" s="25">
        <f t="shared" si="22"/>
        <v>0</v>
      </c>
      <c r="BF87" s="3"/>
    </row>
    <row r="88" spans="1:58" ht="15.75" customHeight="1" x14ac:dyDescent="0.15">
      <c r="A88" s="339"/>
      <c r="B88" s="371"/>
      <c r="C88" s="158" t="s">
        <v>4</v>
      </c>
      <c r="D88" s="108">
        <f t="shared" si="25"/>
        <v>0</v>
      </c>
      <c r="E88" s="107">
        <f>+SUM(E82:E87)</f>
        <v>0</v>
      </c>
      <c r="F88" s="89">
        <f t="shared" ref="F88:R88" si="27">+SUM(F82:F87)</f>
        <v>0</v>
      </c>
      <c r="G88" s="89">
        <f t="shared" si="27"/>
        <v>0</v>
      </c>
      <c r="H88" s="90">
        <f t="shared" si="27"/>
        <v>0</v>
      </c>
      <c r="I88" s="90">
        <f t="shared" si="27"/>
        <v>0</v>
      </c>
      <c r="J88" s="90">
        <f t="shared" si="27"/>
        <v>0</v>
      </c>
      <c r="K88" s="90">
        <f t="shared" si="27"/>
        <v>0</v>
      </c>
      <c r="L88" s="90">
        <f t="shared" si="27"/>
        <v>0</v>
      </c>
      <c r="M88" s="90">
        <f t="shared" si="27"/>
        <v>0</v>
      </c>
      <c r="N88" s="90">
        <f t="shared" si="27"/>
        <v>0</v>
      </c>
      <c r="O88" s="91">
        <f t="shared" si="27"/>
        <v>0</v>
      </c>
      <c r="P88" s="107">
        <f t="shared" si="27"/>
        <v>0</v>
      </c>
      <c r="Q88" s="146">
        <f t="shared" si="27"/>
        <v>0</v>
      </c>
      <c r="R88" s="88">
        <f t="shared" si="27"/>
        <v>0</v>
      </c>
      <c r="S88" s="75" t="str">
        <f t="shared" si="24"/>
        <v/>
      </c>
      <c r="BA88" s="17" t="str">
        <f t="shared" si="19"/>
        <v/>
      </c>
      <c r="BB88" s="17" t="str">
        <f t="shared" si="26"/>
        <v/>
      </c>
      <c r="BC88" s="3"/>
      <c r="BD88" s="25">
        <f t="shared" si="21"/>
        <v>0</v>
      </c>
      <c r="BE88" s="25">
        <f t="shared" si="22"/>
        <v>0</v>
      </c>
      <c r="BF88" s="3"/>
    </row>
    <row r="89" spans="1:58" ht="40.5" customHeight="1" x14ac:dyDescent="0.2">
      <c r="A89" s="15" t="s">
        <v>78</v>
      </c>
      <c r="B89" s="159"/>
      <c r="C89" s="159"/>
      <c r="D89" s="160"/>
      <c r="E89" s="60"/>
      <c r="F89" s="60"/>
      <c r="BA89" s="2"/>
      <c r="BB89" s="2"/>
      <c r="BC89" s="2"/>
      <c r="BD89" s="2"/>
      <c r="BE89" s="3"/>
      <c r="BF89" s="3"/>
    </row>
    <row r="90" spans="1:58" ht="58.5" customHeight="1" x14ac:dyDescent="0.15">
      <c r="A90" s="363" t="s">
        <v>79</v>
      </c>
      <c r="B90" s="364"/>
      <c r="C90" s="365"/>
      <c r="D90" s="161" t="s">
        <v>80</v>
      </c>
      <c r="E90" s="162" t="s">
        <v>182</v>
      </c>
      <c r="F90" s="163" t="s">
        <v>81</v>
      </c>
      <c r="BA90" s="2"/>
      <c r="BB90" s="2"/>
      <c r="BC90" s="2"/>
      <c r="BD90" s="2"/>
      <c r="BE90" s="3"/>
      <c r="BF90" s="3"/>
    </row>
    <row r="91" spans="1:58" ht="15.75" customHeight="1" x14ac:dyDescent="0.15">
      <c r="A91" s="308" t="s">
        <v>82</v>
      </c>
      <c r="B91" s="309"/>
      <c r="C91" s="310"/>
      <c r="D91" s="164"/>
      <c r="E91" s="164"/>
      <c r="F91" s="164"/>
      <c r="G91" s="75" t="str">
        <f>+BA91&amp;BB91</f>
        <v/>
      </c>
      <c r="BA91" s="17" t="str">
        <f>IF($D91&lt;$F91," Las IC a Gestantes NO puede ser mayor que Total IC","")</f>
        <v/>
      </c>
      <c r="BB91" s="17" t="str">
        <f>IF($D91&lt;$E91," Las IC por Resolución Especilidades NO puede ser mayor que Total IC","")</f>
        <v/>
      </c>
      <c r="BC91" s="3"/>
      <c r="BD91" s="25">
        <f>IF($D91&lt;$E91,1,0)</f>
        <v>0</v>
      </c>
      <c r="BE91" s="25">
        <f>IF($D91&lt;$F91,1,0)</f>
        <v>0</v>
      </c>
      <c r="BF91" s="3"/>
    </row>
    <row r="92" spans="1:58" ht="15.75" customHeight="1" x14ac:dyDescent="0.15">
      <c r="A92" s="372" t="s">
        <v>83</v>
      </c>
      <c r="B92" s="312" t="s">
        <v>84</v>
      </c>
      <c r="C92" s="313"/>
      <c r="D92" s="165"/>
      <c r="E92" s="165"/>
      <c r="F92" s="165"/>
      <c r="G92" s="75" t="str">
        <f t="shared" ref="G92:G101" si="28">+BA92&amp;BB92</f>
        <v/>
      </c>
      <c r="BA92" s="17" t="str">
        <f t="shared" ref="BA92:BA100" si="29">IF($D92&lt;$F92," Las IC a Gestantes NO puede ser mayor que Total IC","")</f>
        <v/>
      </c>
      <c r="BB92" s="17" t="str">
        <f>IF($D92&lt;$E92," Las IC por Resolución Especilidades NO puede ser mayor que Total IC","")</f>
        <v/>
      </c>
      <c r="BC92" s="3"/>
      <c r="BD92" s="25">
        <f>IF($D92&lt;$E92,1,0)</f>
        <v>0</v>
      </c>
      <c r="BE92" s="25">
        <f t="shared" ref="BE92:BE101" si="30">IF($D92&lt;$F92,1,0)</f>
        <v>0</v>
      </c>
      <c r="BF92" s="3"/>
    </row>
    <row r="93" spans="1:58" ht="15.75" customHeight="1" x14ac:dyDescent="0.15">
      <c r="A93" s="373"/>
      <c r="B93" s="312" t="s">
        <v>85</v>
      </c>
      <c r="C93" s="313"/>
      <c r="D93" s="165"/>
      <c r="E93" s="166"/>
      <c r="F93" s="165"/>
      <c r="G93" s="75" t="str">
        <f t="shared" si="28"/>
        <v/>
      </c>
      <c r="BA93" s="17" t="str">
        <f t="shared" si="29"/>
        <v/>
      </c>
      <c r="BB93" s="2"/>
      <c r="BC93" s="2"/>
      <c r="BD93" s="2"/>
      <c r="BE93" s="25">
        <f t="shared" si="30"/>
        <v>0</v>
      </c>
      <c r="BF93" s="3"/>
    </row>
    <row r="94" spans="1:58" ht="15.75" customHeight="1" x14ac:dyDescent="0.15">
      <c r="A94" s="311" t="s">
        <v>86</v>
      </c>
      <c r="B94" s="312"/>
      <c r="C94" s="313"/>
      <c r="D94" s="167"/>
      <c r="E94" s="166"/>
      <c r="F94" s="167"/>
      <c r="G94" s="75" t="str">
        <f t="shared" si="28"/>
        <v/>
      </c>
      <c r="BA94" s="17" t="str">
        <f t="shared" si="29"/>
        <v/>
      </c>
      <c r="BB94" s="2"/>
      <c r="BC94" s="2"/>
      <c r="BD94" s="2"/>
      <c r="BE94" s="25">
        <f t="shared" si="30"/>
        <v>0</v>
      </c>
      <c r="BF94" s="2"/>
    </row>
    <row r="95" spans="1:58" ht="15.75" customHeight="1" x14ac:dyDescent="0.15">
      <c r="A95" s="311" t="s">
        <v>87</v>
      </c>
      <c r="B95" s="312"/>
      <c r="C95" s="313"/>
      <c r="D95" s="167"/>
      <c r="E95" s="166"/>
      <c r="F95" s="167"/>
      <c r="G95" s="75" t="str">
        <f t="shared" si="28"/>
        <v/>
      </c>
      <c r="BA95" s="17" t="str">
        <f t="shared" si="29"/>
        <v/>
      </c>
      <c r="BB95" s="2"/>
      <c r="BC95" s="2"/>
      <c r="BD95" s="2"/>
      <c r="BE95" s="25">
        <f t="shared" si="30"/>
        <v>0</v>
      </c>
      <c r="BF95" s="3"/>
    </row>
    <row r="96" spans="1:58" ht="15.75" customHeight="1" x14ac:dyDescent="0.15">
      <c r="A96" s="311" t="s">
        <v>88</v>
      </c>
      <c r="B96" s="312"/>
      <c r="C96" s="313"/>
      <c r="D96" s="167"/>
      <c r="E96" s="166"/>
      <c r="F96" s="167"/>
      <c r="G96" s="75" t="str">
        <f t="shared" si="28"/>
        <v/>
      </c>
      <c r="BA96" s="17" t="str">
        <f t="shared" si="29"/>
        <v/>
      </c>
      <c r="BB96" s="2"/>
      <c r="BC96" s="2"/>
      <c r="BD96" s="2"/>
      <c r="BE96" s="25">
        <f t="shared" si="30"/>
        <v>0</v>
      </c>
      <c r="BF96" s="3"/>
    </row>
    <row r="97" spans="1:58" ht="17.25" customHeight="1" x14ac:dyDescent="0.15">
      <c r="A97" s="374" t="s">
        <v>89</v>
      </c>
      <c r="B97" s="375"/>
      <c r="C97" s="376"/>
      <c r="D97" s="168"/>
      <c r="E97" s="169"/>
      <c r="F97" s="168"/>
      <c r="G97" s="75" t="str">
        <f t="shared" si="28"/>
        <v/>
      </c>
      <c r="BA97" s="17" t="str">
        <f t="shared" si="29"/>
        <v/>
      </c>
      <c r="BE97" s="25">
        <f t="shared" si="30"/>
        <v>0</v>
      </c>
    </row>
    <row r="98" spans="1:58" ht="15.75" customHeight="1" x14ac:dyDescent="0.15">
      <c r="A98" s="311" t="s">
        <v>183</v>
      </c>
      <c r="B98" s="312"/>
      <c r="C98" s="313"/>
      <c r="D98" s="167"/>
      <c r="E98" s="166"/>
      <c r="F98" s="167"/>
      <c r="G98" s="75" t="str">
        <f t="shared" si="28"/>
        <v/>
      </c>
      <c r="BA98" s="17" t="str">
        <f t="shared" si="29"/>
        <v/>
      </c>
      <c r="BE98" s="25">
        <f t="shared" si="30"/>
        <v>0</v>
      </c>
    </row>
    <row r="99" spans="1:58" ht="15.75" customHeight="1" x14ac:dyDescent="0.15">
      <c r="A99" s="387" t="s">
        <v>184</v>
      </c>
      <c r="B99" s="388"/>
      <c r="C99" s="389"/>
      <c r="D99" s="168"/>
      <c r="E99" s="169"/>
      <c r="F99" s="168"/>
      <c r="G99" s="75" t="str">
        <f t="shared" si="28"/>
        <v/>
      </c>
      <c r="BA99" s="17" t="str">
        <f t="shared" si="29"/>
        <v/>
      </c>
      <c r="BE99" s="25">
        <f t="shared" si="30"/>
        <v>0</v>
      </c>
    </row>
    <row r="100" spans="1:58" ht="15.75" customHeight="1" x14ac:dyDescent="0.15">
      <c r="A100" s="387" t="s">
        <v>185</v>
      </c>
      <c r="B100" s="388"/>
      <c r="C100" s="389"/>
      <c r="D100" s="168"/>
      <c r="E100" s="169"/>
      <c r="F100" s="168"/>
      <c r="G100" s="75" t="str">
        <f t="shared" si="28"/>
        <v/>
      </c>
      <c r="BA100" s="17" t="str">
        <f t="shared" si="29"/>
        <v/>
      </c>
      <c r="BE100" s="25">
        <f t="shared" si="30"/>
        <v>0</v>
      </c>
    </row>
    <row r="101" spans="1:58" ht="15.75" customHeight="1" x14ac:dyDescent="0.15">
      <c r="A101" s="366" t="s">
        <v>186</v>
      </c>
      <c r="B101" s="367"/>
      <c r="C101" s="368"/>
      <c r="D101" s="170"/>
      <c r="E101" s="171"/>
      <c r="F101" s="170"/>
      <c r="G101" s="75" t="str">
        <f t="shared" si="28"/>
        <v/>
      </c>
      <c r="BA101" s="17" t="str">
        <f>IF($D101&lt;$F101," Las IC a Gestantes NO puede ser mayor que Total IC","")</f>
        <v/>
      </c>
      <c r="BE101" s="25">
        <f t="shared" si="30"/>
        <v>0</v>
      </c>
    </row>
    <row r="102" spans="1:58" ht="40.5" customHeight="1" x14ac:dyDescent="0.2">
      <c r="A102" s="7" t="s">
        <v>90</v>
      </c>
      <c r="B102" s="172"/>
      <c r="C102" s="173"/>
      <c r="D102" s="172"/>
      <c r="E102" s="174"/>
      <c r="F102" s="174"/>
    </row>
    <row r="103" spans="1:58" ht="15.75" customHeight="1" x14ac:dyDescent="0.15">
      <c r="A103" s="403" t="s">
        <v>91</v>
      </c>
      <c r="B103" s="404"/>
      <c r="C103" s="405"/>
      <c r="D103" s="363" t="s">
        <v>92</v>
      </c>
      <c r="E103" s="364"/>
      <c r="F103" s="365"/>
      <c r="G103" s="356" t="s">
        <v>93</v>
      </c>
    </row>
    <row r="104" spans="1:58" ht="15.75" customHeight="1" x14ac:dyDescent="0.15">
      <c r="A104" s="406"/>
      <c r="B104" s="407"/>
      <c r="C104" s="408"/>
      <c r="D104" s="175" t="s">
        <v>4</v>
      </c>
      <c r="E104" s="176" t="s">
        <v>1</v>
      </c>
      <c r="F104" s="177" t="s">
        <v>2</v>
      </c>
      <c r="G104" s="329"/>
    </row>
    <row r="105" spans="1:58" ht="15.75" customHeight="1" x14ac:dyDescent="0.15">
      <c r="A105" s="357" t="s">
        <v>94</v>
      </c>
      <c r="B105" s="359" t="s">
        <v>95</v>
      </c>
      <c r="C105" s="360"/>
      <c r="D105" s="178">
        <f>+SUM(E105:F105)</f>
        <v>0</v>
      </c>
      <c r="E105" s="114"/>
      <c r="F105" s="179"/>
      <c r="G105" s="83"/>
      <c r="H105" s="180" t="str">
        <f>+BA105&amp;BB105</f>
        <v/>
      </c>
      <c r="BA105" s="181" t="str">
        <f>IF($E105+$E106+$F105+$F106&lt;=$D15+$D16,"","Las Consultas de Urgencia realizadas en Extensión Horaria NO PUEDE ser mayor que el Total de Consultas de Urgencia de la Sección A. ")</f>
        <v/>
      </c>
      <c r="BB105" s="181" t="str">
        <f>IF($G105+$G106&lt;=$D68,"","Las Actividades Recuperativas realizadas en Extensión Horaria NO PUEDE ser mayor que el Total de Actividades de la Sección B. ")</f>
        <v/>
      </c>
      <c r="BC105" s="2"/>
      <c r="BD105" s="26">
        <f>IF($E105+$E106+$F105+$F106&lt;=$D15+$D16,0,1)</f>
        <v>0</v>
      </c>
      <c r="BE105" s="26">
        <f>IF($G105+$G106&lt;=$D68,0,1)</f>
        <v>0</v>
      </c>
      <c r="BF105" s="3"/>
    </row>
    <row r="106" spans="1:58" ht="15.75" customHeight="1" x14ac:dyDescent="0.15">
      <c r="A106" s="358"/>
      <c r="B106" s="361" t="s">
        <v>96</v>
      </c>
      <c r="C106" s="362"/>
      <c r="D106" s="52">
        <f>+SUM(E106:F106)</f>
        <v>0</v>
      </c>
      <c r="E106" s="53"/>
      <c r="F106" s="57"/>
      <c r="G106" s="58"/>
      <c r="H106" s="180"/>
      <c r="BA106" s="2"/>
      <c r="BB106" s="2"/>
      <c r="BC106" s="2"/>
      <c r="BD106" s="2"/>
      <c r="BE106" s="3"/>
      <c r="BF106" s="3"/>
    </row>
    <row r="107" spans="1:58" ht="21" customHeight="1" x14ac:dyDescent="0.2">
      <c r="A107" s="14" t="s">
        <v>97</v>
      </c>
      <c r="B107" s="59"/>
      <c r="C107" s="59"/>
      <c r="D107" s="59"/>
      <c r="E107" s="182"/>
      <c r="F107" s="182"/>
      <c r="G107" s="182"/>
      <c r="BA107" s="2"/>
      <c r="BB107" s="2"/>
      <c r="BC107" s="2"/>
      <c r="BD107" s="2"/>
      <c r="BE107" s="2"/>
      <c r="BF107" s="2"/>
    </row>
    <row r="108" spans="1:58" ht="31.5" customHeight="1" x14ac:dyDescent="0.15">
      <c r="A108" s="295" t="s">
        <v>98</v>
      </c>
      <c r="B108" s="296"/>
      <c r="C108" s="297"/>
      <c r="D108" s="301" t="s">
        <v>4</v>
      </c>
      <c r="E108" s="303" t="s">
        <v>7</v>
      </c>
      <c r="F108" s="304"/>
      <c r="G108" s="304"/>
      <c r="H108" s="304"/>
      <c r="I108" s="304"/>
      <c r="J108" s="304"/>
      <c r="K108" s="304"/>
      <c r="L108" s="304"/>
      <c r="M108" s="305"/>
      <c r="N108" s="301" t="s">
        <v>33</v>
      </c>
      <c r="O108" s="306" t="s">
        <v>9</v>
      </c>
      <c r="P108" s="306" t="s">
        <v>34</v>
      </c>
      <c r="BA108" s="2"/>
      <c r="BB108" s="2"/>
      <c r="BC108" s="2"/>
      <c r="BD108" s="2"/>
      <c r="BE108" s="3"/>
      <c r="BF108" s="3"/>
    </row>
    <row r="109" spans="1:58" ht="27" customHeight="1" x14ac:dyDescent="0.15">
      <c r="A109" s="298"/>
      <c r="B109" s="299"/>
      <c r="C109" s="300"/>
      <c r="D109" s="329"/>
      <c r="E109" s="40" t="s">
        <v>24</v>
      </c>
      <c r="F109" s="38" t="s">
        <v>25</v>
      </c>
      <c r="G109" s="38" t="s">
        <v>26</v>
      </c>
      <c r="H109" s="38" t="s">
        <v>15</v>
      </c>
      <c r="I109" s="38" t="s">
        <v>16</v>
      </c>
      <c r="J109" s="38" t="s">
        <v>17</v>
      </c>
      <c r="K109" s="38" t="s">
        <v>18</v>
      </c>
      <c r="L109" s="38" t="s">
        <v>19</v>
      </c>
      <c r="M109" s="39" t="s">
        <v>20</v>
      </c>
      <c r="N109" s="329"/>
      <c r="O109" s="307"/>
      <c r="P109" s="307"/>
      <c r="BA109" s="2"/>
      <c r="BB109" s="2"/>
      <c r="BC109" s="2"/>
      <c r="BD109" s="2"/>
      <c r="BE109" s="3"/>
      <c r="BF109" s="3"/>
    </row>
    <row r="110" spans="1:58" ht="15.75" customHeight="1" x14ac:dyDescent="0.15">
      <c r="A110" s="401" t="s">
        <v>99</v>
      </c>
      <c r="B110" s="402"/>
      <c r="C110" s="402"/>
      <c r="D110" s="44">
        <f>+SUM(E110:M110)</f>
        <v>100</v>
      </c>
      <c r="E110" s="62">
        <v>15</v>
      </c>
      <c r="F110" s="63">
        <v>5</v>
      </c>
      <c r="G110" s="63">
        <v>4</v>
      </c>
      <c r="H110" s="63">
        <v>2</v>
      </c>
      <c r="I110" s="63">
        <v>13</v>
      </c>
      <c r="J110" s="63">
        <v>11</v>
      </c>
      <c r="K110" s="63">
        <v>29</v>
      </c>
      <c r="L110" s="63">
        <v>9</v>
      </c>
      <c r="M110" s="64">
        <v>12</v>
      </c>
      <c r="N110" s="74">
        <v>100</v>
      </c>
      <c r="O110" s="74"/>
      <c r="P110" s="74"/>
      <c r="Q110" s="75" t="str">
        <f t="shared" ref="Q110:Q139" si="31">$BA110&amp;" "&amp;$BB110&amp;" "&amp;$BC110</f>
        <v xml:space="preserve">  </v>
      </c>
      <c r="BA110" s="11" t="str">
        <f t="shared" ref="BA110:BA139" si="32">IF($D110=0,"",IF($N110="",IF($D110="",""," No olvide escribir la columna Beneficiarios."),""))</f>
        <v/>
      </c>
      <c r="BB110" s="11" t="str">
        <f t="shared" ref="BB110:BB139" si="33">IF($D110&lt;$N110," El número de Beneficiarios NO puede ser mayor que el Total.","")</f>
        <v/>
      </c>
      <c r="BC110" s="17" t="str">
        <f t="shared" ref="BC110:BC139" si="34">IF($K110&lt;$O110," Las actividades de 60 años NO puede ser mayor que el de 20-64 años.","")</f>
        <v/>
      </c>
      <c r="BD110" s="26">
        <f t="shared" ref="BD110:BD139" si="35">IF($K110&lt;$O110,1,0)</f>
        <v>0</v>
      </c>
      <c r="BE110" s="26">
        <f t="shared" ref="BE110:BE139" si="36">IF($D110&lt;$N110,1,0)</f>
        <v>0</v>
      </c>
      <c r="BF110" s="26">
        <f t="shared" ref="BF110:BF139" si="37">IF($D110=0,"",IF($N110="",IF($D110="","",1),0))</f>
        <v>0</v>
      </c>
    </row>
    <row r="111" spans="1:58" ht="15.75" customHeight="1" x14ac:dyDescent="0.15">
      <c r="A111" s="352" t="s">
        <v>100</v>
      </c>
      <c r="B111" s="352"/>
      <c r="C111" s="352"/>
      <c r="D111" s="76">
        <f>+SUM(E111:M111)</f>
        <v>61</v>
      </c>
      <c r="E111" s="96">
        <v>8</v>
      </c>
      <c r="F111" s="80">
        <v>2</v>
      </c>
      <c r="G111" s="80">
        <v>3</v>
      </c>
      <c r="H111" s="80">
        <v>2</v>
      </c>
      <c r="I111" s="80">
        <v>9</v>
      </c>
      <c r="J111" s="80">
        <v>2</v>
      </c>
      <c r="K111" s="80">
        <v>24</v>
      </c>
      <c r="L111" s="80">
        <v>9</v>
      </c>
      <c r="M111" s="98">
        <v>2</v>
      </c>
      <c r="N111" s="83">
        <v>61</v>
      </c>
      <c r="O111" s="83"/>
      <c r="P111" s="83"/>
      <c r="Q111" s="75" t="str">
        <f t="shared" si="31"/>
        <v xml:space="preserve">  </v>
      </c>
      <c r="BA111" s="11" t="str">
        <f t="shared" si="32"/>
        <v/>
      </c>
      <c r="BB111" s="11" t="str">
        <f t="shared" si="33"/>
        <v/>
      </c>
      <c r="BC111" s="17" t="str">
        <f t="shared" si="34"/>
        <v/>
      </c>
      <c r="BD111" s="26">
        <f t="shared" si="35"/>
        <v>0</v>
      </c>
      <c r="BE111" s="26">
        <f t="shared" si="36"/>
        <v>0</v>
      </c>
      <c r="BF111" s="26">
        <f t="shared" si="37"/>
        <v>0</v>
      </c>
    </row>
    <row r="112" spans="1:58" ht="20.25" customHeight="1" x14ac:dyDescent="0.15">
      <c r="A112" s="311" t="s">
        <v>101</v>
      </c>
      <c r="B112" s="312"/>
      <c r="C112" s="313"/>
      <c r="D112" s="76">
        <f>+SUM(E112:M112)</f>
        <v>347</v>
      </c>
      <c r="E112" s="96">
        <v>112</v>
      </c>
      <c r="F112" s="115">
        <v>12</v>
      </c>
      <c r="G112" s="115">
        <v>31</v>
      </c>
      <c r="H112" s="115">
        <v>4</v>
      </c>
      <c r="I112" s="115">
        <v>63</v>
      </c>
      <c r="J112" s="115">
        <v>14</v>
      </c>
      <c r="K112" s="115">
        <v>106</v>
      </c>
      <c r="L112" s="115">
        <v>5</v>
      </c>
      <c r="M112" s="179"/>
      <c r="N112" s="117">
        <v>347</v>
      </c>
      <c r="O112" s="117"/>
      <c r="P112" s="117"/>
      <c r="Q112" s="75" t="str">
        <f t="shared" si="31"/>
        <v xml:space="preserve">  </v>
      </c>
      <c r="BA112" s="11" t="str">
        <f t="shared" si="32"/>
        <v/>
      </c>
      <c r="BB112" s="11" t="str">
        <f t="shared" si="33"/>
        <v/>
      </c>
      <c r="BC112" s="17" t="str">
        <f t="shared" si="34"/>
        <v/>
      </c>
      <c r="BD112" s="26">
        <f t="shared" si="35"/>
        <v>0</v>
      </c>
      <c r="BE112" s="26">
        <f t="shared" si="36"/>
        <v>0</v>
      </c>
      <c r="BF112" s="26">
        <f t="shared" si="37"/>
        <v>0</v>
      </c>
    </row>
    <row r="113" spans="1:58" ht="15" customHeight="1" x14ac:dyDescent="0.15">
      <c r="A113" s="352" t="s">
        <v>102</v>
      </c>
      <c r="B113" s="352"/>
      <c r="C113" s="352"/>
      <c r="D113" s="76">
        <f>+SUM(E113:M113)</f>
        <v>0</v>
      </c>
      <c r="E113" s="96"/>
      <c r="F113" s="80"/>
      <c r="G113" s="80"/>
      <c r="H113" s="80"/>
      <c r="I113" s="80"/>
      <c r="J113" s="80"/>
      <c r="K113" s="80"/>
      <c r="L113" s="80"/>
      <c r="M113" s="98"/>
      <c r="N113" s="83"/>
      <c r="O113" s="83"/>
      <c r="P113" s="83"/>
      <c r="Q113" s="75" t="str">
        <f t="shared" si="31"/>
        <v xml:space="preserve">  </v>
      </c>
      <c r="BA113" s="11" t="str">
        <f t="shared" si="32"/>
        <v/>
      </c>
      <c r="BB113" s="11" t="str">
        <f t="shared" si="33"/>
        <v/>
      </c>
      <c r="BC113" s="17" t="str">
        <f t="shared" si="34"/>
        <v/>
      </c>
      <c r="BD113" s="26">
        <f t="shared" si="35"/>
        <v>0</v>
      </c>
      <c r="BE113" s="26">
        <f t="shared" si="36"/>
        <v>0</v>
      </c>
      <c r="BF113" s="26" t="str">
        <f t="shared" si="37"/>
        <v/>
      </c>
    </row>
    <row r="114" spans="1:58" ht="15.75" customHeight="1" x14ac:dyDescent="0.15">
      <c r="A114" s="352" t="s">
        <v>187</v>
      </c>
      <c r="B114" s="352"/>
      <c r="C114" s="352"/>
      <c r="D114" s="76">
        <f t="shared" ref="D114:D119" si="38">+SUM(H114:M114)</f>
        <v>0</v>
      </c>
      <c r="E114" s="77"/>
      <c r="F114" s="79"/>
      <c r="G114" s="79"/>
      <c r="H114" s="80"/>
      <c r="I114" s="80"/>
      <c r="J114" s="80"/>
      <c r="K114" s="80"/>
      <c r="L114" s="80"/>
      <c r="M114" s="98"/>
      <c r="N114" s="83"/>
      <c r="O114" s="83"/>
      <c r="P114" s="83"/>
      <c r="Q114" s="75" t="str">
        <f t="shared" si="31"/>
        <v xml:space="preserve">  </v>
      </c>
      <c r="BA114" s="11" t="str">
        <f t="shared" si="32"/>
        <v/>
      </c>
      <c r="BB114" s="11" t="str">
        <f t="shared" si="33"/>
        <v/>
      </c>
      <c r="BC114" s="17" t="str">
        <f t="shared" si="34"/>
        <v/>
      </c>
      <c r="BD114" s="26">
        <f t="shared" si="35"/>
        <v>0</v>
      </c>
      <c r="BE114" s="26">
        <f t="shared" si="36"/>
        <v>0</v>
      </c>
      <c r="BF114" s="26" t="str">
        <f t="shared" si="37"/>
        <v/>
      </c>
    </row>
    <row r="115" spans="1:58" ht="15.75" customHeight="1" x14ac:dyDescent="0.15">
      <c r="A115" s="320" t="s">
        <v>188</v>
      </c>
      <c r="B115" s="320"/>
      <c r="C115" s="320"/>
      <c r="D115" s="76">
        <f t="shared" si="38"/>
        <v>21</v>
      </c>
      <c r="E115" s="77"/>
      <c r="F115" s="79"/>
      <c r="G115" s="79"/>
      <c r="H115" s="80">
        <v>7</v>
      </c>
      <c r="I115" s="80">
        <v>2</v>
      </c>
      <c r="J115" s="80">
        <v>2</v>
      </c>
      <c r="K115" s="80">
        <v>4</v>
      </c>
      <c r="L115" s="80"/>
      <c r="M115" s="98">
        <v>6</v>
      </c>
      <c r="N115" s="83">
        <v>21</v>
      </c>
      <c r="O115" s="83"/>
      <c r="P115" s="83"/>
      <c r="Q115" s="75" t="str">
        <f t="shared" si="31"/>
        <v xml:space="preserve">  </v>
      </c>
      <c r="BA115" s="11" t="str">
        <f t="shared" si="32"/>
        <v/>
      </c>
      <c r="BB115" s="11" t="str">
        <f t="shared" si="33"/>
        <v/>
      </c>
      <c r="BC115" s="17" t="str">
        <f t="shared" si="34"/>
        <v/>
      </c>
      <c r="BD115" s="26">
        <f t="shared" si="35"/>
        <v>0</v>
      </c>
      <c r="BE115" s="26">
        <f t="shared" si="36"/>
        <v>0</v>
      </c>
      <c r="BF115" s="26">
        <f t="shared" si="37"/>
        <v>0</v>
      </c>
    </row>
    <row r="116" spans="1:58" ht="15.75" customHeight="1" x14ac:dyDescent="0.15">
      <c r="A116" s="320" t="s">
        <v>189</v>
      </c>
      <c r="B116" s="320"/>
      <c r="C116" s="320"/>
      <c r="D116" s="76">
        <f t="shared" si="38"/>
        <v>10</v>
      </c>
      <c r="E116" s="77"/>
      <c r="F116" s="79"/>
      <c r="G116" s="79"/>
      <c r="H116" s="80"/>
      <c r="I116" s="80">
        <v>1</v>
      </c>
      <c r="J116" s="80">
        <v>4</v>
      </c>
      <c r="K116" s="80">
        <v>3</v>
      </c>
      <c r="L116" s="80"/>
      <c r="M116" s="98">
        <v>2</v>
      </c>
      <c r="N116" s="83">
        <v>10</v>
      </c>
      <c r="O116" s="83"/>
      <c r="P116" s="83"/>
      <c r="Q116" s="75" t="str">
        <f t="shared" si="31"/>
        <v xml:space="preserve">  </v>
      </c>
      <c r="BA116" s="11" t="str">
        <f t="shared" si="32"/>
        <v/>
      </c>
      <c r="BB116" s="11" t="str">
        <f t="shared" si="33"/>
        <v/>
      </c>
      <c r="BC116" s="17" t="str">
        <f t="shared" si="34"/>
        <v/>
      </c>
      <c r="BD116" s="26">
        <f t="shared" si="35"/>
        <v>0</v>
      </c>
      <c r="BE116" s="26">
        <f t="shared" si="36"/>
        <v>0</v>
      </c>
      <c r="BF116" s="26">
        <f t="shared" si="37"/>
        <v>0</v>
      </c>
    </row>
    <row r="117" spans="1:58" ht="15.75" customHeight="1" x14ac:dyDescent="0.15">
      <c r="A117" s="320" t="s">
        <v>190</v>
      </c>
      <c r="B117" s="320"/>
      <c r="C117" s="320"/>
      <c r="D117" s="76">
        <f t="shared" si="38"/>
        <v>12</v>
      </c>
      <c r="E117" s="77"/>
      <c r="F117" s="79"/>
      <c r="G117" s="79"/>
      <c r="H117" s="80"/>
      <c r="I117" s="80"/>
      <c r="J117" s="80">
        <v>4</v>
      </c>
      <c r="K117" s="80">
        <v>3</v>
      </c>
      <c r="L117" s="80"/>
      <c r="M117" s="98">
        <v>5</v>
      </c>
      <c r="N117" s="83">
        <v>12</v>
      </c>
      <c r="O117" s="83"/>
      <c r="P117" s="83"/>
      <c r="Q117" s="75" t="str">
        <f t="shared" si="31"/>
        <v xml:space="preserve">  </v>
      </c>
      <c r="BA117" s="11" t="str">
        <f t="shared" si="32"/>
        <v/>
      </c>
      <c r="BB117" s="11" t="str">
        <f t="shared" si="33"/>
        <v/>
      </c>
      <c r="BC117" s="17" t="str">
        <f t="shared" si="34"/>
        <v/>
      </c>
      <c r="BD117" s="26">
        <f t="shared" si="35"/>
        <v>0</v>
      </c>
      <c r="BE117" s="26">
        <f t="shared" si="36"/>
        <v>0</v>
      </c>
      <c r="BF117" s="26">
        <f t="shared" si="37"/>
        <v>0</v>
      </c>
    </row>
    <row r="118" spans="1:58" ht="15" customHeight="1" x14ac:dyDescent="0.15">
      <c r="A118" s="320" t="s">
        <v>170</v>
      </c>
      <c r="B118" s="320"/>
      <c r="C118" s="320"/>
      <c r="D118" s="76">
        <f t="shared" si="38"/>
        <v>0</v>
      </c>
      <c r="E118" s="77"/>
      <c r="F118" s="79"/>
      <c r="G118" s="79"/>
      <c r="H118" s="80"/>
      <c r="I118" s="80"/>
      <c r="J118" s="80"/>
      <c r="K118" s="80"/>
      <c r="L118" s="80"/>
      <c r="M118" s="98"/>
      <c r="N118" s="83"/>
      <c r="O118" s="83"/>
      <c r="P118" s="83"/>
      <c r="Q118" s="75" t="str">
        <f t="shared" si="31"/>
        <v xml:space="preserve">  </v>
      </c>
      <c r="BA118" s="11" t="str">
        <f t="shared" si="32"/>
        <v/>
      </c>
      <c r="BB118" s="11" t="str">
        <f t="shared" si="33"/>
        <v/>
      </c>
      <c r="BC118" s="17" t="str">
        <f t="shared" si="34"/>
        <v/>
      </c>
      <c r="BD118" s="26">
        <f t="shared" si="35"/>
        <v>0</v>
      </c>
      <c r="BE118" s="26">
        <f t="shared" si="36"/>
        <v>0</v>
      </c>
      <c r="BF118" s="26" t="str">
        <f t="shared" si="37"/>
        <v/>
      </c>
    </row>
    <row r="119" spans="1:58" ht="15.75" customHeight="1" x14ac:dyDescent="0.15">
      <c r="A119" s="352" t="s">
        <v>103</v>
      </c>
      <c r="B119" s="352"/>
      <c r="C119" s="352"/>
      <c r="D119" s="76">
        <f t="shared" si="38"/>
        <v>242</v>
      </c>
      <c r="E119" s="77"/>
      <c r="F119" s="79"/>
      <c r="G119" s="79"/>
      <c r="H119" s="80">
        <v>1</v>
      </c>
      <c r="I119" s="80">
        <v>1</v>
      </c>
      <c r="J119" s="80">
        <v>1</v>
      </c>
      <c r="K119" s="80">
        <v>211</v>
      </c>
      <c r="L119" s="80">
        <v>22</v>
      </c>
      <c r="M119" s="98">
        <v>6</v>
      </c>
      <c r="N119" s="83">
        <v>242</v>
      </c>
      <c r="O119" s="83">
        <v>8</v>
      </c>
      <c r="P119" s="83"/>
      <c r="Q119" s="75" t="str">
        <f t="shared" si="31"/>
        <v xml:space="preserve">  </v>
      </c>
      <c r="BA119" s="11" t="str">
        <f t="shared" si="32"/>
        <v/>
      </c>
      <c r="BB119" s="11" t="str">
        <f t="shared" si="33"/>
        <v/>
      </c>
      <c r="BC119" s="17" t="str">
        <f t="shared" si="34"/>
        <v/>
      </c>
      <c r="BD119" s="26">
        <f t="shared" si="35"/>
        <v>0</v>
      </c>
      <c r="BE119" s="26">
        <f t="shared" si="36"/>
        <v>0</v>
      </c>
      <c r="BF119" s="26">
        <f t="shared" si="37"/>
        <v>0</v>
      </c>
    </row>
    <row r="120" spans="1:58" ht="15.75" customHeight="1" x14ac:dyDescent="0.15">
      <c r="A120" s="352" t="s">
        <v>104</v>
      </c>
      <c r="B120" s="352"/>
      <c r="C120" s="352"/>
      <c r="D120" s="76">
        <f>+SUM(J120:M120)</f>
        <v>0</v>
      </c>
      <c r="E120" s="77"/>
      <c r="F120" s="79"/>
      <c r="G120" s="79"/>
      <c r="H120" s="79"/>
      <c r="I120" s="79"/>
      <c r="J120" s="80"/>
      <c r="K120" s="80"/>
      <c r="L120" s="80"/>
      <c r="M120" s="98"/>
      <c r="N120" s="83"/>
      <c r="O120" s="83"/>
      <c r="P120" s="83"/>
      <c r="Q120" s="75" t="str">
        <f t="shared" si="31"/>
        <v xml:space="preserve">  </v>
      </c>
      <c r="BA120" s="11" t="str">
        <f t="shared" si="32"/>
        <v/>
      </c>
      <c r="BB120" s="11" t="str">
        <f t="shared" si="33"/>
        <v/>
      </c>
      <c r="BC120" s="17" t="str">
        <f t="shared" si="34"/>
        <v/>
      </c>
      <c r="BD120" s="26">
        <f t="shared" si="35"/>
        <v>0</v>
      </c>
      <c r="BE120" s="26">
        <f t="shared" si="36"/>
        <v>0</v>
      </c>
      <c r="BF120" s="26" t="str">
        <f t="shared" si="37"/>
        <v/>
      </c>
    </row>
    <row r="121" spans="1:58" ht="15.75" customHeight="1" x14ac:dyDescent="0.15">
      <c r="A121" s="352" t="s">
        <v>105</v>
      </c>
      <c r="B121" s="352"/>
      <c r="C121" s="352"/>
      <c r="D121" s="76">
        <f>+SUM(G121:M121)</f>
        <v>6</v>
      </c>
      <c r="E121" s="77"/>
      <c r="F121" s="79"/>
      <c r="G121" s="80"/>
      <c r="H121" s="80"/>
      <c r="I121" s="80"/>
      <c r="J121" s="80"/>
      <c r="K121" s="80">
        <v>6</v>
      </c>
      <c r="L121" s="80"/>
      <c r="M121" s="98"/>
      <c r="N121" s="83">
        <v>6</v>
      </c>
      <c r="O121" s="83"/>
      <c r="P121" s="83"/>
      <c r="Q121" s="75" t="str">
        <f t="shared" si="31"/>
        <v xml:space="preserve">  </v>
      </c>
      <c r="BA121" s="11" t="str">
        <f t="shared" si="32"/>
        <v/>
      </c>
      <c r="BB121" s="11" t="str">
        <f t="shared" si="33"/>
        <v/>
      </c>
      <c r="BC121" s="17" t="str">
        <f t="shared" si="34"/>
        <v/>
      </c>
      <c r="BD121" s="26">
        <f t="shared" si="35"/>
        <v>0</v>
      </c>
      <c r="BE121" s="26">
        <f t="shared" si="36"/>
        <v>0</v>
      </c>
      <c r="BF121" s="26">
        <f t="shared" si="37"/>
        <v>0</v>
      </c>
    </row>
    <row r="122" spans="1:58" ht="15.75" customHeight="1" x14ac:dyDescent="0.15">
      <c r="A122" s="352" t="s">
        <v>106</v>
      </c>
      <c r="B122" s="352"/>
      <c r="C122" s="352"/>
      <c r="D122" s="76">
        <f>+SUM(E122,I122)</f>
        <v>0</v>
      </c>
      <c r="E122" s="96"/>
      <c r="F122" s="79"/>
      <c r="G122" s="79"/>
      <c r="H122" s="79"/>
      <c r="I122" s="80"/>
      <c r="J122" s="79"/>
      <c r="K122" s="79"/>
      <c r="L122" s="79"/>
      <c r="M122" s="99"/>
      <c r="N122" s="83"/>
      <c r="O122" s="82"/>
      <c r="P122" s="83"/>
      <c r="Q122" s="75" t="str">
        <f t="shared" si="31"/>
        <v xml:space="preserve">  </v>
      </c>
      <c r="BA122" s="11" t="str">
        <f t="shared" si="32"/>
        <v/>
      </c>
      <c r="BB122" s="11" t="str">
        <f t="shared" si="33"/>
        <v/>
      </c>
      <c r="BC122" s="17" t="str">
        <f t="shared" si="34"/>
        <v/>
      </c>
      <c r="BD122" s="26">
        <f t="shared" si="35"/>
        <v>0</v>
      </c>
      <c r="BE122" s="26">
        <f t="shared" si="36"/>
        <v>0</v>
      </c>
      <c r="BF122" s="26" t="str">
        <f t="shared" si="37"/>
        <v/>
      </c>
    </row>
    <row r="123" spans="1:58" ht="15.75" customHeight="1" x14ac:dyDescent="0.15">
      <c r="A123" s="352" t="s">
        <v>107</v>
      </c>
      <c r="B123" s="352"/>
      <c r="C123" s="352"/>
      <c r="D123" s="76">
        <f>+SUM(E123,I123)</f>
        <v>0</v>
      </c>
      <c r="E123" s="96"/>
      <c r="F123" s="79"/>
      <c r="G123" s="79"/>
      <c r="H123" s="79"/>
      <c r="I123" s="80"/>
      <c r="J123" s="79"/>
      <c r="K123" s="79"/>
      <c r="L123" s="79"/>
      <c r="M123" s="99"/>
      <c r="N123" s="83"/>
      <c r="O123" s="82"/>
      <c r="P123" s="83"/>
      <c r="Q123" s="75" t="str">
        <f t="shared" si="31"/>
        <v xml:space="preserve">  </v>
      </c>
      <c r="BA123" s="11" t="str">
        <f t="shared" si="32"/>
        <v/>
      </c>
      <c r="BB123" s="11" t="str">
        <f t="shared" si="33"/>
        <v/>
      </c>
      <c r="BC123" s="17" t="str">
        <f t="shared" si="34"/>
        <v/>
      </c>
      <c r="BD123" s="26">
        <f t="shared" si="35"/>
        <v>0</v>
      </c>
      <c r="BE123" s="26">
        <f t="shared" si="36"/>
        <v>0</v>
      </c>
      <c r="BF123" s="26" t="str">
        <f t="shared" si="37"/>
        <v/>
      </c>
    </row>
    <row r="124" spans="1:58" ht="15.75" customHeight="1" x14ac:dyDescent="0.15">
      <c r="A124" s="352" t="s">
        <v>108</v>
      </c>
      <c r="B124" s="352"/>
      <c r="C124" s="352"/>
      <c r="D124" s="76">
        <f>+SUM(E124:K124)</f>
        <v>193</v>
      </c>
      <c r="E124" s="96"/>
      <c r="F124" s="80"/>
      <c r="G124" s="80"/>
      <c r="H124" s="80">
        <v>15</v>
      </c>
      <c r="I124" s="80">
        <v>82</v>
      </c>
      <c r="J124" s="80">
        <v>88</v>
      </c>
      <c r="K124" s="80">
        <v>8</v>
      </c>
      <c r="L124" s="79"/>
      <c r="M124" s="99"/>
      <c r="N124" s="83">
        <v>193</v>
      </c>
      <c r="O124" s="83"/>
      <c r="P124" s="83"/>
      <c r="Q124" s="75" t="str">
        <f t="shared" si="31"/>
        <v xml:space="preserve">  </v>
      </c>
      <c r="BA124" s="11" t="str">
        <f t="shared" si="32"/>
        <v/>
      </c>
      <c r="BB124" s="11" t="str">
        <f t="shared" si="33"/>
        <v/>
      </c>
      <c r="BC124" s="17" t="str">
        <f t="shared" si="34"/>
        <v/>
      </c>
      <c r="BD124" s="26">
        <f t="shared" si="35"/>
        <v>0</v>
      </c>
      <c r="BE124" s="26">
        <f t="shared" si="36"/>
        <v>0</v>
      </c>
      <c r="BF124" s="26">
        <f t="shared" si="37"/>
        <v>0</v>
      </c>
    </row>
    <row r="125" spans="1:58" ht="15.75" customHeight="1" x14ac:dyDescent="0.15">
      <c r="A125" s="352" t="s">
        <v>191</v>
      </c>
      <c r="B125" s="352"/>
      <c r="C125" s="352"/>
      <c r="D125" s="76">
        <f>+SUM(E125:K125)</f>
        <v>10</v>
      </c>
      <c r="E125" s="96"/>
      <c r="F125" s="80"/>
      <c r="G125" s="80"/>
      <c r="H125" s="80">
        <v>3</v>
      </c>
      <c r="I125" s="80">
        <v>4</v>
      </c>
      <c r="J125" s="80">
        <v>3</v>
      </c>
      <c r="K125" s="80"/>
      <c r="L125" s="79"/>
      <c r="M125" s="99"/>
      <c r="N125" s="83">
        <v>10</v>
      </c>
      <c r="O125" s="83"/>
      <c r="P125" s="83"/>
      <c r="Q125" s="75" t="str">
        <f t="shared" si="31"/>
        <v xml:space="preserve">  </v>
      </c>
      <c r="BA125" s="11" t="str">
        <f t="shared" si="32"/>
        <v/>
      </c>
      <c r="BB125" s="11" t="str">
        <f t="shared" si="33"/>
        <v/>
      </c>
      <c r="BC125" s="17" t="str">
        <f t="shared" si="34"/>
        <v/>
      </c>
      <c r="BD125" s="26">
        <f t="shared" si="35"/>
        <v>0</v>
      </c>
      <c r="BE125" s="26">
        <f t="shared" si="36"/>
        <v>0</v>
      </c>
      <c r="BF125" s="26">
        <f t="shared" si="37"/>
        <v>0</v>
      </c>
    </row>
    <row r="126" spans="1:58" ht="15.75" customHeight="1" x14ac:dyDescent="0.15">
      <c r="A126" s="353" t="s">
        <v>192</v>
      </c>
      <c r="B126" s="354"/>
      <c r="C126" s="355"/>
      <c r="D126" s="76">
        <f>+SUM(E126:K126)</f>
        <v>0</v>
      </c>
      <c r="E126" s="96"/>
      <c r="F126" s="80"/>
      <c r="G126" s="80"/>
      <c r="H126" s="80"/>
      <c r="I126" s="80"/>
      <c r="J126" s="80"/>
      <c r="K126" s="80"/>
      <c r="L126" s="79"/>
      <c r="M126" s="99"/>
      <c r="N126" s="83"/>
      <c r="O126" s="83"/>
      <c r="P126" s="83"/>
      <c r="Q126" s="75" t="str">
        <f t="shared" si="31"/>
        <v xml:space="preserve">  </v>
      </c>
      <c r="BA126" s="11" t="str">
        <f t="shared" si="32"/>
        <v/>
      </c>
      <c r="BB126" s="11" t="str">
        <f t="shared" si="33"/>
        <v/>
      </c>
      <c r="BC126" s="17" t="str">
        <f t="shared" si="34"/>
        <v/>
      </c>
      <c r="BD126" s="26">
        <f t="shared" si="35"/>
        <v>0</v>
      </c>
      <c r="BE126" s="26">
        <f t="shared" si="36"/>
        <v>0</v>
      </c>
      <c r="BF126" s="26" t="str">
        <f t="shared" si="37"/>
        <v/>
      </c>
    </row>
    <row r="127" spans="1:58" ht="15.75" customHeight="1" x14ac:dyDescent="0.15">
      <c r="A127" s="349" t="s">
        <v>193</v>
      </c>
      <c r="B127" s="350"/>
      <c r="C127" s="351"/>
      <c r="D127" s="76">
        <f>+SUM(E127:K127)</f>
        <v>0</v>
      </c>
      <c r="E127" s="96"/>
      <c r="F127" s="80"/>
      <c r="G127" s="80"/>
      <c r="H127" s="80"/>
      <c r="I127" s="80"/>
      <c r="J127" s="80"/>
      <c r="K127" s="80"/>
      <c r="L127" s="79"/>
      <c r="M127" s="99"/>
      <c r="N127" s="83"/>
      <c r="O127" s="83"/>
      <c r="P127" s="83"/>
      <c r="Q127" s="75" t="str">
        <f t="shared" si="31"/>
        <v xml:space="preserve">  </v>
      </c>
      <c r="BA127" s="11" t="str">
        <f t="shared" si="32"/>
        <v/>
      </c>
      <c r="BB127" s="11" t="str">
        <f t="shared" si="33"/>
        <v/>
      </c>
      <c r="BC127" s="17" t="str">
        <f t="shared" si="34"/>
        <v/>
      </c>
      <c r="BD127" s="26">
        <f t="shared" si="35"/>
        <v>0</v>
      </c>
      <c r="BE127" s="26">
        <f t="shared" si="36"/>
        <v>0</v>
      </c>
      <c r="BF127" s="26" t="str">
        <f t="shared" si="37"/>
        <v/>
      </c>
    </row>
    <row r="128" spans="1:58" ht="15.75" customHeight="1" x14ac:dyDescent="0.15">
      <c r="A128" s="352" t="s">
        <v>109</v>
      </c>
      <c r="B128" s="352"/>
      <c r="C128" s="352"/>
      <c r="D128" s="76">
        <f>+SUM(H128:M128)</f>
        <v>0</v>
      </c>
      <c r="E128" s="77"/>
      <c r="F128" s="79"/>
      <c r="G128" s="79"/>
      <c r="H128" s="80"/>
      <c r="I128" s="80"/>
      <c r="J128" s="80"/>
      <c r="K128" s="80"/>
      <c r="L128" s="80"/>
      <c r="M128" s="98"/>
      <c r="N128" s="83"/>
      <c r="O128" s="83"/>
      <c r="P128" s="83"/>
      <c r="Q128" s="75" t="str">
        <f t="shared" si="31"/>
        <v xml:space="preserve">  </v>
      </c>
      <c r="BA128" s="11" t="str">
        <f t="shared" si="32"/>
        <v/>
      </c>
      <c r="BB128" s="11" t="str">
        <f t="shared" si="33"/>
        <v/>
      </c>
      <c r="BC128" s="17" t="str">
        <f t="shared" si="34"/>
        <v/>
      </c>
      <c r="BD128" s="26">
        <f t="shared" si="35"/>
        <v>0</v>
      </c>
      <c r="BE128" s="26">
        <f t="shared" si="36"/>
        <v>0</v>
      </c>
      <c r="BF128" s="26" t="str">
        <f t="shared" si="37"/>
        <v/>
      </c>
    </row>
    <row r="129" spans="1:58" ht="15.75" customHeight="1" x14ac:dyDescent="0.15">
      <c r="A129" s="349" t="s">
        <v>194</v>
      </c>
      <c r="B129" s="350"/>
      <c r="C129" s="351"/>
      <c r="D129" s="76">
        <f>+SUM(H129:M129)</f>
        <v>29</v>
      </c>
      <c r="E129" s="77"/>
      <c r="F129" s="79"/>
      <c r="G129" s="79"/>
      <c r="H129" s="80"/>
      <c r="I129" s="80"/>
      <c r="J129" s="80"/>
      <c r="K129" s="80">
        <v>4</v>
      </c>
      <c r="L129" s="80">
        <v>16</v>
      </c>
      <c r="M129" s="98">
        <v>9</v>
      </c>
      <c r="N129" s="83">
        <v>29</v>
      </c>
      <c r="O129" s="83"/>
      <c r="P129" s="83"/>
      <c r="Q129" s="75" t="str">
        <f t="shared" si="31"/>
        <v xml:space="preserve">  </v>
      </c>
      <c r="BA129" s="11" t="str">
        <f t="shared" si="32"/>
        <v/>
      </c>
      <c r="BB129" s="11" t="str">
        <f t="shared" si="33"/>
        <v/>
      </c>
      <c r="BC129" s="17" t="str">
        <f t="shared" si="34"/>
        <v/>
      </c>
      <c r="BD129" s="26">
        <f t="shared" si="35"/>
        <v>0</v>
      </c>
      <c r="BE129" s="26">
        <f t="shared" si="36"/>
        <v>0</v>
      </c>
      <c r="BF129" s="26">
        <f t="shared" si="37"/>
        <v>0</v>
      </c>
    </row>
    <row r="130" spans="1:58" ht="15.75" customHeight="1" x14ac:dyDescent="0.15">
      <c r="A130" s="349" t="s">
        <v>195</v>
      </c>
      <c r="B130" s="350"/>
      <c r="C130" s="351"/>
      <c r="D130" s="76">
        <f>+SUM(J130:M130)</f>
        <v>6</v>
      </c>
      <c r="E130" s="77"/>
      <c r="F130" s="79"/>
      <c r="G130" s="79"/>
      <c r="H130" s="79"/>
      <c r="I130" s="79"/>
      <c r="J130" s="80"/>
      <c r="K130" s="80">
        <v>3</v>
      </c>
      <c r="L130" s="80">
        <v>3</v>
      </c>
      <c r="M130" s="98"/>
      <c r="N130" s="83">
        <v>6</v>
      </c>
      <c r="O130" s="82"/>
      <c r="P130" s="83"/>
      <c r="Q130" s="75" t="str">
        <f t="shared" si="31"/>
        <v xml:space="preserve">  </v>
      </c>
      <c r="BA130" s="11" t="str">
        <f t="shared" si="32"/>
        <v/>
      </c>
      <c r="BB130" s="11" t="str">
        <f t="shared" si="33"/>
        <v/>
      </c>
      <c r="BC130" s="17" t="str">
        <f t="shared" si="34"/>
        <v/>
      </c>
      <c r="BD130" s="26">
        <f t="shared" si="35"/>
        <v>0</v>
      </c>
      <c r="BE130" s="26">
        <f t="shared" si="36"/>
        <v>0</v>
      </c>
      <c r="BF130" s="26">
        <f t="shared" si="37"/>
        <v>0</v>
      </c>
    </row>
    <row r="131" spans="1:58" ht="15.75" customHeight="1" x14ac:dyDescent="0.15">
      <c r="A131" s="349" t="s">
        <v>196</v>
      </c>
      <c r="B131" s="350"/>
      <c r="C131" s="351"/>
      <c r="D131" s="76">
        <f>+SUM(J131:M131)</f>
        <v>0</v>
      </c>
      <c r="E131" s="77"/>
      <c r="F131" s="79"/>
      <c r="G131" s="79"/>
      <c r="H131" s="79"/>
      <c r="I131" s="79"/>
      <c r="J131" s="80"/>
      <c r="K131" s="80"/>
      <c r="L131" s="80"/>
      <c r="M131" s="98"/>
      <c r="N131" s="83"/>
      <c r="O131" s="82"/>
      <c r="P131" s="83"/>
      <c r="Q131" s="75" t="str">
        <f t="shared" si="31"/>
        <v xml:space="preserve">  </v>
      </c>
      <c r="BA131" s="11" t="str">
        <f t="shared" si="32"/>
        <v/>
      </c>
      <c r="BB131" s="11" t="str">
        <f t="shared" si="33"/>
        <v/>
      </c>
      <c r="BC131" s="17" t="str">
        <f t="shared" si="34"/>
        <v/>
      </c>
      <c r="BD131" s="26">
        <f t="shared" si="35"/>
        <v>0</v>
      </c>
      <c r="BE131" s="26">
        <f t="shared" si="36"/>
        <v>0</v>
      </c>
      <c r="BF131" s="26" t="str">
        <f t="shared" si="37"/>
        <v/>
      </c>
    </row>
    <row r="132" spans="1:58" ht="15.75" customHeight="1" x14ac:dyDescent="0.15">
      <c r="A132" s="349" t="s">
        <v>197</v>
      </c>
      <c r="B132" s="350"/>
      <c r="C132" s="351"/>
      <c r="D132" s="76">
        <f>+SUM(J132:M132)</f>
        <v>0</v>
      </c>
      <c r="E132" s="77"/>
      <c r="F132" s="79"/>
      <c r="G132" s="79"/>
      <c r="H132" s="79"/>
      <c r="I132" s="79"/>
      <c r="J132" s="80"/>
      <c r="K132" s="80"/>
      <c r="L132" s="80"/>
      <c r="M132" s="98"/>
      <c r="N132" s="83"/>
      <c r="O132" s="82"/>
      <c r="P132" s="83"/>
      <c r="Q132" s="75" t="str">
        <f t="shared" si="31"/>
        <v xml:space="preserve">  </v>
      </c>
      <c r="BA132" s="11" t="str">
        <f t="shared" si="32"/>
        <v/>
      </c>
      <c r="BB132" s="11" t="str">
        <f t="shared" si="33"/>
        <v/>
      </c>
      <c r="BC132" s="17" t="str">
        <f t="shared" si="34"/>
        <v/>
      </c>
      <c r="BD132" s="26">
        <f t="shared" si="35"/>
        <v>0</v>
      </c>
      <c r="BE132" s="26">
        <f t="shared" si="36"/>
        <v>0</v>
      </c>
      <c r="BF132" s="26" t="str">
        <f t="shared" si="37"/>
        <v/>
      </c>
    </row>
    <row r="133" spans="1:58" ht="13.5" customHeight="1" x14ac:dyDescent="0.15">
      <c r="A133" s="352" t="s">
        <v>110</v>
      </c>
      <c r="B133" s="352"/>
      <c r="C133" s="352"/>
      <c r="D133" s="76">
        <f t="shared" ref="D133:D139" si="39">+SUM(E133:M133)</f>
        <v>8</v>
      </c>
      <c r="E133" s="96"/>
      <c r="F133" s="80"/>
      <c r="G133" s="80"/>
      <c r="H133" s="80">
        <v>1</v>
      </c>
      <c r="I133" s="80">
        <v>1</v>
      </c>
      <c r="J133" s="80">
        <v>2</v>
      </c>
      <c r="K133" s="80">
        <v>4</v>
      </c>
      <c r="L133" s="80"/>
      <c r="M133" s="98"/>
      <c r="N133" s="83">
        <v>8</v>
      </c>
      <c r="O133" s="83"/>
      <c r="P133" s="83"/>
      <c r="Q133" s="75" t="str">
        <f t="shared" si="31"/>
        <v xml:space="preserve">  </v>
      </c>
      <c r="BA133" s="11" t="str">
        <f t="shared" si="32"/>
        <v/>
      </c>
      <c r="BB133" s="11" t="str">
        <f t="shared" si="33"/>
        <v/>
      </c>
      <c r="BC133" s="17" t="str">
        <f t="shared" si="34"/>
        <v/>
      </c>
      <c r="BD133" s="26">
        <f t="shared" si="35"/>
        <v>0</v>
      </c>
      <c r="BE133" s="26">
        <f t="shared" si="36"/>
        <v>0</v>
      </c>
      <c r="BF133" s="26">
        <f t="shared" si="37"/>
        <v>0</v>
      </c>
    </row>
    <row r="134" spans="1:58" ht="15" customHeight="1" x14ac:dyDescent="0.15">
      <c r="A134" s="352" t="s">
        <v>111</v>
      </c>
      <c r="B134" s="352"/>
      <c r="C134" s="352"/>
      <c r="D134" s="76">
        <f t="shared" si="39"/>
        <v>66</v>
      </c>
      <c r="E134" s="96">
        <v>1</v>
      </c>
      <c r="F134" s="80"/>
      <c r="G134" s="80"/>
      <c r="H134" s="80">
        <v>1</v>
      </c>
      <c r="I134" s="80">
        <v>4</v>
      </c>
      <c r="J134" s="80">
        <v>17</v>
      </c>
      <c r="K134" s="80">
        <v>40</v>
      </c>
      <c r="L134" s="80">
        <v>3</v>
      </c>
      <c r="M134" s="98"/>
      <c r="N134" s="83">
        <v>66</v>
      </c>
      <c r="O134" s="83"/>
      <c r="P134" s="83"/>
      <c r="Q134" s="75" t="str">
        <f t="shared" si="31"/>
        <v xml:space="preserve">  </v>
      </c>
      <c r="BA134" s="11" t="str">
        <f t="shared" si="32"/>
        <v/>
      </c>
      <c r="BB134" s="11" t="str">
        <f t="shared" si="33"/>
        <v/>
      </c>
      <c r="BC134" s="17" t="str">
        <f t="shared" si="34"/>
        <v/>
      </c>
      <c r="BD134" s="26">
        <f t="shared" si="35"/>
        <v>0</v>
      </c>
      <c r="BE134" s="26">
        <f t="shared" si="36"/>
        <v>0</v>
      </c>
      <c r="BF134" s="26">
        <f t="shared" si="37"/>
        <v>0</v>
      </c>
    </row>
    <row r="135" spans="1:58" ht="12.75" customHeight="1" x14ac:dyDescent="0.15">
      <c r="A135" s="320" t="s">
        <v>198</v>
      </c>
      <c r="B135" s="320"/>
      <c r="C135" s="320"/>
      <c r="D135" s="76">
        <f t="shared" si="39"/>
        <v>12</v>
      </c>
      <c r="E135" s="96"/>
      <c r="F135" s="80"/>
      <c r="G135" s="80"/>
      <c r="H135" s="80"/>
      <c r="I135" s="80">
        <v>1</v>
      </c>
      <c r="J135" s="80">
        <v>1</v>
      </c>
      <c r="K135" s="80">
        <v>9</v>
      </c>
      <c r="L135" s="80">
        <v>1</v>
      </c>
      <c r="M135" s="98"/>
      <c r="N135" s="83">
        <v>12</v>
      </c>
      <c r="O135" s="83"/>
      <c r="P135" s="83"/>
      <c r="Q135" s="75" t="str">
        <f t="shared" si="31"/>
        <v xml:space="preserve">  </v>
      </c>
      <c r="BA135" s="11" t="str">
        <f t="shared" si="32"/>
        <v/>
      </c>
      <c r="BB135" s="11" t="str">
        <f t="shared" si="33"/>
        <v/>
      </c>
      <c r="BC135" s="17" t="str">
        <f t="shared" si="34"/>
        <v/>
      </c>
      <c r="BD135" s="26">
        <f t="shared" si="35"/>
        <v>0</v>
      </c>
      <c r="BE135" s="26">
        <f t="shared" si="36"/>
        <v>0</v>
      </c>
      <c r="BF135" s="26">
        <f t="shared" si="37"/>
        <v>0</v>
      </c>
    </row>
    <row r="136" spans="1:58" ht="15.75" customHeight="1" x14ac:dyDescent="0.15">
      <c r="A136" s="320" t="s">
        <v>112</v>
      </c>
      <c r="B136" s="320"/>
      <c r="C136" s="320"/>
      <c r="D136" s="76">
        <f t="shared" si="39"/>
        <v>4</v>
      </c>
      <c r="E136" s="96"/>
      <c r="F136" s="80"/>
      <c r="G136" s="80"/>
      <c r="H136" s="80"/>
      <c r="I136" s="80"/>
      <c r="J136" s="80"/>
      <c r="K136" s="80">
        <v>3</v>
      </c>
      <c r="L136" s="80">
        <v>1</v>
      </c>
      <c r="M136" s="98"/>
      <c r="N136" s="83">
        <v>4</v>
      </c>
      <c r="O136" s="83"/>
      <c r="P136" s="83"/>
      <c r="Q136" s="75" t="str">
        <f t="shared" si="31"/>
        <v xml:space="preserve">  </v>
      </c>
      <c r="BA136" s="11" t="str">
        <f t="shared" si="32"/>
        <v/>
      </c>
      <c r="BB136" s="11" t="str">
        <f t="shared" si="33"/>
        <v/>
      </c>
      <c r="BC136" s="17" t="str">
        <f t="shared" si="34"/>
        <v/>
      </c>
      <c r="BD136" s="26">
        <f t="shared" si="35"/>
        <v>0</v>
      </c>
      <c r="BE136" s="26">
        <f t="shared" si="36"/>
        <v>0</v>
      </c>
      <c r="BF136" s="26">
        <f t="shared" si="37"/>
        <v>0</v>
      </c>
    </row>
    <row r="137" spans="1:58" ht="15.75" customHeight="1" x14ac:dyDescent="0.15">
      <c r="A137" s="387" t="s">
        <v>199</v>
      </c>
      <c r="B137" s="388"/>
      <c r="C137" s="389"/>
      <c r="D137" s="76">
        <f t="shared" si="39"/>
        <v>0</v>
      </c>
      <c r="E137" s="143"/>
      <c r="F137" s="144"/>
      <c r="G137" s="144"/>
      <c r="H137" s="144"/>
      <c r="I137" s="144"/>
      <c r="J137" s="144"/>
      <c r="K137" s="144"/>
      <c r="L137" s="144"/>
      <c r="M137" s="145"/>
      <c r="N137" s="83"/>
      <c r="O137" s="83"/>
      <c r="P137" s="83"/>
      <c r="Q137" s="75" t="str">
        <f t="shared" si="31"/>
        <v xml:space="preserve">  </v>
      </c>
      <c r="BA137" s="11" t="str">
        <f t="shared" si="32"/>
        <v/>
      </c>
      <c r="BB137" s="11" t="str">
        <f t="shared" si="33"/>
        <v/>
      </c>
      <c r="BC137" s="17" t="str">
        <f t="shared" si="34"/>
        <v/>
      </c>
      <c r="BD137" s="26">
        <f t="shared" si="35"/>
        <v>0</v>
      </c>
      <c r="BE137" s="26">
        <f t="shared" si="36"/>
        <v>0</v>
      </c>
      <c r="BF137" s="26" t="str">
        <f t="shared" si="37"/>
        <v/>
      </c>
    </row>
    <row r="138" spans="1:58" ht="16.5" customHeight="1" x14ac:dyDescent="0.15">
      <c r="A138" s="398" t="s">
        <v>113</v>
      </c>
      <c r="B138" s="398"/>
      <c r="C138" s="398"/>
      <c r="D138" s="76">
        <f t="shared" si="39"/>
        <v>0</v>
      </c>
      <c r="E138" s="55"/>
      <c r="F138" s="55"/>
      <c r="G138" s="55"/>
      <c r="H138" s="55"/>
      <c r="I138" s="55"/>
      <c r="J138" s="55"/>
      <c r="K138" s="55"/>
      <c r="L138" s="55"/>
      <c r="M138" s="57"/>
      <c r="N138" s="83"/>
      <c r="O138" s="83"/>
      <c r="P138" s="83"/>
      <c r="Q138" s="75" t="str">
        <f t="shared" si="31"/>
        <v xml:space="preserve">  </v>
      </c>
      <c r="BA138" s="11" t="str">
        <f t="shared" si="32"/>
        <v/>
      </c>
      <c r="BB138" s="11" t="str">
        <f t="shared" si="33"/>
        <v/>
      </c>
      <c r="BC138" s="17" t="str">
        <f t="shared" si="34"/>
        <v/>
      </c>
      <c r="BD138" s="26">
        <f t="shared" si="35"/>
        <v>0</v>
      </c>
      <c r="BE138" s="26">
        <f t="shared" si="36"/>
        <v>0</v>
      </c>
      <c r="BF138" s="26" t="str">
        <f t="shared" si="37"/>
        <v/>
      </c>
    </row>
    <row r="139" spans="1:58" ht="15.75" customHeight="1" x14ac:dyDescent="0.15">
      <c r="A139" s="303" t="s">
        <v>114</v>
      </c>
      <c r="B139" s="304"/>
      <c r="C139" s="305"/>
      <c r="D139" s="88">
        <f t="shared" si="39"/>
        <v>1127</v>
      </c>
      <c r="E139" s="89">
        <f>+SUM(E110:E113,E122:E127,E133:E138)</f>
        <v>136</v>
      </c>
      <c r="F139" s="90">
        <f>+SUM(F110:F113,F124:F127,F133:F138)</f>
        <v>19</v>
      </c>
      <c r="G139" s="90">
        <f>+SUM(G110:G113,G121,G124:G127,G133:G138)</f>
        <v>38</v>
      </c>
      <c r="H139" s="90">
        <f>+SUM(H110:H119,H121,H124:H129,H133:H138)</f>
        <v>36</v>
      </c>
      <c r="I139" s="90">
        <f>+SUM(I110:I119,I121:I129,I133:I138)</f>
        <v>181</v>
      </c>
      <c r="J139" s="90">
        <f>+SUM(J110:J121,J124:J138)</f>
        <v>149</v>
      </c>
      <c r="K139" s="90">
        <f>+SUM(K110:K121,K124:K138)</f>
        <v>457</v>
      </c>
      <c r="L139" s="90">
        <f>+SUM(L110:L121,L128:L138)</f>
        <v>69</v>
      </c>
      <c r="M139" s="91">
        <f>+SUM(M110:M121,M128:M138)</f>
        <v>42</v>
      </c>
      <c r="N139" s="90">
        <f>+SUM(N110:N138)</f>
        <v>1127</v>
      </c>
      <c r="O139" s="108">
        <f>+SUM(O110:O121,O124:O129,O133:O138)</f>
        <v>8</v>
      </c>
      <c r="P139" s="90">
        <f>+SUM(P110:P138)</f>
        <v>0</v>
      </c>
      <c r="Q139" s="75" t="str">
        <f t="shared" si="31"/>
        <v xml:space="preserve">  </v>
      </c>
      <c r="BA139" s="11" t="str">
        <f t="shared" si="32"/>
        <v/>
      </c>
      <c r="BB139" s="11" t="str">
        <f t="shared" si="33"/>
        <v/>
      </c>
      <c r="BC139" s="17" t="str">
        <f t="shared" si="34"/>
        <v/>
      </c>
      <c r="BD139" s="26">
        <f t="shared" si="35"/>
        <v>0</v>
      </c>
      <c r="BE139" s="26">
        <f t="shared" si="36"/>
        <v>0</v>
      </c>
      <c r="BF139" s="26">
        <f t="shared" si="37"/>
        <v>0</v>
      </c>
    </row>
    <row r="140" spans="1:58" ht="15.75" customHeight="1" x14ac:dyDescent="0.15">
      <c r="A140" s="399" t="s">
        <v>115</v>
      </c>
      <c r="B140" s="399"/>
      <c r="C140" s="399"/>
      <c r="D140" s="95"/>
      <c r="E140" s="95"/>
      <c r="F140" s="183"/>
      <c r="G140" s="183"/>
      <c r="H140" s="183"/>
      <c r="I140" s="183"/>
      <c r="J140" s="183"/>
      <c r="K140" s="183"/>
      <c r="L140" s="183"/>
      <c r="M140" s="183"/>
      <c r="N140" s="183"/>
      <c r="O140" s="183"/>
      <c r="P140" s="184"/>
      <c r="BA140" s="9"/>
      <c r="BB140" s="9"/>
      <c r="BC140" s="9"/>
      <c r="BD140" s="9"/>
      <c r="BE140" s="9"/>
      <c r="BF140" s="9"/>
    </row>
    <row r="141" spans="1:58" ht="15.75" customHeight="1" x14ac:dyDescent="0.15">
      <c r="A141" s="308" t="s">
        <v>116</v>
      </c>
      <c r="B141" s="309"/>
      <c r="C141" s="310"/>
      <c r="D141" s="44">
        <f>+SUM(E141:M141)</f>
        <v>469</v>
      </c>
      <c r="E141" s="71">
        <v>13</v>
      </c>
      <c r="F141" s="63">
        <v>13</v>
      </c>
      <c r="G141" s="63">
        <v>4</v>
      </c>
      <c r="H141" s="63">
        <v>5</v>
      </c>
      <c r="I141" s="63">
        <v>51</v>
      </c>
      <c r="J141" s="63">
        <v>31</v>
      </c>
      <c r="K141" s="63">
        <v>321</v>
      </c>
      <c r="L141" s="63">
        <v>4</v>
      </c>
      <c r="M141" s="64">
        <v>27</v>
      </c>
      <c r="N141" s="112">
        <v>469</v>
      </c>
      <c r="O141" s="74">
        <v>13</v>
      </c>
      <c r="P141" s="74"/>
      <c r="Q141" s="75" t="str">
        <f>$BA141&amp;" "&amp;$BB141&amp;" "&amp;$BC141</f>
        <v xml:space="preserve">  </v>
      </c>
      <c r="BA141" s="11" t="str">
        <f t="shared" ref="BA141:BA147" si="40">IF($D141=0,"",IF($N141="",IF($D141="",""," No olvide escribir la columna Beneficiarios."),""))</f>
        <v/>
      </c>
      <c r="BB141" s="11" t="str">
        <f t="shared" ref="BB141:BB147" si="41">IF($D141&lt;$N141," El número de Beneficiarios NO puede ser mayor que el Total.","")</f>
        <v/>
      </c>
      <c r="BC141" s="17" t="str">
        <f t="shared" ref="BC141:BC147" si="42">IF($K141&lt;$O141," Las actividades de 60 años NO puede ser mayor que el de 20-64 años.","")</f>
        <v/>
      </c>
      <c r="BD141" s="26">
        <f t="shared" ref="BD141:BD147" si="43">IF($K141&lt;$O141,1,0)</f>
        <v>0</v>
      </c>
      <c r="BE141" s="26">
        <f t="shared" ref="BE141:BE147" si="44">IF($D141&lt;$N141,1,0)</f>
        <v>0</v>
      </c>
      <c r="BF141" s="26">
        <f t="shared" ref="BF141:BF147" si="45">IF($D141=0,"",IF($N141="",IF($D141="","",1),0))</f>
        <v>0</v>
      </c>
    </row>
    <row r="142" spans="1:58" ht="15.75" customHeight="1" x14ac:dyDescent="0.15">
      <c r="A142" s="311" t="s">
        <v>200</v>
      </c>
      <c r="B142" s="312"/>
      <c r="C142" s="313"/>
      <c r="D142" s="76">
        <f t="shared" ref="D142:D147" si="46">+SUM(E142:M142)</f>
        <v>0</v>
      </c>
      <c r="E142" s="185"/>
      <c r="F142" s="115"/>
      <c r="G142" s="115"/>
      <c r="H142" s="115"/>
      <c r="I142" s="115"/>
      <c r="J142" s="115"/>
      <c r="K142" s="115"/>
      <c r="L142" s="115"/>
      <c r="M142" s="179"/>
      <c r="N142" s="118"/>
      <c r="O142" s="117"/>
      <c r="P142" s="117"/>
      <c r="Q142" s="75" t="str">
        <f t="shared" ref="Q142:Q147" si="47">$BA142&amp;" "&amp;$BB142&amp;" "&amp;$BC142</f>
        <v xml:space="preserve">  </v>
      </c>
      <c r="BA142" s="11" t="str">
        <f t="shared" si="40"/>
        <v/>
      </c>
      <c r="BB142" s="11" t="str">
        <f t="shared" si="41"/>
        <v/>
      </c>
      <c r="BC142" s="17" t="str">
        <f t="shared" si="42"/>
        <v/>
      </c>
      <c r="BD142" s="26">
        <f t="shared" si="43"/>
        <v>0</v>
      </c>
      <c r="BE142" s="26">
        <f t="shared" si="44"/>
        <v>0</v>
      </c>
      <c r="BF142" s="26" t="str">
        <f t="shared" si="45"/>
        <v/>
      </c>
    </row>
    <row r="143" spans="1:58" ht="15" customHeight="1" x14ac:dyDescent="0.15">
      <c r="A143" s="387" t="s">
        <v>201</v>
      </c>
      <c r="B143" s="388"/>
      <c r="C143" s="389"/>
      <c r="D143" s="76">
        <f t="shared" si="46"/>
        <v>0</v>
      </c>
      <c r="E143" s="185"/>
      <c r="F143" s="115"/>
      <c r="G143" s="115"/>
      <c r="H143" s="115"/>
      <c r="I143" s="115"/>
      <c r="J143" s="115"/>
      <c r="K143" s="115"/>
      <c r="L143" s="115"/>
      <c r="M143" s="179"/>
      <c r="N143" s="118"/>
      <c r="O143" s="117"/>
      <c r="P143" s="117"/>
      <c r="Q143" s="75" t="str">
        <f t="shared" si="47"/>
        <v xml:space="preserve">  </v>
      </c>
      <c r="BA143" s="11" t="str">
        <f t="shared" si="40"/>
        <v/>
      </c>
      <c r="BB143" s="11" t="str">
        <f t="shared" si="41"/>
        <v/>
      </c>
      <c r="BC143" s="17" t="str">
        <f t="shared" si="42"/>
        <v/>
      </c>
      <c r="BD143" s="26">
        <f t="shared" si="43"/>
        <v>0</v>
      </c>
      <c r="BE143" s="26">
        <f t="shared" si="44"/>
        <v>0</v>
      </c>
      <c r="BF143" s="26" t="str">
        <f t="shared" si="45"/>
        <v/>
      </c>
    </row>
    <row r="144" spans="1:58" ht="18.75" customHeight="1" x14ac:dyDescent="0.15">
      <c r="A144" s="387" t="s">
        <v>202</v>
      </c>
      <c r="B144" s="388"/>
      <c r="C144" s="389"/>
      <c r="D144" s="76">
        <f t="shared" si="46"/>
        <v>0</v>
      </c>
      <c r="E144" s="185"/>
      <c r="F144" s="115"/>
      <c r="G144" s="115"/>
      <c r="H144" s="115"/>
      <c r="I144" s="115"/>
      <c r="J144" s="115"/>
      <c r="K144" s="115"/>
      <c r="L144" s="115"/>
      <c r="M144" s="179"/>
      <c r="N144" s="118"/>
      <c r="O144" s="117"/>
      <c r="P144" s="117"/>
      <c r="Q144" s="75" t="str">
        <f t="shared" si="47"/>
        <v xml:space="preserve">  </v>
      </c>
      <c r="BA144" s="11" t="str">
        <f t="shared" si="40"/>
        <v/>
      </c>
      <c r="BB144" s="11" t="str">
        <f t="shared" si="41"/>
        <v/>
      </c>
      <c r="BC144" s="17" t="str">
        <f t="shared" si="42"/>
        <v/>
      </c>
      <c r="BD144" s="26">
        <f t="shared" si="43"/>
        <v>0</v>
      </c>
      <c r="BE144" s="26">
        <f t="shared" si="44"/>
        <v>0</v>
      </c>
      <c r="BF144" s="26" t="str">
        <f t="shared" si="45"/>
        <v/>
      </c>
    </row>
    <row r="145" spans="1:76" ht="14.25" customHeight="1" x14ac:dyDescent="0.15">
      <c r="A145" s="387" t="s">
        <v>203</v>
      </c>
      <c r="B145" s="388"/>
      <c r="C145" s="389"/>
      <c r="D145" s="76">
        <f t="shared" si="46"/>
        <v>0</v>
      </c>
      <c r="E145" s="185"/>
      <c r="F145" s="115"/>
      <c r="G145" s="115"/>
      <c r="H145" s="115"/>
      <c r="I145" s="115"/>
      <c r="J145" s="115"/>
      <c r="K145" s="115"/>
      <c r="L145" s="115"/>
      <c r="M145" s="179"/>
      <c r="N145" s="118"/>
      <c r="O145" s="117"/>
      <c r="P145" s="117"/>
      <c r="Q145" s="75" t="str">
        <f t="shared" si="47"/>
        <v xml:space="preserve">  </v>
      </c>
      <c r="BA145" s="11" t="str">
        <f t="shared" si="40"/>
        <v/>
      </c>
      <c r="BB145" s="11" t="str">
        <f t="shared" si="41"/>
        <v/>
      </c>
      <c r="BC145" s="17" t="str">
        <f t="shared" si="42"/>
        <v/>
      </c>
      <c r="BD145" s="26">
        <f t="shared" si="43"/>
        <v>0</v>
      </c>
      <c r="BE145" s="26">
        <f t="shared" si="44"/>
        <v>0</v>
      </c>
      <c r="BF145" s="26" t="str">
        <f t="shared" si="45"/>
        <v/>
      </c>
    </row>
    <row r="146" spans="1:76" ht="15.75" customHeight="1" x14ac:dyDescent="0.15">
      <c r="A146" s="311" t="s">
        <v>117</v>
      </c>
      <c r="B146" s="312"/>
      <c r="C146" s="313"/>
      <c r="D146" s="76">
        <f t="shared" si="46"/>
        <v>0</v>
      </c>
      <c r="E146" s="97"/>
      <c r="F146" s="80"/>
      <c r="G146" s="80"/>
      <c r="H146" s="80"/>
      <c r="I146" s="80"/>
      <c r="J146" s="80"/>
      <c r="K146" s="80"/>
      <c r="L146" s="80"/>
      <c r="M146" s="98"/>
      <c r="N146" s="119"/>
      <c r="O146" s="83"/>
      <c r="P146" s="83"/>
      <c r="Q146" s="75" t="str">
        <f t="shared" si="47"/>
        <v xml:space="preserve">  </v>
      </c>
      <c r="BA146" s="11" t="str">
        <f t="shared" si="40"/>
        <v/>
      </c>
      <c r="BB146" s="11" t="str">
        <f t="shared" si="41"/>
        <v/>
      </c>
      <c r="BC146" s="17" t="str">
        <f t="shared" si="42"/>
        <v/>
      </c>
      <c r="BD146" s="26">
        <f t="shared" si="43"/>
        <v>0</v>
      </c>
      <c r="BE146" s="26">
        <f t="shared" si="44"/>
        <v>0</v>
      </c>
      <c r="BF146" s="26" t="str">
        <f t="shared" si="45"/>
        <v/>
      </c>
    </row>
    <row r="147" spans="1:76" ht="15.75" customHeight="1" x14ac:dyDescent="0.15">
      <c r="A147" s="303" t="s">
        <v>114</v>
      </c>
      <c r="B147" s="304"/>
      <c r="C147" s="305"/>
      <c r="D147" s="88">
        <f t="shared" si="46"/>
        <v>469</v>
      </c>
      <c r="E147" s="89">
        <f>+SUM(E141:E146)</f>
        <v>13</v>
      </c>
      <c r="F147" s="90">
        <f t="shared" ref="F147:P147" si="48">+SUM(F141:F146)</f>
        <v>13</v>
      </c>
      <c r="G147" s="90">
        <f t="shared" si="48"/>
        <v>4</v>
      </c>
      <c r="H147" s="90">
        <f t="shared" si="48"/>
        <v>5</v>
      </c>
      <c r="I147" s="90">
        <f t="shared" si="48"/>
        <v>51</v>
      </c>
      <c r="J147" s="90">
        <f t="shared" si="48"/>
        <v>31</v>
      </c>
      <c r="K147" s="90">
        <f t="shared" si="48"/>
        <v>321</v>
      </c>
      <c r="L147" s="90">
        <f t="shared" si="48"/>
        <v>4</v>
      </c>
      <c r="M147" s="91">
        <f t="shared" si="48"/>
        <v>27</v>
      </c>
      <c r="N147" s="88">
        <f t="shared" si="48"/>
        <v>469</v>
      </c>
      <c r="O147" s="108">
        <f t="shared" si="48"/>
        <v>13</v>
      </c>
      <c r="P147" s="186">
        <f t="shared" si="48"/>
        <v>0</v>
      </c>
      <c r="Q147" s="75" t="str">
        <f t="shared" si="47"/>
        <v xml:space="preserve">  </v>
      </c>
      <c r="BA147" s="11" t="str">
        <f t="shared" si="40"/>
        <v/>
      </c>
      <c r="BB147" s="11" t="str">
        <f t="shared" si="41"/>
        <v/>
      </c>
      <c r="BC147" s="17" t="str">
        <f t="shared" si="42"/>
        <v/>
      </c>
      <c r="BD147" s="26">
        <f t="shared" si="43"/>
        <v>0</v>
      </c>
      <c r="BE147" s="26">
        <f t="shared" si="44"/>
        <v>0</v>
      </c>
      <c r="BF147" s="26">
        <f t="shared" si="45"/>
        <v>0</v>
      </c>
    </row>
    <row r="148" spans="1:76" ht="15.75" customHeight="1" x14ac:dyDescent="0.15">
      <c r="A148" s="109" t="s">
        <v>118</v>
      </c>
      <c r="B148" s="59"/>
      <c r="C148" s="59"/>
      <c r="D148" s="187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182"/>
      <c r="BF148" s="3"/>
    </row>
    <row r="149" spans="1:76" ht="15.75" customHeight="1" x14ac:dyDescent="0.15">
      <c r="A149" s="295" t="s">
        <v>119</v>
      </c>
      <c r="B149" s="296"/>
      <c r="C149" s="297"/>
      <c r="D149" s="301" t="s">
        <v>4</v>
      </c>
      <c r="E149" s="303" t="s">
        <v>7</v>
      </c>
      <c r="F149" s="304"/>
      <c r="G149" s="304"/>
      <c r="H149" s="304"/>
      <c r="I149" s="304"/>
      <c r="J149" s="304"/>
      <c r="K149" s="304"/>
      <c r="L149" s="304"/>
      <c r="M149" s="305"/>
      <c r="N149" s="303" t="s">
        <v>8</v>
      </c>
      <c r="O149" s="305"/>
      <c r="P149" s="306" t="s">
        <v>9</v>
      </c>
      <c r="Q149" s="306" t="s">
        <v>34</v>
      </c>
      <c r="BF149" s="3"/>
    </row>
    <row r="150" spans="1:76" ht="33.75" customHeight="1" x14ac:dyDescent="0.15">
      <c r="A150" s="298"/>
      <c r="B150" s="299"/>
      <c r="C150" s="300"/>
      <c r="D150" s="329"/>
      <c r="E150" s="284" t="s">
        <v>24</v>
      </c>
      <c r="F150" s="38" t="s">
        <v>25</v>
      </c>
      <c r="G150" s="38" t="s">
        <v>26</v>
      </c>
      <c r="H150" s="38" t="s">
        <v>15</v>
      </c>
      <c r="I150" s="38" t="s">
        <v>16</v>
      </c>
      <c r="J150" s="38" t="s">
        <v>17</v>
      </c>
      <c r="K150" s="38" t="s">
        <v>18</v>
      </c>
      <c r="L150" s="38" t="s">
        <v>19</v>
      </c>
      <c r="M150" s="39" t="s">
        <v>20</v>
      </c>
      <c r="N150" s="40" t="s">
        <v>1</v>
      </c>
      <c r="O150" s="39" t="s">
        <v>2</v>
      </c>
      <c r="P150" s="307"/>
      <c r="Q150" s="307"/>
      <c r="BF150" s="3"/>
    </row>
    <row r="151" spans="1:76" ht="15.75" customHeight="1" x14ac:dyDescent="0.15">
      <c r="A151" s="344" t="s">
        <v>204</v>
      </c>
      <c r="B151" s="344" t="s">
        <v>120</v>
      </c>
      <c r="C151" s="188" t="s">
        <v>121</v>
      </c>
      <c r="D151" s="111">
        <f>+SUM(H151:M151)</f>
        <v>0</v>
      </c>
      <c r="E151" s="189"/>
      <c r="F151" s="189"/>
      <c r="G151" s="189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24" t="str">
        <f>$BA151&amp;" "&amp;$BB151</f>
        <v xml:space="preserve"> </v>
      </c>
      <c r="S151" s="2"/>
      <c r="T151" s="2"/>
      <c r="U151" s="2"/>
      <c r="V151" s="2"/>
      <c r="W151" s="5"/>
      <c r="X151" s="6"/>
      <c r="Y151" s="6"/>
      <c r="Z151" s="5"/>
      <c r="AA151" s="5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17" t="str">
        <f>IF($D151&lt;&gt;($N151+$O151)," El número altas de pacientes según sexo NO puede ser diferente al Total.","")</f>
        <v/>
      </c>
      <c r="BB151" s="17" t="str">
        <f>IF($K151&lt;$P151," El número altas de pacientes 60 años NO puede ser mayor que el de 20-64 años.","")</f>
        <v/>
      </c>
      <c r="BC151" s="3"/>
      <c r="BD151" s="25">
        <f>IF($D151&lt;&gt;($N151+$O151),1,0)</f>
        <v>0</v>
      </c>
      <c r="BE151" s="25">
        <f>IF($K151&lt;$P151,1,0)</f>
        <v>0</v>
      </c>
      <c r="BF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</row>
    <row r="152" spans="1:76" ht="15.75" customHeight="1" x14ac:dyDescent="0.15">
      <c r="A152" s="345"/>
      <c r="B152" s="345"/>
      <c r="C152" s="190" t="s">
        <v>122</v>
      </c>
      <c r="D152" s="191">
        <f>+SUM(H152:M152)</f>
        <v>0</v>
      </c>
      <c r="E152" s="85"/>
      <c r="F152" s="85"/>
      <c r="G152" s="85"/>
      <c r="H152" s="192"/>
      <c r="I152" s="192"/>
      <c r="J152" s="192"/>
      <c r="K152" s="192"/>
      <c r="L152" s="192"/>
      <c r="M152" s="192"/>
      <c r="N152" s="193"/>
      <c r="O152" s="193"/>
      <c r="P152" s="192"/>
      <c r="Q152" s="192"/>
      <c r="R152" s="24" t="str">
        <f t="shared" ref="R152:R174" si="49">$BA152&amp;" "&amp;$BB152</f>
        <v xml:space="preserve"> </v>
      </c>
      <c r="S152" s="2"/>
      <c r="T152" s="2"/>
      <c r="U152" s="2"/>
      <c r="V152" s="2"/>
      <c r="W152" s="5"/>
      <c r="X152" s="6"/>
      <c r="Y152" s="6"/>
      <c r="Z152" s="5"/>
      <c r="AA152" s="5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17"/>
      <c r="BB152" s="17" t="str">
        <f t="shared" ref="BB152:BB174" si="50">IF($K152&lt;$P152," El número altas de pacientes 60 años NO puede ser mayor que el de 20-64 años.","")</f>
        <v/>
      </c>
      <c r="BC152" s="3"/>
      <c r="BD152" s="25"/>
      <c r="BE152" s="25">
        <f t="shared" ref="BE152:BE174" si="51">IF($K152&lt;$P152,1,0)</f>
        <v>0</v>
      </c>
      <c r="BF152" s="3"/>
    </row>
    <row r="153" spans="1:76" ht="15.75" customHeight="1" x14ac:dyDescent="0.15">
      <c r="A153" s="345"/>
      <c r="B153" s="344" t="s">
        <v>123</v>
      </c>
      <c r="C153" s="188" t="s">
        <v>121</v>
      </c>
      <c r="D153" s="111">
        <f>+SUM(H153:M153)</f>
        <v>0</v>
      </c>
      <c r="E153" s="189"/>
      <c r="F153" s="189"/>
      <c r="G153" s="189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24" t="str">
        <f t="shared" si="49"/>
        <v xml:space="preserve"> </v>
      </c>
      <c r="S153" s="2"/>
      <c r="T153" s="2"/>
      <c r="U153" s="2"/>
      <c r="V153" s="2"/>
      <c r="W153" s="5"/>
      <c r="X153" s="6"/>
      <c r="Y153" s="6"/>
      <c r="Z153" s="5"/>
      <c r="AA153" s="5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17" t="str">
        <f t="shared" ref="BA153:BA173" si="52">IF($D153&lt;&gt;($N153+$O153)," El número altas de pacientes según sexo NO puede ser diferente al Total.","")</f>
        <v/>
      </c>
      <c r="BB153" s="17" t="str">
        <f t="shared" si="50"/>
        <v/>
      </c>
      <c r="BC153" s="3"/>
      <c r="BD153" s="25">
        <f t="shared" ref="BD153:BD173" si="53">IF($D153&lt;&gt;($N153+$O153),1,0)</f>
        <v>0</v>
      </c>
      <c r="BE153" s="25">
        <f t="shared" si="51"/>
        <v>0</v>
      </c>
      <c r="BF153" s="3"/>
    </row>
    <row r="154" spans="1:76" ht="15.75" customHeight="1" x14ac:dyDescent="0.15">
      <c r="A154" s="346"/>
      <c r="B154" s="346"/>
      <c r="C154" s="194" t="s">
        <v>122</v>
      </c>
      <c r="D154" s="195">
        <f>+SUM(H154:M154)</f>
        <v>0</v>
      </c>
      <c r="E154" s="85"/>
      <c r="F154" s="85"/>
      <c r="G154" s="85"/>
      <c r="H154" s="105"/>
      <c r="I154" s="105"/>
      <c r="J154" s="105"/>
      <c r="K154" s="105"/>
      <c r="L154" s="105"/>
      <c r="M154" s="105"/>
      <c r="N154" s="196"/>
      <c r="O154" s="196"/>
      <c r="P154" s="105"/>
      <c r="Q154" s="105"/>
      <c r="R154" s="24" t="str">
        <f t="shared" si="49"/>
        <v xml:space="preserve"> </v>
      </c>
      <c r="S154" s="2"/>
      <c r="T154" s="2"/>
      <c r="U154" s="2"/>
      <c r="V154" s="2"/>
      <c r="W154" s="5"/>
      <c r="X154" s="6"/>
      <c r="Y154" s="6"/>
      <c r="Z154" s="5"/>
      <c r="AA154" s="5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17"/>
      <c r="BB154" s="17" t="str">
        <f t="shared" si="50"/>
        <v/>
      </c>
      <c r="BC154" s="3"/>
      <c r="BD154" s="25"/>
      <c r="BE154" s="25">
        <f t="shared" si="51"/>
        <v>0</v>
      </c>
      <c r="BF154" s="3"/>
    </row>
    <row r="155" spans="1:76" ht="24.75" customHeight="1" x14ac:dyDescent="0.15">
      <c r="A155" s="347" t="s">
        <v>205</v>
      </c>
      <c r="B155" s="348" t="s">
        <v>206</v>
      </c>
      <c r="C155" s="318"/>
      <c r="D155" s="197">
        <f>+E155</f>
        <v>0</v>
      </c>
      <c r="E155" s="192"/>
      <c r="F155" s="198"/>
      <c r="G155" s="198"/>
      <c r="H155" s="198"/>
      <c r="I155" s="198"/>
      <c r="J155" s="198"/>
      <c r="K155" s="198"/>
      <c r="L155" s="198"/>
      <c r="M155" s="198"/>
      <c r="N155" s="199"/>
      <c r="O155" s="199"/>
      <c r="P155" s="198"/>
      <c r="Q155" s="192"/>
      <c r="R155" s="24" t="str">
        <f t="shared" si="49"/>
        <v xml:space="preserve"> </v>
      </c>
      <c r="S155" s="2"/>
      <c r="T155" s="2"/>
      <c r="U155" s="2"/>
      <c r="V155" s="2"/>
      <c r="W155" s="5"/>
      <c r="X155" s="6"/>
      <c r="Y155" s="6"/>
      <c r="Z155" s="5"/>
      <c r="AA155" s="5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17"/>
      <c r="BB155" s="17" t="str">
        <f t="shared" si="50"/>
        <v/>
      </c>
      <c r="BC155" s="3"/>
      <c r="BD155" s="25"/>
      <c r="BE155" s="25">
        <f t="shared" si="51"/>
        <v>0</v>
      </c>
      <c r="BF155" s="3"/>
    </row>
    <row r="156" spans="1:76" ht="15.75" customHeight="1" x14ac:dyDescent="0.15">
      <c r="A156" s="347"/>
      <c r="B156" s="347" t="s">
        <v>207</v>
      </c>
      <c r="C156" s="200" t="s">
        <v>208</v>
      </c>
      <c r="D156" s="201">
        <f>+E156</f>
        <v>0</v>
      </c>
      <c r="E156" s="74"/>
      <c r="F156" s="73"/>
      <c r="G156" s="73"/>
      <c r="H156" s="73"/>
      <c r="I156" s="73"/>
      <c r="J156" s="73"/>
      <c r="K156" s="73"/>
      <c r="L156" s="73"/>
      <c r="M156" s="73"/>
      <c r="N156" s="74"/>
      <c r="O156" s="74"/>
      <c r="P156" s="73"/>
      <c r="Q156" s="74"/>
      <c r="R156" s="24" t="str">
        <f t="shared" si="49"/>
        <v xml:space="preserve"> </v>
      </c>
      <c r="S156" s="2"/>
      <c r="T156" s="2"/>
      <c r="U156" s="2"/>
      <c r="V156" s="2"/>
      <c r="W156" s="5"/>
      <c r="X156" s="6"/>
      <c r="Y156" s="6"/>
      <c r="Z156" s="5"/>
      <c r="AA156" s="5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17" t="str">
        <f t="shared" si="52"/>
        <v/>
      </c>
      <c r="BB156" s="17" t="str">
        <f t="shared" si="50"/>
        <v/>
      </c>
      <c r="BC156" s="3"/>
      <c r="BD156" s="25">
        <f t="shared" si="53"/>
        <v>0</v>
      </c>
      <c r="BE156" s="25">
        <f t="shared" si="51"/>
        <v>0</v>
      </c>
      <c r="BF156" s="3"/>
    </row>
    <row r="157" spans="1:76" ht="26.25" customHeight="1" x14ac:dyDescent="0.15">
      <c r="A157" s="347"/>
      <c r="B157" s="347"/>
      <c r="C157" s="202" t="s">
        <v>209</v>
      </c>
      <c r="D157" s="203">
        <f>+E157</f>
        <v>0</v>
      </c>
      <c r="E157" s="58"/>
      <c r="F157" s="85"/>
      <c r="G157" s="85"/>
      <c r="H157" s="85"/>
      <c r="I157" s="85"/>
      <c r="J157" s="85"/>
      <c r="K157" s="85"/>
      <c r="L157" s="85"/>
      <c r="M157" s="85"/>
      <c r="N157" s="196"/>
      <c r="O157" s="196"/>
      <c r="P157" s="85"/>
      <c r="Q157" s="58"/>
      <c r="R157" s="24" t="str">
        <f t="shared" si="49"/>
        <v xml:space="preserve"> </v>
      </c>
      <c r="S157" s="2"/>
      <c r="T157" s="2"/>
      <c r="U157" s="2"/>
      <c r="V157" s="2"/>
      <c r="W157" s="5"/>
      <c r="X157" s="6"/>
      <c r="Y157" s="6"/>
      <c r="Z157" s="5"/>
      <c r="AA157" s="5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17"/>
      <c r="BB157" s="17" t="str">
        <f t="shared" si="50"/>
        <v/>
      </c>
      <c r="BC157" s="3"/>
      <c r="BD157" s="25"/>
      <c r="BE157" s="25">
        <f t="shared" si="51"/>
        <v>0</v>
      </c>
      <c r="BF157" s="3"/>
    </row>
    <row r="158" spans="1:76" ht="24.75" customHeight="1" x14ac:dyDescent="0.15">
      <c r="A158" s="347" t="s">
        <v>210</v>
      </c>
      <c r="B158" s="204" t="s">
        <v>211</v>
      </c>
      <c r="C158" s="205" t="s">
        <v>212</v>
      </c>
      <c r="D158" s="206">
        <f>+K158</f>
        <v>0</v>
      </c>
      <c r="E158" s="73"/>
      <c r="F158" s="73"/>
      <c r="G158" s="73"/>
      <c r="H158" s="73"/>
      <c r="I158" s="73"/>
      <c r="J158" s="73"/>
      <c r="K158" s="74"/>
      <c r="L158" s="73"/>
      <c r="M158" s="73"/>
      <c r="N158" s="74"/>
      <c r="O158" s="74"/>
      <c r="P158" s="74"/>
      <c r="Q158" s="74"/>
      <c r="R158" s="24" t="str">
        <f t="shared" si="49"/>
        <v xml:space="preserve"> </v>
      </c>
      <c r="S158" s="2"/>
      <c r="T158" s="2"/>
      <c r="U158" s="2"/>
      <c r="V158" s="2"/>
      <c r="W158" s="5"/>
      <c r="X158" s="6"/>
      <c r="Y158" s="6"/>
      <c r="Z158" s="5"/>
      <c r="AA158" s="5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17" t="str">
        <f t="shared" si="52"/>
        <v/>
      </c>
      <c r="BB158" s="17" t="str">
        <f t="shared" si="50"/>
        <v/>
      </c>
      <c r="BC158" s="3"/>
      <c r="BD158" s="25">
        <f t="shared" si="53"/>
        <v>0</v>
      </c>
      <c r="BE158" s="25">
        <f t="shared" si="51"/>
        <v>0</v>
      </c>
      <c r="BF158" s="3"/>
    </row>
    <row r="159" spans="1:76" ht="19.5" customHeight="1" x14ac:dyDescent="0.15">
      <c r="A159" s="347"/>
      <c r="B159" s="207" t="s">
        <v>125</v>
      </c>
      <c r="C159" s="207"/>
      <c r="D159" s="44">
        <f>+SUM(J159:K159)</f>
        <v>0</v>
      </c>
      <c r="E159" s="82"/>
      <c r="F159" s="82"/>
      <c r="G159" s="82"/>
      <c r="H159" s="82"/>
      <c r="I159" s="82"/>
      <c r="J159" s="83"/>
      <c r="K159" s="83"/>
      <c r="L159" s="82"/>
      <c r="M159" s="82"/>
      <c r="N159" s="208"/>
      <c r="O159" s="208"/>
      <c r="P159" s="83"/>
      <c r="Q159" s="83"/>
      <c r="R159" s="24" t="str">
        <f t="shared" si="49"/>
        <v xml:space="preserve"> </v>
      </c>
      <c r="S159" s="2"/>
      <c r="T159" s="2"/>
      <c r="U159" s="2"/>
      <c r="V159" s="2"/>
      <c r="W159" s="5"/>
      <c r="X159" s="6"/>
      <c r="Y159" s="6"/>
      <c r="Z159" s="5"/>
      <c r="AA159" s="5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17"/>
      <c r="BB159" s="17" t="str">
        <f t="shared" si="50"/>
        <v/>
      </c>
      <c r="BC159" s="3"/>
      <c r="BD159" s="25"/>
      <c r="BE159" s="25">
        <f t="shared" si="51"/>
        <v>0</v>
      </c>
      <c r="BF159" s="3"/>
    </row>
    <row r="160" spans="1:76" ht="18" customHeight="1" x14ac:dyDescent="0.15">
      <c r="A160" s="347"/>
      <c r="B160" s="209" t="s">
        <v>126</v>
      </c>
      <c r="C160" s="209"/>
      <c r="D160" s="84">
        <f t="shared" ref="D160:D169" si="54">+SUM(J160:K160)</f>
        <v>0</v>
      </c>
      <c r="E160" s="189"/>
      <c r="F160" s="189"/>
      <c r="G160" s="189"/>
      <c r="H160" s="189"/>
      <c r="I160" s="189"/>
      <c r="J160" s="87"/>
      <c r="K160" s="87"/>
      <c r="L160" s="189"/>
      <c r="M160" s="189"/>
      <c r="N160" s="193"/>
      <c r="O160" s="193"/>
      <c r="P160" s="87"/>
      <c r="Q160" s="87"/>
      <c r="R160" s="24" t="str">
        <f t="shared" si="49"/>
        <v xml:space="preserve"> </v>
      </c>
      <c r="S160" s="2"/>
      <c r="T160" s="2"/>
      <c r="U160" s="2"/>
      <c r="V160" s="2"/>
      <c r="W160" s="5"/>
      <c r="X160" s="6"/>
      <c r="Y160" s="6"/>
      <c r="Z160" s="5"/>
      <c r="AA160" s="5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17"/>
      <c r="BB160" s="17" t="str">
        <f t="shared" si="50"/>
        <v/>
      </c>
      <c r="BC160" s="3"/>
      <c r="BD160" s="25"/>
      <c r="BE160" s="25">
        <f t="shared" si="51"/>
        <v>0</v>
      </c>
      <c r="BF160" s="3"/>
    </row>
    <row r="161" spans="1:58" ht="15.75" customHeight="1" x14ac:dyDescent="0.15">
      <c r="A161" s="347"/>
      <c r="B161" s="356" t="s">
        <v>120</v>
      </c>
      <c r="C161" s="210" t="s">
        <v>4</v>
      </c>
      <c r="D161" s="88">
        <f>+SUM(J161:K161)</f>
        <v>0</v>
      </c>
      <c r="E161" s="92"/>
      <c r="F161" s="92"/>
      <c r="G161" s="92"/>
      <c r="H161" s="92"/>
      <c r="I161" s="92"/>
      <c r="J161" s="88">
        <f>+SUM(J162:J165)</f>
        <v>0</v>
      </c>
      <c r="K161" s="88">
        <f>+SUM(K162:K165)</f>
        <v>0</v>
      </c>
      <c r="L161" s="92"/>
      <c r="M161" s="92"/>
      <c r="N161" s="88">
        <f>+SUM(N162:N165)</f>
        <v>0</v>
      </c>
      <c r="O161" s="88">
        <f>+SUM(O162:O165)</f>
        <v>0</v>
      </c>
      <c r="P161" s="88">
        <f>+SUM(P162:P165)</f>
        <v>0</v>
      </c>
      <c r="Q161" s="88">
        <f>+SUM(Q162:Q165)</f>
        <v>0</v>
      </c>
      <c r="R161" s="24" t="str">
        <f t="shared" si="49"/>
        <v xml:space="preserve"> </v>
      </c>
      <c r="S161" s="2"/>
      <c r="T161" s="2"/>
      <c r="U161" s="2"/>
      <c r="V161" s="2"/>
      <c r="W161" s="5"/>
      <c r="X161" s="6"/>
      <c r="Y161" s="6"/>
      <c r="Z161" s="5"/>
      <c r="AA161" s="5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17" t="str">
        <f t="shared" si="52"/>
        <v/>
      </c>
      <c r="BB161" s="17" t="str">
        <f>IF($K161&lt;$P161," El número altas de pacientes 60 años NO puede ser mayor que el de 20-64 años.","")</f>
        <v/>
      </c>
      <c r="BC161" s="3"/>
      <c r="BD161" s="25">
        <f t="shared" si="53"/>
        <v>0</v>
      </c>
      <c r="BE161" s="25">
        <f>IF($K161&lt;$P161,1,0)</f>
        <v>0</v>
      </c>
      <c r="BF161" s="3"/>
    </row>
    <row r="162" spans="1:58" ht="15.75" customHeight="1" x14ac:dyDescent="0.15">
      <c r="A162" s="347"/>
      <c r="B162" s="400"/>
      <c r="C162" s="207" t="s">
        <v>127</v>
      </c>
      <c r="D162" s="211">
        <f t="shared" si="54"/>
        <v>0</v>
      </c>
      <c r="E162" s="212"/>
      <c r="F162" s="212"/>
      <c r="G162" s="212"/>
      <c r="H162" s="212"/>
      <c r="I162" s="212"/>
      <c r="J162" s="117"/>
      <c r="K162" s="117"/>
      <c r="L162" s="212"/>
      <c r="M162" s="212"/>
      <c r="N162" s="117"/>
      <c r="O162" s="117"/>
      <c r="P162" s="117"/>
      <c r="Q162" s="117"/>
      <c r="R162" s="24" t="str">
        <f t="shared" si="49"/>
        <v xml:space="preserve"> </v>
      </c>
      <c r="S162" s="2"/>
      <c r="T162" s="2"/>
      <c r="U162" s="2"/>
      <c r="V162" s="2"/>
      <c r="W162" s="5"/>
      <c r="X162" s="6"/>
      <c r="Y162" s="6"/>
      <c r="Z162" s="5"/>
      <c r="AA162" s="5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17" t="str">
        <f t="shared" si="52"/>
        <v/>
      </c>
      <c r="BB162" s="17" t="str">
        <f t="shared" si="50"/>
        <v/>
      </c>
      <c r="BC162" s="3"/>
      <c r="BD162" s="25">
        <f t="shared" si="53"/>
        <v>0</v>
      </c>
      <c r="BE162" s="25">
        <f t="shared" si="51"/>
        <v>0</v>
      </c>
      <c r="BF162" s="2"/>
    </row>
    <row r="163" spans="1:58" ht="15.75" customHeight="1" x14ac:dyDescent="0.15">
      <c r="A163" s="347"/>
      <c r="B163" s="400"/>
      <c r="C163" s="213" t="s">
        <v>128</v>
      </c>
      <c r="D163" s="76">
        <f t="shared" si="54"/>
        <v>0</v>
      </c>
      <c r="E163" s="82"/>
      <c r="F163" s="82"/>
      <c r="G163" s="82"/>
      <c r="H163" s="82"/>
      <c r="I163" s="82"/>
      <c r="J163" s="83"/>
      <c r="K163" s="83"/>
      <c r="L163" s="82"/>
      <c r="M163" s="82"/>
      <c r="N163" s="208"/>
      <c r="O163" s="83"/>
      <c r="P163" s="83"/>
      <c r="Q163" s="83"/>
      <c r="R163" s="24" t="str">
        <f t="shared" si="49"/>
        <v xml:space="preserve"> </v>
      </c>
      <c r="S163" s="2"/>
      <c r="T163" s="2"/>
      <c r="U163" s="2"/>
      <c r="V163" s="2"/>
      <c r="W163" s="5"/>
      <c r="X163" s="6"/>
      <c r="Y163" s="6"/>
      <c r="Z163" s="5"/>
      <c r="AA163" s="5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17" t="str">
        <f t="shared" si="52"/>
        <v/>
      </c>
      <c r="BB163" s="17" t="str">
        <f t="shared" si="50"/>
        <v/>
      </c>
      <c r="BC163" s="3"/>
      <c r="BD163" s="25">
        <f t="shared" si="53"/>
        <v>0</v>
      </c>
      <c r="BE163" s="25">
        <f t="shared" si="51"/>
        <v>0</v>
      </c>
      <c r="BF163" s="3"/>
    </row>
    <row r="164" spans="1:58" ht="15.75" customHeight="1" x14ac:dyDescent="0.15">
      <c r="A164" s="347"/>
      <c r="B164" s="400"/>
      <c r="C164" s="213" t="s">
        <v>129</v>
      </c>
      <c r="D164" s="76">
        <f t="shared" si="54"/>
        <v>0</v>
      </c>
      <c r="E164" s="82"/>
      <c r="F164" s="82"/>
      <c r="G164" s="82"/>
      <c r="H164" s="82"/>
      <c r="I164" s="82"/>
      <c r="J164" s="83"/>
      <c r="K164" s="83"/>
      <c r="L164" s="82"/>
      <c r="M164" s="82"/>
      <c r="N164" s="83"/>
      <c r="O164" s="83"/>
      <c r="P164" s="83"/>
      <c r="Q164" s="83"/>
      <c r="R164" s="24" t="str">
        <f t="shared" si="49"/>
        <v xml:space="preserve"> </v>
      </c>
      <c r="S164" s="2"/>
      <c r="T164" s="2"/>
      <c r="U164" s="2"/>
      <c r="V164" s="2"/>
      <c r="W164" s="5"/>
      <c r="X164" s="6"/>
      <c r="Y164" s="6"/>
      <c r="Z164" s="5"/>
      <c r="AA164" s="5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17" t="str">
        <f t="shared" si="52"/>
        <v/>
      </c>
      <c r="BB164" s="17" t="str">
        <f t="shared" si="50"/>
        <v/>
      </c>
      <c r="BC164" s="3"/>
      <c r="BD164" s="25">
        <f t="shared" si="53"/>
        <v>0</v>
      </c>
      <c r="BE164" s="25">
        <f t="shared" si="51"/>
        <v>0</v>
      </c>
      <c r="BF164" s="3"/>
    </row>
    <row r="165" spans="1:58" ht="15.75" customHeight="1" x14ac:dyDescent="0.15">
      <c r="A165" s="347"/>
      <c r="B165" s="329"/>
      <c r="C165" s="214" t="s">
        <v>130</v>
      </c>
      <c r="D165" s="52">
        <f t="shared" si="54"/>
        <v>0</v>
      </c>
      <c r="E165" s="85"/>
      <c r="F165" s="85"/>
      <c r="G165" s="85"/>
      <c r="H165" s="85"/>
      <c r="I165" s="85"/>
      <c r="J165" s="58"/>
      <c r="K165" s="58"/>
      <c r="L165" s="85"/>
      <c r="M165" s="85"/>
      <c r="N165" s="58"/>
      <c r="O165" s="58"/>
      <c r="P165" s="58"/>
      <c r="Q165" s="58"/>
      <c r="R165" s="24" t="str">
        <f t="shared" si="49"/>
        <v xml:space="preserve"> </v>
      </c>
      <c r="S165" s="2"/>
      <c r="T165" s="2"/>
      <c r="U165" s="2"/>
      <c r="V165" s="2"/>
      <c r="W165" s="5"/>
      <c r="X165" s="6"/>
      <c r="Y165" s="6"/>
      <c r="Z165" s="5"/>
      <c r="AA165" s="5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17" t="str">
        <f t="shared" si="52"/>
        <v/>
      </c>
      <c r="BB165" s="17" t="str">
        <f t="shared" si="50"/>
        <v/>
      </c>
      <c r="BC165" s="3"/>
      <c r="BD165" s="25">
        <f t="shared" si="53"/>
        <v>0</v>
      </c>
      <c r="BE165" s="25">
        <f t="shared" si="51"/>
        <v>0</v>
      </c>
      <c r="BF165" s="3"/>
    </row>
    <row r="166" spans="1:58" ht="15.75" customHeight="1" x14ac:dyDescent="0.15">
      <c r="A166" s="344" t="s">
        <v>213</v>
      </c>
      <c r="B166" s="306" t="s">
        <v>124</v>
      </c>
      <c r="C166" s="215" t="s">
        <v>121</v>
      </c>
      <c r="D166" s="44">
        <f t="shared" si="54"/>
        <v>0</v>
      </c>
      <c r="E166" s="73"/>
      <c r="F166" s="73"/>
      <c r="G166" s="73"/>
      <c r="H166" s="73"/>
      <c r="I166" s="73"/>
      <c r="J166" s="74"/>
      <c r="K166" s="74"/>
      <c r="L166" s="73"/>
      <c r="M166" s="73"/>
      <c r="N166" s="74"/>
      <c r="O166" s="74"/>
      <c r="P166" s="74"/>
      <c r="Q166" s="74"/>
      <c r="R166" s="24" t="str">
        <f t="shared" si="49"/>
        <v xml:space="preserve"> </v>
      </c>
      <c r="S166" s="2"/>
      <c r="T166" s="2"/>
      <c r="U166" s="2"/>
      <c r="V166" s="2"/>
      <c r="W166" s="5"/>
      <c r="X166" s="6"/>
      <c r="Y166" s="6"/>
      <c r="Z166" s="5"/>
      <c r="AA166" s="5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17" t="str">
        <f t="shared" si="52"/>
        <v/>
      </c>
      <c r="BB166" s="17" t="str">
        <f t="shared" si="50"/>
        <v/>
      </c>
      <c r="BC166" s="3"/>
      <c r="BD166" s="25">
        <f t="shared" si="53"/>
        <v>0</v>
      </c>
      <c r="BE166" s="25">
        <f t="shared" si="51"/>
        <v>0</v>
      </c>
      <c r="BF166" s="3"/>
    </row>
    <row r="167" spans="1:58" ht="16.5" customHeight="1" x14ac:dyDescent="0.15">
      <c r="A167" s="395"/>
      <c r="B167" s="327"/>
      <c r="C167" s="209" t="s">
        <v>214</v>
      </c>
      <c r="D167" s="84">
        <f t="shared" si="54"/>
        <v>0</v>
      </c>
      <c r="E167" s="189"/>
      <c r="F167" s="189"/>
      <c r="G167" s="189"/>
      <c r="H167" s="189"/>
      <c r="I167" s="189"/>
      <c r="J167" s="87"/>
      <c r="K167" s="87"/>
      <c r="L167" s="189"/>
      <c r="M167" s="189"/>
      <c r="N167" s="193"/>
      <c r="O167" s="193"/>
      <c r="P167" s="87"/>
      <c r="Q167" s="87"/>
      <c r="R167" s="24" t="str">
        <f t="shared" si="49"/>
        <v xml:space="preserve"> </v>
      </c>
      <c r="S167" s="2"/>
      <c r="T167" s="2"/>
      <c r="U167" s="2"/>
      <c r="V167" s="2"/>
      <c r="W167" s="5"/>
      <c r="X167" s="6"/>
      <c r="Y167" s="6"/>
      <c r="Z167" s="5"/>
      <c r="AA167" s="5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17"/>
      <c r="BB167" s="17" t="str">
        <f t="shared" si="50"/>
        <v/>
      </c>
      <c r="BC167" s="3"/>
      <c r="BD167" s="25"/>
      <c r="BE167" s="25">
        <f t="shared" si="51"/>
        <v>0</v>
      </c>
      <c r="BF167" s="2"/>
    </row>
    <row r="168" spans="1:58" ht="15" customHeight="1" x14ac:dyDescent="0.15">
      <c r="A168" s="395"/>
      <c r="B168" s="306" t="s">
        <v>125</v>
      </c>
      <c r="C168" s="215" t="s">
        <v>121</v>
      </c>
      <c r="D168" s="44">
        <f t="shared" si="54"/>
        <v>0</v>
      </c>
      <c r="E168" s="73"/>
      <c r="F168" s="73"/>
      <c r="G168" s="73"/>
      <c r="H168" s="73"/>
      <c r="I168" s="73"/>
      <c r="J168" s="74"/>
      <c r="K168" s="74"/>
      <c r="L168" s="73"/>
      <c r="M168" s="73"/>
      <c r="N168" s="74"/>
      <c r="O168" s="74"/>
      <c r="P168" s="74"/>
      <c r="Q168" s="74"/>
      <c r="R168" s="24" t="str">
        <f t="shared" si="49"/>
        <v xml:space="preserve"> </v>
      </c>
      <c r="S168" s="2"/>
      <c r="T168" s="2"/>
      <c r="U168" s="2"/>
      <c r="V168" s="2"/>
      <c r="W168" s="5"/>
      <c r="X168" s="6"/>
      <c r="Y168" s="6"/>
      <c r="Z168" s="5"/>
      <c r="AA168" s="5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17" t="str">
        <f t="shared" si="52"/>
        <v/>
      </c>
      <c r="BB168" s="17" t="str">
        <f t="shared" si="50"/>
        <v/>
      </c>
      <c r="BC168" s="3"/>
      <c r="BD168" s="25">
        <f t="shared" si="53"/>
        <v>0</v>
      </c>
      <c r="BE168" s="25">
        <f t="shared" si="51"/>
        <v>0</v>
      </c>
      <c r="BF168" s="3"/>
    </row>
    <row r="169" spans="1:58" ht="15" customHeight="1" x14ac:dyDescent="0.15">
      <c r="A169" s="395"/>
      <c r="B169" s="307"/>
      <c r="C169" s="214" t="s">
        <v>122</v>
      </c>
      <c r="D169" s="52">
        <f t="shared" si="54"/>
        <v>0</v>
      </c>
      <c r="E169" s="85"/>
      <c r="F169" s="85"/>
      <c r="G169" s="85"/>
      <c r="H169" s="85"/>
      <c r="I169" s="85"/>
      <c r="J169" s="58"/>
      <c r="K169" s="58"/>
      <c r="L169" s="85"/>
      <c r="M169" s="85"/>
      <c r="N169" s="196"/>
      <c r="O169" s="196"/>
      <c r="P169" s="58"/>
      <c r="Q169" s="58"/>
      <c r="R169" s="24" t="str">
        <f t="shared" si="49"/>
        <v xml:space="preserve"> </v>
      </c>
      <c r="S169" s="2"/>
      <c r="T169" s="2"/>
      <c r="U169" s="2"/>
      <c r="V169" s="2"/>
      <c r="W169" s="5"/>
      <c r="X169" s="6"/>
      <c r="Y169" s="6"/>
      <c r="Z169" s="5"/>
      <c r="AA169" s="5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17"/>
      <c r="BB169" s="17" t="str">
        <f t="shared" si="50"/>
        <v/>
      </c>
      <c r="BC169" s="3"/>
      <c r="BD169" s="25"/>
      <c r="BE169" s="25">
        <f t="shared" si="51"/>
        <v>0</v>
      </c>
      <c r="BF169" s="3"/>
    </row>
    <row r="170" spans="1:58" ht="17.25" customHeight="1" x14ac:dyDescent="0.15">
      <c r="A170" s="396" t="s">
        <v>215</v>
      </c>
      <c r="B170" s="393" t="s">
        <v>120</v>
      </c>
      <c r="C170" s="394"/>
      <c r="D170" s="129">
        <f>+K170</f>
        <v>0</v>
      </c>
      <c r="E170" s="216"/>
      <c r="F170" s="216"/>
      <c r="G170" s="216"/>
      <c r="H170" s="216"/>
      <c r="I170" s="216"/>
      <c r="J170" s="216"/>
      <c r="K170" s="50"/>
      <c r="L170" s="216"/>
      <c r="M170" s="216"/>
      <c r="N170" s="50"/>
      <c r="O170" s="50"/>
      <c r="P170" s="50"/>
      <c r="Q170" s="50"/>
      <c r="R170" s="24" t="str">
        <f t="shared" si="49"/>
        <v xml:space="preserve"> </v>
      </c>
      <c r="S170" s="2"/>
      <c r="T170" s="2"/>
      <c r="U170" s="2"/>
      <c r="V170" s="2"/>
      <c r="W170" s="5"/>
      <c r="X170" s="6"/>
      <c r="Y170" s="6"/>
      <c r="Z170" s="5"/>
      <c r="AA170" s="5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17" t="str">
        <f t="shared" si="52"/>
        <v/>
      </c>
      <c r="BB170" s="17" t="str">
        <f t="shared" si="50"/>
        <v/>
      </c>
      <c r="BC170" s="3"/>
      <c r="BD170" s="25">
        <f t="shared" si="53"/>
        <v>0</v>
      </c>
      <c r="BE170" s="25">
        <f t="shared" si="51"/>
        <v>0</v>
      </c>
      <c r="BF170" s="3"/>
    </row>
    <row r="171" spans="1:58" ht="18" customHeight="1" x14ac:dyDescent="0.15">
      <c r="A171" s="395"/>
      <c r="B171" s="306" t="s">
        <v>124</v>
      </c>
      <c r="C171" s="215" t="s">
        <v>121</v>
      </c>
      <c r="D171" s="44">
        <f>+K171</f>
        <v>0</v>
      </c>
      <c r="E171" s="73"/>
      <c r="F171" s="73"/>
      <c r="G171" s="73"/>
      <c r="H171" s="73"/>
      <c r="I171" s="73"/>
      <c r="J171" s="73"/>
      <c r="K171" s="74"/>
      <c r="L171" s="73"/>
      <c r="M171" s="73"/>
      <c r="N171" s="74">
        <v>0</v>
      </c>
      <c r="O171" s="74"/>
      <c r="P171" s="74"/>
      <c r="Q171" s="74"/>
      <c r="R171" s="24" t="str">
        <f t="shared" si="49"/>
        <v xml:space="preserve"> </v>
      </c>
      <c r="S171" s="2"/>
      <c r="T171" s="2"/>
      <c r="U171" s="2"/>
      <c r="V171" s="2"/>
      <c r="W171" s="5"/>
      <c r="X171" s="6"/>
      <c r="Y171" s="6"/>
      <c r="Z171" s="5"/>
      <c r="AA171" s="5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17" t="str">
        <f t="shared" si="52"/>
        <v/>
      </c>
      <c r="BB171" s="17" t="str">
        <f t="shared" si="50"/>
        <v/>
      </c>
      <c r="BC171" s="3"/>
      <c r="BD171" s="25">
        <f t="shared" si="53"/>
        <v>0</v>
      </c>
      <c r="BE171" s="25">
        <f t="shared" si="51"/>
        <v>0</v>
      </c>
      <c r="BF171" s="3"/>
    </row>
    <row r="172" spans="1:58" ht="15.75" customHeight="1" x14ac:dyDescent="0.15">
      <c r="A172" s="395"/>
      <c r="B172" s="307"/>
      <c r="C172" s="214" t="s">
        <v>214</v>
      </c>
      <c r="D172" s="52">
        <f>+K172</f>
        <v>0</v>
      </c>
      <c r="E172" s="85"/>
      <c r="F172" s="85"/>
      <c r="G172" s="85"/>
      <c r="H172" s="85"/>
      <c r="I172" s="85"/>
      <c r="J172" s="85"/>
      <c r="K172" s="58"/>
      <c r="L172" s="85"/>
      <c r="M172" s="85"/>
      <c r="N172" s="196"/>
      <c r="O172" s="196"/>
      <c r="P172" s="58"/>
      <c r="Q172" s="58"/>
      <c r="R172" s="24" t="str">
        <f t="shared" si="49"/>
        <v xml:space="preserve"> </v>
      </c>
      <c r="S172" s="2"/>
      <c r="T172" s="2"/>
      <c r="U172" s="2"/>
      <c r="V172" s="2"/>
      <c r="W172" s="5"/>
      <c r="X172" s="6"/>
      <c r="Y172" s="6"/>
      <c r="Z172" s="5"/>
      <c r="AA172" s="5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17"/>
      <c r="BB172" s="17" t="str">
        <f t="shared" si="50"/>
        <v/>
      </c>
      <c r="BC172" s="3"/>
      <c r="BD172" s="25"/>
      <c r="BE172" s="25">
        <f t="shared" si="51"/>
        <v>0</v>
      </c>
      <c r="BF172" s="3"/>
    </row>
    <row r="173" spans="1:58" ht="15" customHeight="1" x14ac:dyDescent="0.15">
      <c r="A173" s="395"/>
      <c r="B173" s="327" t="s">
        <v>125</v>
      </c>
      <c r="C173" s="207" t="s">
        <v>121</v>
      </c>
      <c r="D173" s="211">
        <f>+K173</f>
        <v>0</v>
      </c>
      <c r="E173" s="212"/>
      <c r="F173" s="212"/>
      <c r="G173" s="212"/>
      <c r="H173" s="212"/>
      <c r="I173" s="212"/>
      <c r="J173" s="212"/>
      <c r="K173" s="117"/>
      <c r="L173" s="212"/>
      <c r="M173" s="212"/>
      <c r="N173" s="117">
        <v>0</v>
      </c>
      <c r="O173" s="117"/>
      <c r="P173" s="117"/>
      <c r="Q173" s="117"/>
      <c r="R173" s="24" t="str">
        <f t="shared" si="49"/>
        <v xml:space="preserve"> </v>
      </c>
      <c r="S173" s="2"/>
      <c r="T173" s="2"/>
      <c r="U173" s="2"/>
      <c r="V173" s="2"/>
      <c r="W173" s="5"/>
      <c r="X173" s="6"/>
      <c r="Y173" s="6"/>
      <c r="Z173" s="5"/>
      <c r="AA173" s="5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17" t="str">
        <f t="shared" si="52"/>
        <v/>
      </c>
      <c r="BB173" s="17" t="str">
        <f t="shared" si="50"/>
        <v/>
      </c>
      <c r="BC173" s="3"/>
      <c r="BD173" s="25">
        <f t="shared" si="53"/>
        <v>0</v>
      </c>
      <c r="BE173" s="25">
        <f t="shared" si="51"/>
        <v>0</v>
      </c>
      <c r="BF173" s="3"/>
    </row>
    <row r="174" spans="1:58" ht="16.5" customHeight="1" x14ac:dyDescent="0.15">
      <c r="A174" s="397"/>
      <c r="B174" s="307"/>
      <c r="C174" s="214" t="s">
        <v>122</v>
      </c>
      <c r="D174" s="52">
        <f>+K174</f>
        <v>0</v>
      </c>
      <c r="E174" s="85"/>
      <c r="F174" s="85"/>
      <c r="G174" s="85"/>
      <c r="H174" s="85"/>
      <c r="I174" s="85"/>
      <c r="J174" s="85"/>
      <c r="K174" s="58"/>
      <c r="L174" s="85"/>
      <c r="M174" s="85"/>
      <c r="N174" s="196"/>
      <c r="O174" s="196"/>
      <c r="P174" s="58"/>
      <c r="Q174" s="58"/>
      <c r="R174" s="24" t="str">
        <f t="shared" si="49"/>
        <v xml:space="preserve"> </v>
      </c>
      <c r="S174" s="2"/>
      <c r="T174" s="2"/>
      <c r="U174" s="2"/>
      <c r="V174" s="2"/>
      <c r="W174" s="5"/>
      <c r="X174" s="6"/>
      <c r="Y174" s="6"/>
      <c r="Z174" s="5"/>
      <c r="AA174" s="5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17"/>
      <c r="BB174" s="17" t="str">
        <f t="shared" si="50"/>
        <v/>
      </c>
      <c r="BC174" s="3"/>
      <c r="BD174" s="25"/>
      <c r="BE174" s="25">
        <f t="shared" si="51"/>
        <v>0</v>
      </c>
      <c r="BF174" s="3"/>
    </row>
    <row r="175" spans="1:58" ht="15" customHeight="1" x14ac:dyDescent="0.15">
      <c r="A175" s="109" t="s">
        <v>131</v>
      </c>
      <c r="B175" s="42"/>
      <c r="C175" s="59"/>
      <c r="D175" s="60"/>
      <c r="E175" s="60"/>
      <c r="F175" s="217"/>
      <c r="G175" s="217"/>
      <c r="H175" s="217"/>
      <c r="BE175" s="3"/>
      <c r="BF175" s="3"/>
    </row>
    <row r="176" spans="1:58" ht="23.25" customHeight="1" x14ac:dyDescent="0.15">
      <c r="A176" s="295" t="s">
        <v>132</v>
      </c>
      <c r="B176" s="296"/>
      <c r="C176" s="297"/>
      <c r="D176" s="301" t="s">
        <v>4</v>
      </c>
      <c r="E176" s="303" t="s">
        <v>7</v>
      </c>
      <c r="F176" s="304"/>
      <c r="G176" s="304"/>
      <c r="H176" s="305"/>
      <c r="BE176" s="3"/>
      <c r="BF176" s="3"/>
    </row>
    <row r="177" spans="1:58" ht="27.75" customHeight="1" x14ac:dyDescent="0.15">
      <c r="A177" s="298"/>
      <c r="B177" s="299"/>
      <c r="C177" s="300"/>
      <c r="D177" s="329"/>
      <c r="E177" s="284" t="s">
        <v>133</v>
      </c>
      <c r="F177" s="38" t="s">
        <v>134</v>
      </c>
      <c r="G177" s="38" t="s">
        <v>68</v>
      </c>
      <c r="H177" s="39" t="s">
        <v>135</v>
      </c>
      <c r="BE177" s="2"/>
      <c r="BF177" s="3"/>
    </row>
    <row r="178" spans="1:58" ht="13.5" customHeight="1" x14ac:dyDescent="0.15">
      <c r="A178" s="330" t="s">
        <v>136</v>
      </c>
      <c r="B178" s="331"/>
      <c r="C178" s="332"/>
      <c r="D178" s="44">
        <f>+SUM(E178:H178)</f>
        <v>0</v>
      </c>
      <c r="E178" s="62"/>
      <c r="F178" s="63"/>
      <c r="G178" s="63"/>
      <c r="H178" s="64"/>
      <c r="BA178" s="17" t="str">
        <f>IF($D178&lt;&gt;SUM($E178:$H178)," NO ALTERE LAS FÓRMULAS, la suma de las edades no está alculando el total de la sección. ","")</f>
        <v/>
      </c>
      <c r="BB178" s="2"/>
      <c r="BC178" s="2"/>
      <c r="BD178" s="25">
        <f>IF($D178&lt;&gt;SUM($E178:$H178),1,0)</f>
        <v>0</v>
      </c>
      <c r="BE178" s="3"/>
      <c r="BF178" s="3"/>
    </row>
    <row r="179" spans="1:58" ht="15" customHeight="1" x14ac:dyDescent="0.15">
      <c r="A179" s="333" t="s">
        <v>137</v>
      </c>
      <c r="B179" s="334"/>
      <c r="C179" s="335"/>
      <c r="D179" s="52">
        <f>+SUM(E179:H179)</f>
        <v>0</v>
      </c>
      <c r="E179" s="53"/>
      <c r="F179" s="55"/>
      <c r="G179" s="55"/>
      <c r="H179" s="57"/>
      <c r="BA179" s="17" t="str">
        <f>IF($D179&lt;&gt;SUM($E179:$H179)," NO ALTERE LAS FÓRMULAS, la suma de las edades no está alculando el total de la sección. ","")</f>
        <v/>
      </c>
      <c r="BB179" s="2"/>
      <c r="BC179" s="2"/>
      <c r="BD179" s="25">
        <f>IF($D179&lt;&gt;SUM($E179:$H179),1,0)</f>
        <v>0</v>
      </c>
      <c r="BE179" s="3"/>
      <c r="BF179" s="3"/>
    </row>
    <row r="180" spans="1:58" ht="23.25" customHeight="1" x14ac:dyDescent="0.15">
      <c r="A180" s="16" t="s">
        <v>216</v>
      </c>
      <c r="B180" s="59"/>
      <c r="C180" s="59"/>
      <c r="D180" s="182"/>
      <c r="E180" s="182"/>
      <c r="F180" s="182"/>
      <c r="G180" s="182"/>
      <c r="H180" s="182"/>
      <c r="BF180" s="3"/>
    </row>
    <row r="181" spans="1:58" ht="36" customHeight="1" x14ac:dyDescent="0.15">
      <c r="A181" s="336" t="s">
        <v>217</v>
      </c>
      <c r="B181" s="337"/>
      <c r="C181" s="338"/>
      <c r="D181" s="301" t="s">
        <v>80</v>
      </c>
      <c r="E181" s="303" t="s">
        <v>7</v>
      </c>
      <c r="F181" s="304"/>
      <c r="G181" s="304"/>
      <c r="H181" s="304"/>
      <c r="I181" s="304"/>
      <c r="J181" s="304"/>
      <c r="K181" s="304"/>
      <c r="L181" s="304"/>
      <c r="M181" s="305"/>
      <c r="N181" s="304" t="s">
        <v>66</v>
      </c>
      <c r="O181" s="305"/>
      <c r="P181" s="306" t="s">
        <v>9</v>
      </c>
      <c r="BF181" s="3"/>
    </row>
    <row r="182" spans="1:58" ht="36.75" customHeight="1" x14ac:dyDescent="0.15">
      <c r="A182" s="339"/>
      <c r="B182" s="340"/>
      <c r="C182" s="341"/>
      <c r="D182" s="342"/>
      <c r="E182" s="218" t="s">
        <v>133</v>
      </c>
      <c r="F182" s="219" t="s">
        <v>14</v>
      </c>
      <c r="G182" s="219" t="s">
        <v>138</v>
      </c>
      <c r="H182" s="219" t="s">
        <v>67</v>
      </c>
      <c r="I182" s="219" t="s">
        <v>139</v>
      </c>
      <c r="J182" s="219" t="s">
        <v>68</v>
      </c>
      <c r="K182" s="219" t="s">
        <v>18</v>
      </c>
      <c r="L182" s="219" t="s">
        <v>19</v>
      </c>
      <c r="M182" s="220" t="s">
        <v>20</v>
      </c>
      <c r="N182" s="286" t="s">
        <v>1</v>
      </c>
      <c r="O182" s="222" t="s">
        <v>2</v>
      </c>
      <c r="P182" s="343"/>
      <c r="BF182" s="3"/>
    </row>
    <row r="183" spans="1:58" ht="14.25" customHeight="1" x14ac:dyDescent="0.15">
      <c r="A183" s="306" t="s">
        <v>140</v>
      </c>
      <c r="B183" s="328" t="s">
        <v>218</v>
      </c>
      <c r="C183" s="328"/>
      <c r="D183" s="111">
        <f>+SUM(E183:M183)</f>
        <v>0</v>
      </c>
      <c r="E183" s="62"/>
      <c r="F183" s="63"/>
      <c r="G183" s="63"/>
      <c r="H183" s="63"/>
      <c r="I183" s="63"/>
      <c r="J183" s="63"/>
      <c r="K183" s="63"/>
      <c r="L183" s="63"/>
      <c r="M183" s="64"/>
      <c r="N183" s="74"/>
      <c r="O183" s="74"/>
      <c r="P183" s="112"/>
      <c r="Q183" s="75" t="str">
        <f t="shared" ref="Q183:Q238" si="55">$BA183&amp;" "&amp;$BB183</f>
        <v xml:space="preserve"> </v>
      </c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  <c r="AC183" s="75"/>
      <c r="AD183" s="75"/>
      <c r="AE183" s="75"/>
      <c r="AF183" s="75"/>
      <c r="AG183" s="75"/>
      <c r="AH183" s="75"/>
      <c r="AI183" s="75"/>
      <c r="AJ183" s="75"/>
      <c r="AK183" s="75"/>
      <c r="AL183" s="75"/>
      <c r="AM183" s="75"/>
      <c r="AN183" s="75"/>
      <c r="AO183" s="75"/>
      <c r="AP183" s="75"/>
      <c r="AQ183" s="75"/>
      <c r="AR183" s="75"/>
      <c r="AS183" s="75"/>
      <c r="AT183" s="75"/>
      <c r="AU183" s="75"/>
      <c r="AV183" s="75"/>
      <c r="AW183" s="75"/>
      <c r="AX183" s="75"/>
      <c r="AY183" s="75"/>
      <c r="AZ183" s="75"/>
      <c r="BA183" s="1" t="s">
        <v>3</v>
      </c>
      <c r="BB183" s="17" t="str">
        <f t="shared" ref="BB183:BB238" si="56">IF($K183&lt;$P183," El número altas de pacientes 60 años NO puede ser mayor que el de 20-64 años.","")</f>
        <v/>
      </c>
      <c r="BC183" s="2"/>
      <c r="BD183" s="29">
        <f t="shared" ref="BD183:BD238" si="57">IF($D183&lt;&gt;($N183+$O183),1,0)</f>
        <v>0</v>
      </c>
      <c r="BE183" s="25">
        <f t="shared" ref="BE183:BE238" si="58">IF($K183&lt;$P183,1,0)</f>
        <v>0</v>
      </c>
      <c r="BF183" s="3"/>
    </row>
    <row r="184" spans="1:58" ht="13.5" customHeight="1" x14ac:dyDescent="0.15">
      <c r="A184" s="327"/>
      <c r="B184" s="320" t="s">
        <v>219</v>
      </c>
      <c r="C184" s="320"/>
      <c r="D184" s="113">
        <f t="shared" ref="D184:D238" si="59">+SUM(E184:M184)</f>
        <v>0</v>
      </c>
      <c r="E184" s="96"/>
      <c r="F184" s="80"/>
      <c r="G184" s="80"/>
      <c r="H184" s="80"/>
      <c r="I184" s="80"/>
      <c r="J184" s="80"/>
      <c r="K184" s="80"/>
      <c r="L184" s="80"/>
      <c r="M184" s="98"/>
      <c r="N184" s="83"/>
      <c r="O184" s="83"/>
      <c r="P184" s="119"/>
      <c r="Q184" s="75" t="str">
        <f t="shared" si="55"/>
        <v xml:space="preserve"> </v>
      </c>
      <c r="R184" s="75"/>
      <c r="S184" s="75"/>
      <c r="T184" s="75"/>
      <c r="U184" s="75"/>
      <c r="V184" s="75"/>
      <c r="W184" s="75"/>
      <c r="X184" s="75"/>
      <c r="Y184" s="75"/>
      <c r="Z184" s="75"/>
      <c r="AA184" s="75"/>
      <c r="AB184" s="75"/>
      <c r="AC184" s="75"/>
      <c r="AD184" s="75"/>
      <c r="AE184" s="75"/>
      <c r="AF184" s="75"/>
      <c r="AG184" s="75"/>
      <c r="AH184" s="75"/>
      <c r="AI184" s="75"/>
      <c r="AJ184" s="75"/>
      <c r="AK184" s="75"/>
      <c r="AL184" s="75"/>
      <c r="AM184" s="75"/>
      <c r="AN184" s="75"/>
      <c r="AO184" s="75"/>
      <c r="AP184" s="75"/>
      <c r="AQ184" s="75"/>
      <c r="AR184" s="75"/>
      <c r="AS184" s="75"/>
      <c r="AT184" s="75"/>
      <c r="AU184" s="75"/>
      <c r="AV184" s="75"/>
      <c r="AW184" s="75"/>
      <c r="AX184" s="75"/>
      <c r="AY184" s="75"/>
      <c r="AZ184" s="75"/>
      <c r="BA184" s="17" t="str">
        <f t="shared" ref="BA184:BA238" si="60">IF($D184&lt;&gt;($N184+$O184)," El número altas de pacientes según sexo NO puede ser diferente al Total.","")</f>
        <v/>
      </c>
      <c r="BB184" s="17" t="str">
        <f t="shared" si="56"/>
        <v/>
      </c>
      <c r="BC184" s="3"/>
      <c r="BD184" s="25">
        <f t="shared" si="57"/>
        <v>0</v>
      </c>
      <c r="BE184" s="25">
        <f t="shared" si="58"/>
        <v>0</v>
      </c>
      <c r="BF184" s="3"/>
    </row>
    <row r="185" spans="1:58" ht="11.25" customHeight="1" x14ac:dyDescent="0.15">
      <c r="A185" s="327"/>
      <c r="B185" s="320" t="s">
        <v>141</v>
      </c>
      <c r="C185" s="320"/>
      <c r="D185" s="113">
        <f t="shared" si="59"/>
        <v>0</v>
      </c>
      <c r="E185" s="96"/>
      <c r="F185" s="80"/>
      <c r="G185" s="80"/>
      <c r="H185" s="80"/>
      <c r="I185" s="80"/>
      <c r="J185" s="80"/>
      <c r="K185" s="80"/>
      <c r="L185" s="80"/>
      <c r="M185" s="98"/>
      <c r="N185" s="83"/>
      <c r="O185" s="83"/>
      <c r="P185" s="119"/>
      <c r="Q185" s="75" t="str">
        <f t="shared" si="55"/>
        <v xml:space="preserve"> </v>
      </c>
      <c r="R185" s="75"/>
      <c r="S185" s="75"/>
      <c r="T185" s="75"/>
      <c r="U185" s="75"/>
      <c r="V185" s="75"/>
      <c r="W185" s="75"/>
      <c r="X185" s="75"/>
      <c r="Y185" s="75"/>
      <c r="Z185" s="75"/>
      <c r="AA185" s="75"/>
      <c r="AB185" s="75"/>
      <c r="AC185" s="75"/>
      <c r="AD185" s="75"/>
      <c r="AE185" s="75"/>
      <c r="AF185" s="75"/>
      <c r="AG185" s="75"/>
      <c r="AH185" s="75"/>
      <c r="AI185" s="75"/>
      <c r="AJ185" s="75"/>
      <c r="AK185" s="75"/>
      <c r="AL185" s="75"/>
      <c r="AM185" s="75"/>
      <c r="AN185" s="75"/>
      <c r="AO185" s="75"/>
      <c r="AP185" s="75"/>
      <c r="AQ185" s="75"/>
      <c r="AR185" s="75"/>
      <c r="AS185" s="75"/>
      <c r="AT185" s="75"/>
      <c r="AU185" s="75"/>
      <c r="AV185" s="75"/>
      <c r="AW185" s="75"/>
      <c r="AX185" s="75"/>
      <c r="AY185" s="75"/>
      <c r="AZ185" s="75"/>
      <c r="BA185" s="17" t="str">
        <f t="shared" si="60"/>
        <v/>
      </c>
      <c r="BB185" s="17" t="str">
        <f t="shared" si="56"/>
        <v/>
      </c>
      <c r="BC185" s="3"/>
      <c r="BD185" s="25">
        <f t="shared" si="57"/>
        <v>0</v>
      </c>
      <c r="BE185" s="25">
        <f t="shared" si="58"/>
        <v>0</v>
      </c>
      <c r="BF185" s="3"/>
    </row>
    <row r="186" spans="1:58" x14ac:dyDescent="0.15">
      <c r="A186" s="307"/>
      <c r="B186" s="326" t="s">
        <v>142</v>
      </c>
      <c r="C186" s="326"/>
      <c r="D186" s="195">
        <f t="shared" si="59"/>
        <v>0</v>
      </c>
      <c r="E186" s="53"/>
      <c r="F186" s="55"/>
      <c r="G186" s="55"/>
      <c r="H186" s="55"/>
      <c r="I186" s="55"/>
      <c r="J186" s="55"/>
      <c r="K186" s="55"/>
      <c r="L186" s="55"/>
      <c r="M186" s="57"/>
      <c r="N186" s="58"/>
      <c r="O186" s="58"/>
      <c r="P186" s="148"/>
      <c r="Q186" s="75" t="str">
        <f t="shared" si="55"/>
        <v xml:space="preserve"> </v>
      </c>
      <c r="R186" s="75"/>
      <c r="S186" s="75"/>
      <c r="T186" s="75"/>
      <c r="U186" s="75"/>
      <c r="V186" s="75"/>
      <c r="W186" s="75"/>
      <c r="X186" s="75"/>
      <c r="Y186" s="75"/>
      <c r="Z186" s="75"/>
      <c r="AA186" s="75"/>
      <c r="AB186" s="75"/>
      <c r="AC186" s="75"/>
      <c r="AD186" s="75"/>
      <c r="AE186" s="75"/>
      <c r="AF186" s="75"/>
      <c r="AG186" s="75"/>
      <c r="AH186" s="75"/>
      <c r="AI186" s="75"/>
      <c r="AJ186" s="75"/>
      <c r="AK186" s="75"/>
      <c r="AL186" s="75"/>
      <c r="AM186" s="75"/>
      <c r="AN186" s="75"/>
      <c r="AO186" s="75"/>
      <c r="AP186" s="75"/>
      <c r="AQ186" s="75"/>
      <c r="AR186" s="75"/>
      <c r="AS186" s="75"/>
      <c r="AT186" s="75"/>
      <c r="AU186" s="75"/>
      <c r="AV186" s="75"/>
      <c r="AW186" s="75"/>
      <c r="AX186" s="75"/>
      <c r="AY186" s="75"/>
      <c r="AZ186" s="75"/>
      <c r="BA186" s="17" t="str">
        <f t="shared" si="60"/>
        <v/>
      </c>
      <c r="BB186" s="17" t="str">
        <f t="shared" si="56"/>
        <v/>
      </c>
      <c r="BC186" s="3"/>
      <c r="BD186" s="25">
        <f t="shared" si="57"/>
        <v>0</v>
      </c>
      <c r="BE186" s="25">
        <f t="shared" si="58"/>
        <v>0</v>
      </c>
      <c r="BF186" s="3"/>
    </row>
    <row r="187" spans="1:58" ht="11.25" customHeight="1" x14ac:dyDescent="0.15">
      <c r="A187" s="306" t="s">
        <v>143</v>
      </c>
      <c r="B187" s="328" t="s">
        <v>218</v>
      </c>
      <c r="C187" s="328"/>
      <c r="D187" s="111">
        <f t="shared" si="59"/>
        <v>48</v>
      </c>
      <c r="E187" s="62">
        <v>1</v>
      </c>
      <c r="F187" s="63">
        <v>1</v>
      </c>
      <c r="G187" s="63">
        <v>2</v>
      </c>
      <c r="H187" s="63"/>
      <c r="I187" s="63">
        <v>3</v>
      </c>
      <c r="J187" s="63">
        <v>10</v>
      </c>
      <c r="K187" s="63">
        <v>26</v>
      </c>
      <c r="L187" s="63">
        <v>5</v>
      </c>
      <c r="M187" s="64"/>
      <c r="N187" s="74">
        <v>10</v>
      </c>
      <c r="O187" s="74">
        <v>38</v>
      </c>
      <c r="P187" s="112"/>
      <c r="Q187" s="75" t="str">
        <f t="shared" si="55"/>
        <v xml:space="preserve"> </v>
      </c>
      <c r="R187" s="75"/>
      <c r="S187" s="75"/>
      <c r="T187" s="75"/>
      <c r="U187" s="75"/>
      <c r="V187" s="75"/>
      <c r="W187" s="75"/>
      <c r="X187" s="75"/>
      <c r="Y187" s="75"/>
      <c r="Z187" s="75"/>
      <c r="AA187" s="75"/>
      <c r="AB187" s="75"/>
      <c r="AC187" s="75"/>
      <c r="AD187" s="75"/>
      <c r="AE187" s="75"/>
      <c r="AF187" s="75"/>
      <c r="AG187" s="75"/>
      <c r="AH187" s="75"/>
      <c r="AI187" s="75"/>
      <c r="AJ187" s="75"/>
      <c r="AK187" s="75"/>
      <c r="AL187" s="75"/>
      <c r="AM187" s="75"/>
      <c r="AN187" s="75"/>
      <c r="AO187" s="75"/>
      <c r="AP187" s="75"/>
      <c r="AQ187" s="75"/>
      <c r="AR187" s="75"/>
      <c r="AS187" s="75"/>
      <c r="AT187" s="75"/>
      <c r="AU187" s="75"/>
      <c r="AV187" s="75"/>
      <c r="AW187" s="75"/>
      <c r="AX187" s="75"/>
      <c r="AY187" s="75"/>
      <c r="AZ187" s="75"/>
      <c r="BA187" s="17" t="str">
        <f t="shared" si="60"/>
        <v/>
      </c>
      <c r="BB187" s="17" t="str">
        <f t="shared" si="56"/>
        <v/>
      </c>
      <c r="BC187" s="3"/>
      <c r="BD187" s="25">
        <f t="shared" si="57"/>
        <v>0</v>
      </c>
      <c r="BE187" s="25">
        <f t="shared" si="58"/>
        <v>0</v>
      </c>
      <c r="BF187" s="3"/>
    </row>
    <row r="188" spans="1:58" ht="11.25" customHeight="1" x14ac:dyDescent="0.15">
      <c r="A188" s="327"/>
      <c r="B188" s="320" t="s">
        <v>219</v>
      </c>
      <c r="C188" s="320"/>
      <c r="D188" s="113">
        <f t="shared" si="59"/>
        <v>118</v>
      </c>
      <c r="E188" s="96">
        <v>4</v>
      </c>
      <c r="F188" s="80">
        <v>1</v>
      </c>
      <c r="G188" s="80">
        <v>1</v>
      </c>
      <c r="H188" s="80">
        <v>4</v>
      </c>
      <c r="I188" s="80">
        <v>11</v>
      </c>
      <c r="J188" s="80">
        <v>28</v>
      </c>
      <c r="K188" s="80">
        <v>59</v>
      </c>
      <c r="L188" s="80">
        <v>10</v>
      </c>
      <c r="M188" s="98"/>
      <c r="N188" s="83">
        <v>50</v>
      </c>
      <c r="O188" s="83">
        <v>68</v>
      </c>
      <c r="P188" s="119"/>
      <c r="Q188" s="75" t="str">
        <f t="shared" si="55"/>
        <v xml:space="preserve"> </v>
      </c>
      <c r="R188" s="75"/>
      <c r="S188" s="75"/>
      <c r="T188" s="75"/>
      <c r="U188" s="75"/>
      <c r="V188" s="75"/>
      <c r="W188" s="75"/>
      <c r="X188" s="75"/>
      <c r="Y188" s="75"/>
      <c r="Z188" s="75"/>
      <c r="AA188" s="75"/>
      <c r="AB188" s="75"/>
      <c r="AC188" s="75"/>
      <c r="AD188" s="75"/>
      <c r="AE188" s="75"/>
      <c r="AF188" s="75"/>
      <c r="AG188" s="75"/>
      <c r="AH188" s="75"/>
      <c r="AI188" s="75"/>
      <c r="AJ188" s="75"/>
      <c r="AK188" s="75"/>
      <c r="AL188" s="75"/>
      <c r="AM188" s="75"/>
      <c r="AN188" s="75"/>
      <c r="AO188" s="75"/>
      <c r="AP188" s="75"/>
      <c r="AQ188" s="75"/>
      <c r="AR188" s="75"/>
      <c r="AS188" s="75"/>
      <c r="AT188" s="75"/>
      <c r="AU188" s="75"/>
      <c r="AV188" s="75"/>
      <c r="AW188" s="75"/>
      <c r="AX188" s="75"/>
      <c r="AY188" s="75"/>
      <c r="AZ188" s="75"/>
      <c r="BA188" s="17" t="str">
        <f t="shared" si="60"/>
        <v/>
      </c>
      <c r="BB188" s="17" t="str">
        <f t="shared" si="56"/>
        <v/>
      </c>
      <c r="BC188" s="3"/>
      <c r="BD188" s="25">
        <f t="shared" si="57"/>
        <v>0</v>
      </c>
      <c r="BE188" s="25">
        <f t="shared" si="58"/>
        <v>0</v>
      </c>
      <c r="BF188" s="3"/>
    </row>
    <row r="189" spans="1:58" ht="11.25" customHeight="1" x14ac:dyDescent="0.15">
      <c r="A189" s="327"/>
      <c r="B189" s="320" t="s">
        <v>141</v>
      </c>
      <c r="C189" s="320"/>
      <c r="D189" s="113">
        <f t="shared" si="59"/>
        <v>43</v>
      </c>
      <c r="E189" s="96">
        <v>1</v>
      </c>
      <c r="F189" s="80">
        <v>1</v>
      </c>
      <c r="G189" s="80">
        <v>2</v>
      </c>
      <c r="H189" s="80"/>
      <c r="I189" s="80">
        <v>3</v>
      </c>
      <c r="J189" s="80">
        <v>9</v>
      </c>
      <c r="K189" s="80">
        <v>23</v>
      </c>
      <c r="L189" s="80">
        <v>4</v>
      </c>
      <c r="M189" s="98"/>
      <c r="N189" s="83">
        <v>8</v>
      </c>
      <c r="O189" s="83">
        <v>35</v>
      </c>
      <c r="P189" s="119"/>
      <c r="Q189" s="75" t="str">
        <f t="shared" si="55"/>
        <v xml:space="preserve"> </v>
      </c>
      <c r="R189" s="75"/>
      <c r="S189" s="75"/>
      <c r="T189" s="75"/>
      <c r="U189" s="75"/>
      <c r="V189" s="75"/>
      <c r="W189" s="75"/>
      <c r="X189" s="75"/>
      <c r="Y189" s="75"/>
      <c r="Z189" s="75"/>
      <c r="AA189" s="75"/>
      <c r="AB189" s="75"/>
      <c r="AC189" s="75"/>
      <c r="AD189" s="75"/>
      <c r="AE189" s="75"/>
      <c r="AF189" s="75"/>
      <c r="AG189" s="75"/>
      <c r="AH189" s="75"/>
      <c r="AI189" s="75"/>
      <c r="AJ189" s="75"/>
      <c r="AK189" s="75"/>
      <c r="AL189" s="75"/>
      <c r="AM189" s="75"/>
      <c r="AN189" s="75"/>
      <c r="AO189" s="75"/>
      <c r="AP189" s="75"/>
      <c r="AQ189" s="75"/>
      <c r="AR189" s="75"/>
      <c r="AS189" s="75"/>
      <c r="AT189" s="75"/>
      <c r="AU189" s="75"/>
      <c r="AV189" s="75"/>
      <c r="AW189" s="75"/>
      <c r="AX189" s="75"/>
      <c r="AY189" s="75"/>
      <c r="AZ189" s="75"/>
      <c r="BA189" s="17" t="str">
        <f t="shared" si="60"/>
        <v/>
      </c>
      <c r="BB189" s="17" t="str">
        <f t="shared" si="56"/>
        <v/>
      </c>
      <c r="BC189" s="3"/>
      <c r="BD189" s="25">
        <f t="shared" si="57"/>
        <v>0</v>
      </c>
      <c r="BE189" s="25">
        <f t="shared" si="58"/>
        <v>0</v>
      </c>
      <c r="BF189" s="3"/>
    </row>
    <row r="190" spans="1:58" ht="11.25" customHeight="1" x14ac:dyDescent="0.15">
      <c r="A190" s="307"/>
      <c r="B190" s="326" t="s">
        <v>142</v>
      </c>
      <c r="C190" s="326"/>
      <c r="D190" s="195">
        <f t="shared" si="59"/>
        <v>38</v>
      </c>
      <c r="E190" s="53">
        <v>1</v>
      </c>
      <c r="F190" s="55"/>
      <c r="G190" s="55">
        <v>2</v>
      </c>
      <c r="H190" s="55">
        <v>2</v>
      </c>
      <c r="I190" s="55">
        <v>4</v>
      </c>
      <c r="J190" s="55">
        <v>13</v>
      </c>
      <c r="K190" s="55">
        <v>15</v>
      </c>
      <c r="L190" s="55">
        <v>1</v>
      </c>
      <c r="M190" s="57"/>
      <c r="N190" s="58">
        <v>16</v>
      </c>
      <c r="O190" s="58">
        <v>22</v>
      </c>
      <c r="P190" s="148"/>
      <c r="Q190" s="75" t="str">
        <f t="shared" si="55"/>
        <v xml:space="preserve"> </v>
      </c>
      <c r="R190" s="75"/>
      <c r="S190" s="75"/>
      <c r="T190" s="75"/>
      <c r="U190" s="75"/>
      <c r="V190" s="75"/>
      <c r="W190" s="75"/>
      <c r="X190" s="75"/>
      <c r="Y190" s="75"/>
      <c r="Z190" s="75"/>
      <c r="AA190" s="75"/>
      <c r="AB190" s="75"/>
      <c r="AC190" s="75"/>
      <c r="AD190" s="75"/>
      <c r="AE190" s="75"/>
      <c r="AF190" s="75"/>
      <c r="AG190" s="75"/>
      <c r="AH190" s="75"/>
      <c r="AI190" s="75"/>
      <c r="AJ190" s="75"/>
      <c r="AK190" s="75"/>
      <c r="AL190" s="75"/>
      <c r="AM190" s="75"/>
      <c r="AN190" s="75"/>
      <c r="AO190" s="75"/>
      <c r="AP190" s="75"/>
      <c r="AQ190" s="75"/>
      <c r="AR190" s="75"/>
      <c r="AS190" s="75"/>
      <c r="AT190" s="75"/>
      <c r="AU190" s="75"/>
      <c r="AV190" s="75"/>
      <c r="AW190" s="75"/>
      <c r="AX190" s="75"/>
      <c r="AY190" s="75"/>
      <c r="AZ190" s="75"/>
      <c r="BA190" s="17" t="str">
        <f t="shared" si="60"/>
        <v/>
      </c>
      <c r="BB190" s="17" t="str">
        <f t="shared" si="56"/>
        <v/>
      </c>
      <c r="BC190" s="3"/>
      <c r="BD190" s="25">
        <f t="shared" si="57"/>
        <v>0</v>
      </c>
      <c r="BE190" s="25">
        <f t="shared" si="58"/>
        <v>0</v>
      </c>
      <c r="BF190" s="2"/>
    </row>
    <row r="191" spans="1:58" ht="11.25" customHeight="1" x14ac:dyDescent="0.15">
      <c r="A191" s="306" t="s">
        <v>82</v>
      </c>
      <c r="B191" s="328" t="s">
        <v>218</v>
      </c>
      <c r="C191" s="328"/>
      <c r="D191" s="111">
        <f t="shared" si="59"/>
        <v>14</v>
      </c>
      <c r="E191" s="62"/>
      <c r="F191" s="63"/>
      <c r="G191" s="63"/>
      <c r="H191" s="63">
        <v>1</v>
      </c>
      <c r="I191" s="63">
        <v>3</v>
      </c>
      <c r="J191" s="63">
        <v>2</v>
      </c>
      <c r="K191" s="63">
        <v>7</v>
      </c>
      <c r="L191" s="63">
        <v>1</v>
      </c>
      <c r="M191" s="64"/>
      <c r="N191" s="74">
        <v>4</v>
      </c>
      <c r="O191" s="74">
        <v>10</v>
      </c>
      <c r="P191" s="112"/>
      <c r="Q191" s="75" t="str">
        <f t="shared" si="55"/>
        <v xml:space="preserve"> </v>
      </c>
      <c r="R191" s="75"/>
      <c r="S191" s="75"/>
      <c r="T191" s="75"/>
      <c r="U191" s="75"/>
      <c r="V191" s="75"/>
      <c r="W191" s="75"/>
      <c r="X191" s="75"/>
      <c r="Y191" s="75"/>
      <c r="Z191" s="75"/>
      <c r="AA191" s="75"/>
      <c r="AB191" s="75"/>
      <c r="AC191" s="75"/>
      <c r="AD191" s="75"/>
      <c r="AE191" s="75"/>
      <c r="AF191" s="75"/>
      <c r="AG191" s="75"/>
      <c r="AH191" s="75"/>
      <c r="AI191" s="75"/>
      <c r="AJ191" s="75"/>
      <c r="AK191" s="75"/>
      <c r="AL191" s="75"/>
      <c r="AM191" s="75"/>
      <c r="AN191" s="75"/>
      <c r="AO191" s="75"/>
      <c r="AP191" s="75"/>
      <c r="AQ191" s="75"/>
      <c r="AR191" s="75"/>
      <c r="AS191" s="75"/>
      <c r="AT191" s="75"/>
      <c r="AU191" s="75"/>
      <c r="AV191" s="75"/>
      <c r="AW191" s="75"/>
      <c r="AX191" s="75"/>
      <c r="AY191" s="75"/>
      <c r="AZ191" s="75"/>
      <c r="BA191" s="17" t="str">
        <f t="shared" si="60"/>
        <v/>
      </c>
      <c r="BB191" s="17" t="str">
        <f t="shared" si="56"/>
        <v/>
      </c>
      <c r="BC191" s="3"/>
      <c r="BD191" s="25">
        <f t="shared" si="57"/>
        <v>0</v>
      </c>
      <c r="BE191" s="25">
        <f t="shared" si="58"/>
        <v>0</v>
      </c>
      <c r="BF191" s="3"/>
    </row>
    <row r="192" spans="1:58" ht="11.25" customHeight="1" x14ac:dyDescent="0.15">
      <c r="A192" s="327"/>
      <c r="B192" s="320" t="s">
        <v>219</v>
      </c>
      <c r="C192" s="320"/>
      <c r="D192" s="113">
        <f t="shared" si="59"/>
        <v>29</v>
      </c>
      <c r="E192" s="96"/>
      <c r="F192" s="80"/>
      <c r="G192" s="80"/>
      <c r="H192" s="80">
        <v>3</v>
      </c>
      <c r="I192" s="80">
        <v>2</v>
      </c>
      <c r="J192" s="80">
        <v>5</v>
      </c>
      <c r="K192" s="80">
        <v>19</v>
      </c>
      <c r="L192" s="80"/>
      <c r="M192" s="98"/>
      <c r="N192" s="83">
        <v>4</v>
      </c>
      <c r="O192" s="83">
        <v>25</v>
      </c>
      <c r="P192" s="119"/>
      <c r="Q192" s="75" t="str">
        <f t="shared" si="55"/>
        <v xml:space="preserve"> </v>
      </c>
      <c r="R192" s="75"/>
      <c r="S192" s="75"/>
      <c r="T192" s="75"/>
      <c r="U192" s="75"/>
      <c r="V192" s="75"/>
      <c r="W192" s="75"/>
      <c r="X192" s="75"/>
      <c r="Y192" s="75"/>
      <c r="Z192" s="75"/>
      <c r="AA192" s="75"/>
      <c r="AB192" s="75"/>
      <c r="AC192" s="75"/>
      <c r="AD192" s="75"/>
      <c r="AE192" s="75"/>
      <c r="AF192" s="75"/>
      <c r="AG192" s="75"/>
      <c r="AH192" s="75"/>
      <c r="AI192" s="75"/>
      <c r="AJ192" s="75"/>
      <c r="AK192" s="75"/>
      <c r="AL192" s="75"/>
      <c r="AM192" s="75"/>
      <c r="AN192" s="75"/>
      <c r="AO192" s="75"/>
      <c r="AP192" s="75"/>
      <c r="AQ192" s="75"/>
      <c r="AR192" s="75"/>
      <c r="AS192" s="75"/>
      <c r="AT192" s="75"/>
      <c r="AU192" s="75"/>
      <c r="AV192" s="75"/>
      <c r="AW192" s="75"/>
      <c r="AX192" s="75"/>
      <c r="AY192" s="75"/>
      <c r="AZ192" s="75"/>
      <c r="BA192" s="17" t="str">
        <f t="shared" si="60"/>
        <v/>
      </c>
      <c r="BB192" s="17" t="str">
        <f t="shared" si="56"/>
        <v/>
      </c>
      <c r="BC192" s="3"/>
      <c r="BD192" s="25">
        <f t="shared" si="57"/>
        <v>0</v>
      </c>
      <c r="BE192" s="25">
        <f t="shared" si="58"/>
        <v>0</v>
      </c>
      <c r="BF192" s="3"/>
    </row>
    <row r="193" spans="1:58" ht="11.25" customHeight="1" x14ac:dyDescent="0.15">
      <c r="A193" s="327"/>
      <c r="B193" s="320" t="s">
        <v>141</v>
      </c>
      <c r="C193" s="320"/>
      <c r="D193" s="113">
        <f t="shared" si="59"/>
        <v>14</v>
      </c>
      <c r="E193" s="96"/>
      <c r="F193" s="80"/>
      <c r="G193" s="80"/>
      <c r="H193" s="80">
        <v>1</v>
      </c>
      <c r="I193" s="80">
        <v>3</v>
      </c>
      <c r="J193" s="80">
        <v>2</v>
      </c>
      <c r="K193" s="80">
        <v>7</v>
      </c>
      <c r="L193" s="80">
        <v>1</v>
      </c>
      <c r="M193" s="98"/>
      <c r="N193" s="83">
        <v>4</v>
      </c>
      <c r="O193" s="83">
        <v>10</v>
      </c>
      <c r="P193" s="119"/>
      <c r="Q193" s="75" t="str">
        <f t="shared" si="55"/>
        <v xml:space="preserve"> </v>
      </c>
      <c r="R193" s="75"/>
      <c r="S193" s="75"/>
      <c r="T193" s="75"/>
      <c r="U193" s="75"/>
      <c r="V193" s="75"/>
      <c r="W193" s="75"/>
      <c r="X193" s="75"/>
      <c r="Y193" s="75"/>
      <c r="Z193" s="75"/>
      <c r="AA193" s="75"/>
      <c r="AB193" s="75"/>
      <c r="AC193" s="75"/>
      <c r="AD193" s="75"/>
      <c r="AE193" s="75"/>
      <c r="AF193" s="75"/>
      <c r="AG193" s="75"/>
      <c r="AH193" s="75"/>
      <c r="AI193" s="75"/>
      <c r="AJ193" s="75"/>
      <c r="AK193" s="75"/>
      <c r="AL193" s="75"/>
      <c r="AM193" s="75"/>
      <c r="AN193" s="75"/>
      <c r="AO193" s="75"/>
      <c r="AP193" s="75"/>
      <c r="AQ193" s="75"/>
      <c r="AR193" s="75"/>
      <c r="AS193" s="75"/>
      <c r="AT193" s="75"/>
      <c r="AU193" s="75"/>
      <c r="AV193" s="75"/>
      <c r="AW193" s="75"/>
      <c r="AX193" s="75"/>
      <c r="AY193" s="75"/>
      <c r="AZ193" s="75"/>
      <c r="BA193" s="17" t="str">
        <f t="shared" si="60"/>
        <v/>
      </c>
      <c r="BB193" s="17" t="str">
        <f t="shared" si="56"/>
        <v/>
      </c>
      <c r="BC193" s="3"/>
      <c r="BD193" s="25">
        <f t="shared" si="57"/>
        <v>0</v>
      </c>
      <c r="BE193" s="25">
        <f t="shared" si="58"/>
        <v>0</v>
      </c>
      <c r="BF193" s="3"/>
    </row>
    <row r="194" spans="1:58" ht="11.25" customHeight="1" x14ac:dyDescent="0.15">
      <c r="A194" s="307"/>
      <c r="B194" s="326" t="s">
        <v>142</v>
      </c>
      <c r="C194" s="326"/>
      <c r="D194" s="195">
        <f t="shared" si="59"/>
        <v>8</v>
      </c>
      <c r="E194" s="53"/>
      <c r="F194" s="55"/>
      <c r="G194" s="55"/>
      <c r="H194" s="55">
        <v>1</v>
      </c>
      <c r="I194" s="55"/>
      <c r="J194" s="55">
        <v>1</v>
      </c>
      <c r="K194" s="55">
        <v>6</v>
      </c>
      <c r="L194" s="55"/>
      <c r="M194" s="57"/>
      <c r="N194" s="58">
        <v>1</v>
      </c>
      <c r="O194" s="58">
        <v>7</v>
      </c>
      <c r="P194" s="148"/>
      <c r="Q194" s="75" t="str">
        <f t="shared" si="55"/>
        <v xml:space="preserve"> </v>
      </c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  <c r="AC194" s="75"/>
      <c r="AD194" s="75"/>
      <c r="AE194" s="75"/>
      <c r="AF194" s="75"/>
      <c r="AG194" s="75"/>
      <c r="AH194" s="75"/>
      <c r="AI194" s="75"/>
      <c r="AJ194" s="75"/>
      <c r="AK194" s="75"/>
      <c r="AL194" s="75"/>
      <c r="AM194" s="75"/>
      <c r="AN194" s="75"/>
      <c r="AO194" s="75"/>
      <c r="AP194" s="75"/>
      <c r="AQ194" s="75"/>
      <c r="AR194" s="75"/>
      <c r="AS194" s="75"/>
      <c r="AT194" s="75"/>
      <c r="AU194" s="75"/>
      <c r="AV194" s="75"/>
      <c r="AW194" s="75"/>
      <c r="AX194" s="75"/>
      <c r="AY194" s="75"/>
      <c r="AZ194" s="75"/>
      <c r="BA194" s="17" t="str">
        <f t="shared" si="60"/>
        <v/>
      </c>
      <c r="BB194" s="17" t="str">
        <f t="shared" si="56"/>
        <v/>
      </c>
      <c r="BC194" s="3"/>
      <c r="BD194" s="25">
        <f t="shared" si="57"/>
        <v>0</v>
      </c>
      <c r="BE194" s="25">
        <f t="shared" si="58"/>
        <v>0</v>
      </c>
      <c r="BF194" s="3"/>
    </row>
    <row r="195" spans="1:58" ht="11.25" customHeight="1" x14ac:dyDescent="0.15">
      <c r="A195" s="306" t="s">
        <v>87</v>
      </c>
      <c r="B195" s="328" t="s">
        <v>218</v>
      </c>
      <c r="C195" s="328"/>
      <c r="D195" s="111">
        <f>+SUM(E195:J195)</f>
        <v>37</v>
      </c>
      <c r="E195" s="62">
        <v>15</v>
      </c>
      <c r="F195" s="63">
        <v>5</v>
      </c>
      <c r="G195" s="63">
        <v>4</v>
      </c>
      <c r="H195" s="63">
        <v>1</v>
      </c>
      <c r="I195" s="63">
        <v>10</v>
      </c>
      <c r="J195" s="63">
        <v>2</v>
      </c>
      <c r="K195" s="223"/>
      <c r="L195" s="223"/>
      <c r="M195" s="224"/>
      <c r="N195" s="74">
        <v>20</v>
      </c>
      <c r="O195" s="74">
        <v>17</v>
      </c>
      <c r="P195" s="225"/>
      <c r="Q195" s="75" t="str">
        <f t="shared" si="55"/>
        <v xml:space="preserve"> </v>
      </c>
      <c r="R195" s="75"/>
      <c r="S195" s="75"/>
      <c r="T195" s="75"/>
      <c r="U195" s="75"/>
      <c r="V195" s="75"/>
      <c r="W195" s="75"/>
      <c r="X195" s="75"/>
      <c r="Y195" s="75"/>
      <c r="Z195" s="75"/>
      <c r="AA195" s="75"/>
      <c r="AB195" s="75"/>
      <c r="AC195" s="75"/>
      <c r="AD195" s="75"/>
      <c r="AE195" s="75"/>
      <c r="AF195" s="75"/>
      <c r="AG195" s="75"/>
      <c r="AH195" s="75"/>
      <c r="AI195" s="75"/>
      <c r="AJ195" s="75"/>
      <c r="AK195" s="75"/>
      <c r="AL195" s="75"/>
      <c r="AM195" s="75"/>
      <c r="AN195" s="75"/>
      <c r="AO195" s="75"/>
      <c r="AP195" s="75"/>
      <c r="AQ195" s="75"/>
      <c r="AR195" s="75"/>
      <c r="AS195" s="75"/>
      <c r="AT195" s="75"/>
      <c r="AU195" s="75"/>
      <c r="AV195" s="75"/>
      <c r="AW195" s="75"/>
      <c r="AX195" s="75"/>
      <c r="AY195" s="75"/>
      <c r="AZ195" s="75"/>
      <c r="BA195" s="17" t="str">
        <f t="shared" si="60"/>
        <v/>
      </c>
      <c r="BB195" s="8" t="str">
        <f t="shared" si="56"/>
        <v/>
      </c>
      <c r="BC195" s="3"/>
      <c r="BD195" s="25">
        <f t="shared" si="57"/>
        <v>0</v>
      </c>
      <c r="BE195" s="29">
        <f t="shared" si="58"/>
        <v>0</v>
      </c>
      <c r="BF195" s="3"/>
    </row>
    <row r="196" spans="1:58" ht="11.25" customHeight="1" x14ac:dyDescent="0.15">
      <c r="A196" s="327"/>
      <c r="B196" s="320" t="s">
        <v>219</v>
      </c>
      <c r="C196" s="320"/>
      <c r="D196" s="113">
        <f>+SUM(E196:J196)</f>
        <v>143</v>
      </c>
      <c r="E196" s="96">
        <v>65</v>
      </c>
      <c r="F196" s="80">
        <v>8</v>
      </c>
      <c r="G196" s="80">
        <v>18</v>
      </c>
      <c r="H196" s="80">
        <v>2</v>
      </c>
      <c r="I196" s="80">
        <v>38</v>
      </c>
      <c r="J196" s="80">
        <v>12</v>
      </c>
      <c r="K196" s="79"/>
      <c r="L196" s="79"/>
      <c r="M196" s="99"/>
      <c r="N196" s="83">
        <v>77</v>
      </c>
      <c r="O196" s="83">
        <v>66</v>
      </c>
      <c r="P196" s="121"/>
      <c r="Q196" s="75" t="str">
        <f t="shared" si="55"/>
        <v xml:space="preserve"> </v>
      </c>
      <c r="R196" s="75"/>
      <c r="S196" s="75"/>
      <c r="T196" s="75"/>
      <c r="U196" s="75"/>
      <c r="V196" s="75"/>
      <c r="W196" s="75"/>
      <c r="X196" s="75"/>
      <c r="Y196" s="75"/>
      <c r="Z196" s="75"/>
      <c r="AA196" s="75"/>
      <c r="AB196" s="75"/>
      <c r="AC196" s="75"/>
      <c r="AD196" s="75"/>
      <c r="AE196" s="75"/>
      <c r="AF196" s="75"/>
      <c r="AG196" s="75"/>
      <c r="AH196" s="75"/>
      <c r="AI196" s="75"/>
      <c r="AJ196" s="75"/>
      <c r="AK196" s="75"/>
      <c r="AL196" s="75"/>
      <c r="AM196" s="75"/>
      <c r="AN196" s="75"/>
      <c r="AO196" s="75"/>
      <c r="AP196" s="75"/>
      <c r="AQ196" s="75"/>
      <c r="AR196" s="75"/>
      <c r="AS196" s="75"/>
      <c r="AT196" s="75"/>
      <c r="AU196" s="75"/>
      <c r="AV196" s="75"/>
      <c r="AW196" s="75"/>
      <c r="AX196" s="75"/>
      <c r="AY196" s="75"/>
      <c r="AZ196" s="75"/>
      <c r="BA196" s="17" t="str">
        <f t="shared" si="60"/>
        <v/>
      </c>
      <c r="BB196" s="8" t="str">
        <f t="shared" si="56"/>
        <v/>
      </c>
      <c r="BC196" s="3"/>
      <c r="BD196" s="25">
        <f t="shared" si="57"/>
        <v>0</v>
      </c>
      <c r="BE196" s="29">
        <f t="shared" si="58"/>
        <v>0</v>
      </c>
      <c r="BF196" s="3"/>
    </row>
    <row r="197" spans="1:58" ht="11.25" customHeight="1" x14ac:dyDescent="0.15">
      <c r="A197" s="327"/>
      <c r="B197" s="320" t="s">
        <v>141</v>
      </c>
      <c r="C197" s="320"/>
      <c r="D197" s="113">
        <f>+SUM(E197:J197)</f>
        <v>37</v>
      </c>
      <c r="E197" s="96">
        <v>15</v>
      </c>
      <c r="F197" s="80">
        <v>5</v>
      </c>
      <c r="G197" s="80">
        <v>4</v>
      </c>
      <c r="H197" s="80">
        <v>1</v>
      </c>
      <c r="I197" s="80">
        <v>10</v>
      </c>
      <c r="J197" s="80">
        <v>2</v>
      </c>
      <c r="K197" s="79"/>
      <c r="L197" s="79"/>
      <c r="M197" s="99"/>
      <c r="N197" s="83">
        <v>20</v>
      </c>
      <c r="O197" s="83">
        <v>17</v>
      </c>
      <c r="P197" s="121"/>
      <c r="Q197" s="75" t="str">
        <f t="shared" si="55"/>
        <v xml:space="preserve"> </v>
      </c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75"/>
      <c r="AK197" s="75"/>
      <c r="AL197" s="75"/>
      <c r="AM197" s="75"/>
      <c r="AN197" s="75"/>
      <c r="AO197" s="75"/>
      <c r="AP197" s="75"/>
      <c r="AQ197" s="75"/>
      <c r="AR197" s="75"/>
      <c r="AS197" s="75"/>
      <c r="AT197" s="75"/>
      <c r="AU197" s="75"/>
      <c r="AV197" s="75"/>
      <c r="AW197" s="75"/>
      <c r="AX197" s="75"/>
      <c r="AY197" s="75"/>
      <c r="AZ197" s="75"/>
      <c r="BA197" s="17" t="str">
        <f t="shared" si="60"/>
        <v/>
      </c>
      <c r="BB197" s="8" t="str">
        <f t="shared" si="56"/>
        <v/>
      </c>
      <c r="BC197" s="3"/>
      <c r="BD197" s="25">
        <f t="shared" si="57"/>
        <v>0</v>
      </c>
      <c r="BE197" s="29">
        <f t="shared" si="58"/>
        <v>0</v>
      </c>
      <c r="BF197" s="3"/>
    </row>
    <row r="198" spans="1:58" ht="11.25" customHeight="1" x14ac:dyDescent="0.15">
      <c r="A198" s="307"/>
      <c r="B198" s="326" t="s">
        <v>142</v>
      </c>
      <c r="C198" s="326"/>
      <c r="D198" s="195">
        <f>+SUM(E198:J198)</f>
        <v>29</v>
      </c>
      <c r="E198" s="53">
        <v>9</v>
      </c>
      <c r="F198" s="55">
        <v>3</v>
      </c>
      <c r="G198" s="55">
        <v>4</v>
      </c>
      <c r="H198" s="55">
        <v>1</v>
      </c>
      <c r="I198" s="55">
        <v>10</v>
      </c>
      <c r="J198" s="55">
        <v>2</v>
      </c>
      <c r="K198" s="226"/>
      <c r="L198" s="226"/>
      <c r="M198" s="227"/>
      <c r="N198" s="58">
        <v>13</v>
      </c>
      <c r="O198" s="58">
        <v>16</v>
      </c>
      <c r="P198" s="228"/>
      <c r="Q198" s="75" t="str">
        <f t="shared" si="55"/>
        <v xml:space="preserve"> </v>
      </c>
      <c r="R198" s="75"/>
      <c r="S198" s="75"/>
      <c r="T198" s="75"/>
      <c r="U198" s="75"/>
      <c r="V198" s="75"/>
      <c r="W198" s="75"/>
      <c r="X198" s="75"/>
      <c r="Y198" s="75"/>
      <c r="Z198" s="75"/>
      <c r="AA198" s="75"/>
      <c r="AB198" s="75"/>
      <c r="AC198" s="75"/>
      <c r="AD198" s="75"/>
      <c r="AE198" s="75"/>
      <c r="AF198" s="75"/>
      <c r="AG198" s="75"/>
      <c r="AH198" s="75"/>
      <c r="AI198" s="75"/>
      <c r="AJ198" s="75"/>
      <c r="AK198" s="75"/>
      <c r="AL198" s="75"/>
      <c r="AM198" s="75"/>
      <c r="AN198" s="75"/>
      <c r="AO198" s="75"/>
      <c r="AP198" s="75"/>
      <c r="AQ198" s="75"/>
      <c r="AR198" s="75"/>
      <c r="AS198" s="75"/>
      <c r="AT198" s="75"/>
      <c r="AU198" s="75"/>
      <c r="AV198" s="75"/>
      <c r="AW198" s="75"/>
      <c r="AX198" s="75"/>
      <c r="AY198" s="75"/>
      <c r="AZ198" s="75"/>
      <c r="BA198" s="17" t="str">
        <f t="shared" si="60"/>
        <v/>
      </c>
      <c r="BB198" s="8" t="str">
        <f t="shared" si="56"/>
        <v/>
      </c>
      <c r="BC198" s="3"/>
      <c r="BD198" s="25">
        <f t="shared" si="57"/>
        <v>0</v>
      </c>
      <c r="BE198" s="29">
        <f t="shared" si="58"/>
        <v>0</v>
      </c>
      <c r="BF198" s="27"/>
    </row>
    <row r="199" spans="1:58" ht="11.25" customHeight="1" x14ac:dyDescent="0.15">
      <c r="A199" s="306" t="s">
        <v>144</v>
      </c>
      <c r="B199" s="319" t="s">
        <v>218</v>
      </c>
      <c r="C199" s="319"/>
      <c r="D199" s="229">
        <f t="shared" si="59"/>
        <v>33</v>
      </c>
      <c r="E199" s="114">
        <v>1</v>
      </c>
      <c r="F199" s="115"/>
      <c r="G199" s="115"/>
      <c r="H199" s="115">
        <v>1</v>
      </c>
      <c r="I199" s="115"/>
      <c r="J199" s="115">
        <v>7</v>
      </c>
      <c r="K199" s="115">
        <v>17</v>
      </c>
      <c r="L199" s="115"/>
      <c r="M199" s="179">
        <v>7</v>
      </c>
      <c r="N199" s="117">
        <v>6</v>
      </c>
      <c r="O199" s="117">
        <v>27</v>
      </c>
      <c r="P199" s="118"/>
      <c r="Q199" s="75" t="str">
        <f t="shared" si="55"/>
        <v xml:space="preserve"> </v>
      </c>
      <c r="R199" s="75"/>
      <c r="S199" s="75"/>
      <c r="T199" s="75"/>
      <c r="U199" s="75"/>
      <c r="V199" s="75"/>
      <c r="W199" s="75"/>
      <c r="X199" s="75"/>
      <c r="Y199" s="75"/>
      <c r="Z199" s="75"/>
      <c r="AA199" s="75"/>
      <c r="AB199" s="75"/>
      <c r="AC199" s="75"/>
      <c r="AD199" s="75"/>
      <c r="AE199" s="75"/>
      <c r="AF199" s="75"/>
      <c r="AG199" s="75"/>
      <c r="AH199" s="75"/>
      <c r="AI199" s="75"/>
      <c r="AJ199" s="75"/>
      <c r="AK199" s="75"/>
      <c r="AL199" s="75"/>
      <c r="AM199" s="75"/>
      <c r="AN199" s="75"/>
      <c r="AO199" s="75"/>
      <c r="AP199" s="75"/>
      <c r="AQ199" s="75"/>
      <c r="AR199" s="75"/>
      <c r="AS199" s="75"/>
      <c r="AT199" s="75"/>
      <c r="AU199" s="75"/>
      <c r="AV199" s="75"/>
      <c r="AW199" s="75"/>
      <c r="AX199" s="75"/>
      <c r="AY199" s="75"/>
      <c r="AZ199" s="75"/>
      <c r="BA199" s="17" t="str">
        <f t="shared" si="60"/>
        <v/>
      </c>
      <c r="BB199" s="17" t="str">
        <f t="shared" si="56"/>
        <v/>
      </c>
      <c r="BC199" s="3"/>
      <c r="BD199" s="25">
        <f t="shared" si="57"/>
        <v>0</v>
      </c>
      <c r="BE199" s="25">
        <f t="shared" si="58"/>
        <v>0</v>
      </c>
      <c r="BF199" s="2"/>
    </row>
    <row r="200" spans="1:58" ht="11.25" customHeight="1" x14ac:dyDescent="0.15">
      <c r="A200" s="327"/>
      <c r="B200" s="320" t="s">
        <v>219</v>
      </c>
      <c r="C200" s="320"/>
      <c r="D200" s="113">
        <f t="shared" si="59"/>
        <v>193</v>
      </c>
      <c r="E200" s="96"/>
      <c r="F200" s="80"/>
      <c r="G200" s="80"/>
      <c r="H200" s="80"/>
      <c r="I200" s="80"/>
      <c r="J200" s="80">
        <v>16</v>
      </c>
      <c r="K200" s="80">
        <v>126</v>
      </c>
      <c r="L200" s="80">
        <v>5</v>
      </c>
      <c r="M200" s="98">
        <v>46</v>
      </c>
      <c r="N200" s="83">
        <v>31</v>
      </c>
      <c r="O200" s="83">
        <v>162</v>
      </c>
      <c r="P200" s="119">
        <v>1</v>
      </c>
      <c r="Q200" s="75" t="str">
        <f t="shared" si="55"/>
        <v xml:space="preserve"> </v>
      </c>
      <c r="R200" s="75"/>
      <c r="S200" s="75"/>
      <c r="T200" s="75"/>
      <c r="U200" s="75"/>
      <c r="V200" s="75"/>
      <c r="W200" s="75"/>
      <c r="X200" s="75"/>
      <c r="Y200" s="75"/>
      <c r="Z200" s="75"/>
      <c r="AA200" s="75"/>
      <c r="AB200" s="75"/>
      <c r="AC200" s="75"/>
      <c r="AD200" s="75"/>
      <c r="AE200" s="75"/>
      <c r="AF200" s="75"/>
      <c r="AG200" s="75"/>
      <c r="AH200" s="75"/>
      <c r="AI200" s="75"/>
      <c r="AJ200" s="75"/>
      <c r="AK200" s="75"/>
      <c r="AL200" s="75"/>
      <c r="AM200" s="75"/>
      <c r="AN200" s="75"/>
      <c r="AO200" s="75"/>
      <c r="AP200" s="75"/>
      <c r="AQ200" s="75"/>
      <c r="AR200" s="75"/>
      <c r="AS200" s="75"/>
      <c r="AT200" s="75"/>
      <c r="AU200" s="75"/>
      <c r="AV200" s="75"/>
      <c r="AW200" s="75"/>
      <c r="AX200" s="75"/>
      <c r="AY200" s="75"/>
      <c r="AZ200" s="75"/>
      <c r="BA200" s="17" t="str">
        <f t="shared" si="60"/>
        <v/>
      </c>
      <c r="BB200" s="17" t="str">
        <f t="shared" si="56"/>
        <v/>
      </c>
      <c r="BC200" s="3"/>
      <c r="BD200" s="25">
        <f t="shared" si="57"/>
        <v>0</v>
      </c>
      <c r="BE200" s="25">
        <f t="shared" si="58"/>
        <v>0</v>
      </c>
      <c r="BF200" s="2"/>
    </row>
    <row r="201" spans="1:58" ht="11.25" customHeight="1" x14ac:dyDescent="0.15">
      <c r="A201" s="327"/>
      <c r="B201" s="320" t="s">
        <v>141</v>
      </c>
      <c r="C201" s="320"/>
      <c r="D201" s="113">
        <f t="shared" si="59"/>
        <v>30</v>
      </c>
      <c r="E201" s="96"/>
      <c r="F201" s="80"/>
      <c r="G201" s="80"/>
      <c r="H201" s="80"/>
      <c r="I201" s="80"/>
      <c r="J201" s="80">
        <v>7</v>
      </c>
      <c r="K201" s="80">
        <v>16</v>
      </c>
      <c r="L201" s="80"/>
      <c r="M201" s="98">
        <v>7</v>
      </c>
      <c r="N201" s="83">
        <v>6</v>
      </c>
      <c r="O201" s="83">
        <v>24</v>
      </c>
      <c r="P201" s="119"/>
      <c r="Q201" s="75" t="str">
        <f t="shared" si="55"/>
        <v xml:space="preserve"> </v>
      </c>
      <c r="R201" s="75"/>
      <c r="S201" s="75"/>
      <c r="T201" s="75"/>
      <c r="U201" s="75"/>
      <c r="V201" s="75"/>
      <c r="W201" s="75"/>
      <c r="X201" s="75"/>
      <c r="Y201" s="75"/>
      <c r="Z201" s="75"/>
      <c r="AA201" s="75"/>
      <c r="AB201" s="75"/>
      <c r="AC201" s="75"/>
      <c r="AD201" s="75"/>
      <c r="AE201" s="75"/>
      <c r="AF201" s="75"/>
      <c r="AG201" s="75"/>
      <c r="AH201" s="75"/>
      <c r="AI201" s="75"/>
      <c r="AJ201" s="75"/>
      <c r="AK201" s="75"/>
      <c r="AL201" s="75"/>
      <c r="AM201" s="75"/>
      <c r="AN201" s="75"/>
      <c r="AO201" s="75"/>
      <c r="AP201" s="75"/>
      <c r="AQ201" s="75"/>
      <c r="AR201" s="75"/>
      <c r="AS201" s="75"/>
      <c r="AT201" s="75"/>
      <c r="AU201" s="75"/>
      <c r="AV201" s="75"/>
      <c r="AW201" s="75"/>
      <c r="AX201" s="75"/>
      <c r="AY201" s="75"/>
      <c r="AZ201" s="75"/>
      <c r="BA201" s="17" t="str">
        <f t="shared" si="60"/>
        <v/>
      </c>
      <c r="BB201" s="17" t="str">
        <f t="shared" si="56"/>
        <v/>
      </c>
      <c r="BC201" s="3"/>
      <c r="BD201" s="25">
        <f t="shared" si="57"/>
        <v>0</v>
      </c>
      <c r="BE201" s="25">
        <f t="shared" si="58"/>
        <v>0</v>
      </c>
      <c r="BF201" s="2"/>
    </row>
    <row r="202" spans="1:58" ht="11.25" customHeight="1" x14ac:dyDescent="0.15">
      <c r="A202" s="307"/>
      <c r="B202" s="321" t="s">
        <v>142</v>
      </c>
      <c r="C202" s="321"/>
      <c r="D202" s="191">
        <f t="shared" si="59"/>
        <v>37</v>
      </c>
      <c r="E202" s="142"/>
      <c r="F202" s="144"/>
      <c r="G202" s="144"/>
      <c r="H202" s="144"/>
      <c r="I202" s="144"/>
      <c r="J202" s="144">
        <v>6</v>
      </c>
      <c r="K202" s="144">
        <v>21</v>
      </c>
      <c r="L202" s="144">
        <v>1</v>
      </c>
      <c r="M202" s="145">
        <v>9</v>
      </c>
      <c r="N202" s="87">
        <v>9</v>
      </c>
      <c r="O202" s="87">
        <v>28</v>
      </c>
      <c r="P202" s="157"/>
      <c r="Q202" s="75" t="str">
        <f t="shared" si="55"/>
        <v xml:space="preserve"> </v>
      </c>
      <c r="R202" s="75"/>
      <c r="S202" s="75"/>
      <c r="T202" s="75"/>
      <c r="U202" s="75"/>
      <c r="V202" s="75"/>
      <c r="W202" s="75"/>
      <c r="X202" s="75"/>
      <c r="Y202" s="75"/>
      <c r="Z202" s="75"/>
      <c r="AA202" s="75"/>
      <c r="AB202" s="75"/>
      <c r="AC202" s="75"/>
      <c r="AD202" s="75"/>
      <c r="AE202" s="75"/>
      <c r="AF202" s="75"/>
      <c r="AG202" s="75"/>
      <c r="AH202" s="75"/>
      <c r="AI202" s="75"/>
      <c r="AJ202" s="75"/>
      <c r="AK202" s="75"/>
      <c r="AL202" s="75"/>
      <c r="AM202" s="75"/>
      <c r="AN202" s="75"/>
      <c r="AO202" s="75"/>
      <c r="AP202" s="75"/>
      <c r="AQ202" s="75"/>
      <c r="AR202" s="75"/>
      <c r="AS202" s="75"/>
      <c r="AT202" s="75"/>
      <c r="AU202" s="75"/>
      <c r="AV202" s="75"/>
      <c r="AW202" s="75"/>
      <c r="AX202" s="75"/>
      <c r="AY202" s="75"/>
      <c r="AZ202" s="75"/>
      <c r="BA202" s="17" t="str">
        <f t="shared" si="60"/>
        <v/>
      </c>
      <c r="BB202" s="17" t="str">
        <f t="shared" si="56"/>
        <v/>
      </c>
      <c r="BC202" s="3"/>
      <c r="BD202" s="25">
        <f t="shared" si="57"/>
        <v>0</v>
      </c>
      <c r="BE202" s="25">
        <f t="shared" si="58"/>
        <v>0</v>
      </c>
      <c r="BF202" s="2"/>
    </row>
    <row r="203" spans="1:58" ht="11.25" customHeight="1" x14ac:dyDescent="0.15">
      <c r="A203" s="306" t="s">
        <v>220</v>
      </c>
      <c r="B203" s="328" t="s">
        <v>218</v>
      </c>
      <c r="C203" s="328"/>
      <c r="D203" s="111">
        <f>+SUM(E203:K203)</f>
        <v>0</v>
      </c>
      <c r="E203" s="62"/>
      <c r="F203" s="63"/>
      <c r="G203" s="63"/>
      <c r="H203" s="63"/>
      <c r="I203" s="63"/>
      <c r="J203" s="63"/>
      <c r="K203" s="63"/>
      <c r="L203" s="223"/>
      <c r="M203" s="224"/>
      <c r="N203" s="74"/>
      <c r="O203" s="74"/>
      <c r="P203" s="225"/>
      <c r="Q203" s="75" t="str">
        <f t="shared" si="55"/>
        <v xml:space="preserve"> </v>
      </c>
      <c r="R203" s="75"/>
      <c r="S203" s="75"/>
      <c r="T203" s="75"/>
      <c r="U203" s="75"/>
      <c r="V203" s="75"/>
      <c r="W203" s="75"/>
      <c r="X203" s="75"/>
      <c r="Y203" s="75"/>
      <c r="Z203" s="75"/>
      <c r="AA203" s="75"/>
      <c r="AB203" s="75"/>
      <c r="AC203" s="75"/>
      <c r="AD203" s="75"/>
      <c r="AE203" s="75"/>
      <c r="AF203" s="75"/>
      <c r="AG203" s="75"/>
      <c r="AH203" s="75"/>
      <c r="AI203" s="75"/>
      <c r="AJ203" s="75"/>
      <c r="AK203" s="75"/>
      <c r="AL203" s="75"/>
      <c r="AM203" s="75"/>
      <c r="AN203" s="75"/>
      <c r="AO203" s="75"/>
      <c r="AP203" s="75"/>
      <c r="AQ203" s="75"/>
      <c r="AR203" s="75"/>
      <c r="AS203" s="75"/>
      <c r="AT203" s="75"/>
      <c r="AU203" s="75"/>
      <c r="AV203" s="75"/>
      <c r="AW203" s="75"/>
      <c r="AX203" s="75"/>
      <c r="AY203" s="75"/>
      <c r="AZ203" s="75"/>
      <c r="BA203" s="17" t="str">
        <f t="shared" si="60"/>
        <v/>
      </c>
      <c r="BB203" s="8" t="str">
        <f t="shared" si="56"/>
        <v/>
      </c>
      <c r="BC203" s="2"/>
      <c r="BD203" s="25">
        <f t="shared" si="57"/>
        <v>0</v>
      </c>
      <c r="BE203" s="29">
        <f t="shared" si="58"/>
        <v>0</v>
      </c>
      <c r="BF203" s="2"/>
    </row>
    <row r="204" spans="1:58" ht="11.25" customHeight="1" x14ac:dyDescent="0.15">
      <c r="A204" s="327"/>
      <c r="B204" s="320" t="s">
        <v>219</v>
      </c>
      <c r="C204" s="320"/>
      <c r="D204" s="113">
        <f>+SUM(E204:K204)</f>
        <v>113</v>
      </c>
      <c r="E204" s="96"/>
      <c r="F204" s="80"/>
      <c r="G204" s="80"/>
      <c r="H204" s="80">
        <v>12</v>
      </c>
      <c r="I204" s="80">
        <v>48</v>
      </c>
      <c r="J204" s="80">
        <v>48</v>
      </c>
      <c r="K204" s="80">
        <v>5</v>
      </c>
      <c r="L204" s="79"/>
      <c r="M204" s="99"/>
      <c r="N204" s="83">
        <v>51</v>
      </c>
      <c r="O204" s="83">
        <v>62</v>
      </c>
      <c r="P204" s="121"/>
      <c r="Q204" s="75" t="str">
        <f t="shared" si="55"/>
        <v xml:space="preserve"> </v>
      </c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  <c r="AC204" s="75"/>
      <c r="AD204" s="75"/>
      <c r="AE204" s="75"/>
      <c r="AF204" s="75"/>
      <c r="AG204" s="75"/>
      <c r="AH204" s="75"/>
      <c r="AI204" s="75"/>
      <c r="AJ204" s="75"/>
      <c r="AK204" s="75"/>
      <c r="AL204" s="75"/>
      <c r="AM204" s="75"/>
      <c r="AN204" s="75"/>
      <c r="AO204" s="75"/>
      <c r="AP204" s="75"/>
      <c r="AQ204" s="75"/>
      <c r="AR204" s="75"/>
      <c r="AS204" s="75"/>
      <c r="AT204" s="75"/>
      <c r="AU204" s="75"/>
      <c r="AV204" s="75"/>
      <c r="AW204" s="75"/>
      <c r="AX204" s="75"/>
      <c r="AY204" s="75"/>
      <c r="AZ204" s="75"/>
      <c r="BA204" s="17" t="str">
        <f t="shared" si="60"/>
        <v/>
      </c>
      <c r="BB204" s="8" t="str">
        <f t="shared" si="56"/>
        <v/>
      </c>
      <c r="BC204" s="2"/>
      <c r="BD204" s="25">
        <f t="shared" si="57"/>
        <v>0</v>
      </c>
      <c r="BE204" s="29">
        <f t="shared" si="58"/>
        <v>0</v>
      </c>
      <c r="BF204" s="2"/>
    </row>
    <row r="205" spans="1:58" ht="11.25" customHeight="1" x14ac:dyDescent="0.15">
      <c r="A205" s="327"/>
      <c r="B205" s="320" t="s">
        <v>141</v>
      </c>
      <c r="C205" s="320"/>
      <c r="D205" s="113">
        <f>+SUM(E205:K205)</f>
        <v>0</v>
      </c>
      <c r="E205" s="96"/>
      <c r="F205" s="80"/>
      <c r="G205" s="80"/>
      <c r="H205" s="80"/>
      <c r="I205" s="80"/>
      <c r="J205" s="80"/>
      <c r="K205" s="80"/>
      <c r="L205" s="79"/>
      <c r="M205" s="99"/>
      <c r="N205" s="83"/>
      <c r="O205" s="83"/>
      <c r="P205" s="121"/>
      <c r="Q205" s="75" t="str">
        <f t="shared" si="55"/>
        <v xml:space="preserve"> </v>
      </c>
      <c r="R205" s="75"/>
      <c r="S205" s="75"/>
      <c r="T205" s="75"/>
      <c r="U205" s="75"/>
      <c r="V205" s="75"/>
      <c r="W205" s="75"/>
      <c r="X205" s="75"/>
      <c r="Y205" s="75"/>
      <c r="Z205" s="75"/>
      <c r="AA205" s="75"/>
      <c r="AB205" s="75"/>
      <c r="AC205" s="75"/>
      <c r="AD205" s="75"/>
      <c r="AE205" s="75"/>
      <c r="AF205" s="75"/>
      <c r="AG205" s="75"/>
      <c r="AH205" s="75"/>
      <c r="AI205" s="75"/>
      <c r="AJ205" s="75"/>
      <c r="AK205" s="75"/>
      <c r="AL205" s="75"/>
      <c r="AM205" s="75"/>
      <c r="AN205" s="75"/>
      <c r="AO205" s="75"/>
      <c r="AP205" s="75"/>
      <c r="AQ205" s="75"/>
      <c r="AR205" s="75"/>
      <c r="AS205" s="75"/>
      <c r="AT205" s="75"/>
      <c r="AU205" s="75"/>
      <c r="AV205" s="75"/>
      <c r="AW205" s="75"/>
      <c r="AX205" s="75"/>
      <c r="AY205" s="75"/>
      <c r="AZ205" s="75"/>
      <c r="BA205" s="17" t="str">
        <f t="shared" si="60"/>
        <v/>
      </c>
      <c r="BB205" s="8" t="str">
        <f t="shared" si="56"/>
        <v/>
      </c>
      <c r="BC205" s="2"/>
      <c r="BD205" s="25">
        <f t="shared" si="57"/>
        <v>0</v>
      </c>
      <c r="BE205" s="29">
        <f t="shared" si="58"/>
        <v>0</v>
      </c>
      <c r="BF205" s="2"/>
    </row>
    <row r="206" spans="1:58" ht="11.25" customHeight="1" x14ac:dyDescent="0.15">
      <c r="A206" s="307"/>
      <c r="B206" s="326" t="s">
        <v>142</v>
      </c>
      <c r="C206" s="326"/>
      <c r="D206" s="195">
        <f>+SUM(E206:K206)</f>
        <v>2</v>
      </c>
      <c r="E206" s="53"/>
      <c r="F206" s="55"/>
      <c r="G206" s="55"/>
      <c r="H206" s="55"/>
      <c r="I206" s="55"/>
      <c r="J206" s="55">
        <v>2</v>
      </c>
      <c r="K206" s="55"/>
      <c r="L206" s="226"/>
      <c r="M206" s="227"/>
      <c r="N206" s="58"/>
      <c r="O206" s="58">
        <v>2</v>
      </c>
      <c r="P206" s="228"/>
      <c r="Q206" s="75" t="str">
        <f t="shared" si="55"/>
        <v xml:space="preserve"> </v>
      </c>
      <c r="R206" s="75"/>
      <c r="S206" s="75"/>
      <c r="T206" s="75"/>
      <c r="U206" s="75"/>
      <c r="V206" s="75"/>
      <c r="W206" s="75"/>
      <c r="X206" s="75"/>
      <c r="Y206" s="75"/>
      <c r="Z206" s="75"/>
      <c r="AA206" s="75"/>
      <c r="AB206" s="75"/>
      <c r="AC206" s="75"/>
      <c r="AD206" s="75"/>
      <c r="AE206" s="75"/>
      <c r="AF206" s="75"/>
      <c r="AG206" s="75"/>
      <c r="AH206" s="75"/>
      <c r="AI206" s="75"/>
      <c r="AJ206" s="75"/>
      <c r="AK206" s="75"/>
      <c r="AL206" s="75"/>
      <c r="AM206" s="75"/>
      <c r="AN206" s="75"/>
      <c r="AO206" s="75"/>
      <c r="AP206" s="75"/>
      <c r="AQ206" s="75"/>
      <c r="AR206" s="75"/>
      <c r="AS206" s="75"/>
      <c r="AT206" s="75"/>
      <c r="AU206" s="75"/>
      <c r="AV206" s="75"/>
      <c r="AW206" s="75"/>
      <c r="AX206" s="75"/>
      <c r="AY206" s="75"/>
      <c r="AZ206" s="75"/>
      <c r="BA206" s="17" t="str">
        <f t="shared" si="60"/>
        <v/>
      </c>
      <c r="BB206" s="8" t="str">
        <f t="shared" si="56"/>
        <v/>
      </c>
      <c r="BC206" s="2"/>
      <c r="BD206" s="25">
        <f t="shared" si="57"/>
        <v>0</v>
      </c>
      <c r="BE206" s="29">
        <f t="shared" si="58"/>
        <v>0</v>
      </c>
      <c r="BF206" s="3"/>
    </row>
    <row r="207" spans="1:58" ht="11.25" customHeight="1" x14ac:dyDescent="0.15">
      <c r="A207" s="306" t="s">
        <v>89</v>
      </c>
      <c r="B207" s="319" t="s">
        <v>218</v>
      </c>
      <c r="C207" s="319"/>
      <c r="D207" s="229">
        <f t="shared" si="59"/>
        <v>19</v>
      </c>
      <c r="E207" s="114"/>
      <c r="F207" s="115"/>
      <c r="G207" s="115"/>
      <c r="H207" s="115"/>
      <c r="I207" s="115">
        <v>1</v>
      </c>
      <c r="J207" s="115"/>
      <c r="K207" s="115">
        <v>17</v>
      </c>
      <c r="L207" s="115"/>
      <c r="M207" s="179">
        <v>1</v>
      </c>
      <c r="N207" s="117">
        <v>2</v>
      </c>
      <c r="O207" s="117">
        <v>17</v>
      </c>
      <c r="P207" s="118"/>
      <c r="Q207" s="75" t="str">
        <f t="shared" si="55"/>
        <v xml:space="preserve"> </v>
      </c>
      <c r="R207" s="75"/>
      <c r="S207" s="75"/>
      <c r="T207" s="75"/>
      <c r="U207" s="75"/>
      <c r="V207" s="75"/>
      <c r="W207" s="75"/>
      <c r="X207" s="75"/>
      <c r="Y207" s="75"/>
      <c r="Z207" s="75"/>
      <c r="AA207" s="75"/>
      <c r="AB207" s="75"/>
      <c r="AC207" s="75"/>
      <c r="AD207" s="75"/>
      <c r="AE207" s="75"/>
      <c r="AF207" s="75"/>
      <c r="AG207" s="75"/>
      <c r="AH207" s="75"/>
      <c r="AI207" s="75"/>
      <c r="AJ207" s="75"/>
      <c r="AK207" s="75"/>
      <c r="AL207" s="75"/>
      <c r="AM207" s="75"/>
      <c r="AN207" s="75"/>
      <c r="AO207" s="75"/>
      <c r="AP207" s="75"/>
      <c r="AQ207" s="75"/>
      <c r="AR207" s="75"/>
      <c r="AS207" s="75"/>
      <c r="AT207" s="75"/>
      <c r="AU207" s="75"/>
      <c r="AV207" s="75"/>
      <c r="AW207" s="75"/>
      <c r="AX207" s="75"/>
      <c r="AY207" s="75"/>
      <c r="AZ207" s="75"/>
      <c r="BA207" s="17" t="str">
        <f t="shared" si="60"/>
        <v/>
      </c>
      <c r="BB207" s="17" t="str">
        <f t="shared" si="56"/>
        <v/>
      </c>
      <c r="BC207" s="2"/>
      <c r="BD207" s="25">
        <f t="shared" si="57"/>
        <v>0</v>
      </c>
      <c r="BE207" s="25">
        <f t="shared" si="58"/>
        <v>0</v>
      </c>
      <c r="BF207" s="3"/>
    </row>
    <row r="208" spans="1:58" ht="11.25" customHeight="1" x14ac:dyDescent="0.15">
      <c r="A208" s="327"/>
      <c r="B208" s="320" t="s">
        <v>219</v>
      </c>
      <c r="C208" s="320"/>
      <c r="D208" s="113">
        <f t="shared" si="59"/>
        <v>45</v>
      </c>
      <c r="E208" s="96"/>
      <c r="F208" s="80"/>
      <c r="G208" s="80"/>
      <c r="H208" s="80"/>
      <c r="I208" s="80"/>
      <c r="J208" s="80">
        <v>1</v>
      </c>
      <c r="K208" s="80">
        <v>36</v>
      </c>
      <c r="L208" s="80">
        <v>6</v>
      </c>
      <c r="M208" s="98">
        <v>2</v>
      </c>
      <c r="N208" s="83">
        <v>6</v>
      </c>
      <c r="O208" s="83">
        <v>39</v>
      </c>
      <c r="P208" s="119">
        <v>4</v>
      </c>
      <c r="Q208" s="75" t="str">
        <f t="shared" si="55"/>
        <v xml:space="preserve"> </v>
      </c>
      <c r="R208" s="75"/>
      <c r="S208" s="75"/>
      <c r="T208" s="75"/>
      <c r="U208" s="75"/>
      <c r="V208" s="75"/>
      <c r="W208" s="75"/>
      <c r="X208" s="75"/>
      <c r="Y208" s="75"/>
      <c r="Z208" s="75"/>
      <c r="AA208" s="75"/>
      <c r="AB208" s="75"/>
      <c r="AC208" s="75"/>
      <c r="AD208" s="75"/>
      <c r="AE208" s="75"/>
      <c r="AF208" s="75"/>
      <c r="AG208" s="75"/>
      <c r="AH208" s="75"/>
      <c r="AI208" s="75"/>
      <c r="AJ208" s="75"/>
      <c r="AK208" s="75"/>
      <c r="AL208" s="75"/>
      <c r="AM208" s="75"/>
      <c r="AN208" s="75"/>
      <c r="AO208" s="75"/>
      <c r="AP208" s="75"/>
      <c r="AQ208" s="75"/>
      <c r="AR208" s="75"/>
      <c r="AS208" s="75"/>
      <c r="AT208" s="75"/>
      <c r="AU208" s="75"/>
      <c r="AV208" s="75"/>
      <c r="AW208" s="75"/>
      <c r="AX208" s="75"/>
      <c r="AY208" s="75"/>
      <c r="AZ208" s="75"/>
      <c r="BA208" s="17" t="str">
        <f t="shared" si="60"/>
        <v/>
      </c>
      <c r="BB208" s="17" t="str">
        <f t="shared" si="56"/>
        <v/>
      </c>
      <c r="BC208" s="27"/>
      <c r="BD208" s="25">
        <f t="shared" si="57"/>
        <v>0</v>
      </c>
      <c r="BE208" s="25">
        <f t="shared" si="58"/>
        <v>0</v>
      </c>
      <c r="BF208" s="3"/>
    </row>
    <row r="209" spans="1:58" ht="11.25" customHeight="1" x14ac:dyDescent="0.15">
      <c r="A209" s="327"/>
      <c r="B209" s="320" t="s">
        <v>141</v>
      </c>
      <c r="C209" s="320"/>
      <c r="D209" s="113">
        <f t="shared" si="59"/>
        <v>5</v>
      </c>
      <c r="E209" s="96"/>
      <c r="F209" s="80"/>
      <c r="G209" s="80"/>
      <c r="H209" s="80"/>
      <c r="I209" s="80"/>
      <c r="J209" s="80"/>
      <c r="K209" s="80">
        <v>5</v>
      </c>
      <c r="L209" s="80"/>
      <c r="M209" s="98"/>
      <c r="N209" s="83"/>
      <c r="O209" s="83">
        <v>5</v>
      </c>
      <c r="P209" s="119"/>
      <c r="Q209" s="75" t="str">
        <f t="shared" si="55"/>
        <v xml:space="preserve"> </v>
      </c>
      <c r="R209" s="75"/>
      <c r="S209" s="75"/>
      <c r="T209" s="75"/>
      <c r="U209" s="75"/>
      <c r="V209" s="75"/>
      <c r="W209" s="75"/>
      <c r="X209" s="75"/>
      <c r="Y209" s="75"/>
      <c r="Z209" s="75"/>
      <c r="AA209" s="75"/>
      <c r="AB209" s="75"/>
      <c r="AC209" s="75"/>
      <c r="AD209" s="75"/>
      <c r="AE209" s="75"/>
      <c r="AF209" s="75"/>
      <c r="AG209" s="75"/>
      <c r="AH209" s="75"/>
      <c r="AI209" s="75"/>
      <c r="AJ209" s="75"/>
      <c r="AK209" s="75"/>
      <c r="AL209" s="75"/>
      <c r="AM209" s="75"/>
      <c r="AN209" s="75"/>
      <c r="AO209" s="75"/>
      <c r="AP209" s="75"/>
      <c r="AQ209" s="75"/>
      <c r="AR209" s="75"/>
      <c r="AS209" s="75"/>
      <c r="AT209" s="75"/>
      <c r="AU209" s="75"/>
      <c r="AV209" s="75"/>
      <c r="AW209" s="75"/>
      <c r="AX209" s="75"/>
      <c r="AY209" s="75"/>
      <c r="AZ209" s="75"/>
      <c r="BA209" s="17" t="str">
        <f t="shared" si="60"/>
        <v/>
      </c>
      <c r="BB209" s="17" t="str">
        <f t="shared" si="56"/>
        <v/>
      </c>
      <c r="BC209" s="10"/>
      <c r="BD209" s="25">
        <f t="shared" si="57"/>
        <v>0</v>
      </c>
      <c r="BE209" s="25">
        <f t="shared" si="58"/>
        <v>0</v>
      </c>
      <c r="BF209" s="10"/>
    </row>
    <row r="210" spans="1:58" ht="11.25" customHeight="1" x14ac:dyDescent="0.15">
      <c r="A210" s="307"/>
      <c r="B210" s="321" t="s">
        <v>142</v>
      </c>
      <c r="C210" s="321"/>
      <c r="D210" s="191">
        <f t="shared" si="59"/>
        <v>18</v>
      </c>
      <c r="E210" s="142"/>
      <c r="F210" s="144"/>
      <c r="G210" s="144"/>
      <c r="H210" s="144"/>
      <c r="I210" s="144"/>
      <c r="J210" s="144"/>
      <c r="K210" s="144">
        <v>14</v>
      </c>
      <c r="L210" s="144">
        <v>3</v>
      </c>
      <c r="M210" s="145">
        <v>1</v>
      </c>
      <c r="N210" s="87">
        <v>2</v>
      </c>
      <c r="O210" s="87">
        <v>16</v>
      </c>
      <c r="P210" s="157">
        <v>1</v>
      </c>
      <c r="Q210" s="75" t="str">
        <f t="shared" si="55"/>
        <v xml:space="preserve"> </v>
      </c>
      <c r="R210" s="75"/>
      <c r="S210" s="75"/>
      <c r="T210" s="75"/>
      <c r="U210" s="75"/>
      <c r="V210" s="75"/>
      <c r="W210" s="75"/>
      <c r="X210" s="75"/>
      <c r="Y210" s="75"/>
      <c r="Z210" s="75"/>
      <c r="AA210" s="75"/>
      <c r="AB210" s="75"/>
      <c r="AC210" s="75"/>
      <c r="AD210" s="75"/>
      <c r="AE210" s="75"/>
      <c r="AF210" s="75"/>
      <c r="AG210" s="75"/>
      <c r="AH210" s="75"/>
      <c r="AI210" s="75"/>
      <c r="AJ210" s="75"/>
      <c r="AK210" s="75"/>
      <c r="AL210" s="75"/>
      <c r="AM210" s="75"/>
      <c r="AN210" s="75"/>
      <c r="AO210" s="75"/>
      <c r="AP210" s="75"/>
      <c r="AQ210" s="75"/>
      <c r="AR210" s="75"/>
      <c r="AS210" s="75"/>
      <c r="AT210" s="75"/>
      <c r="AU210" s="75"/>
      <c r="AV210" s="75"/>
      <c r="AW210" s="75"/>
      <c r="AX210" s="75"/>
      <c r="AY210" s="75"/>
      <c r="AZ210" s="75"/>
      <c r="BA210" s="17" t="str">
        <f t="shared" si="60"/>
        <v/>
      </c>
      <c r="BB210" s="17" t="str">
        <f t="shared" si="56"/>
        <v/>
      </c>
      <c r="BC210" s="10"/>
      <c r="BD210" s="25">
        <f t="shared" si="57"/>
        <v>0</v>
      </c>
      <c r="BE210" s="25">
        <f t="shared" si="58"/>
        <v>0</v>
      </c>
      <c r="BF210" s="10"/>
    </row>
    <row r="211" spans="1:58" ht="11.25" customHeight="1" x14ac:dyDescent="0.15">
      <c r="A211" s="306" t="s">
        <v>145</v>
      </c>
      <c r="B211" s="328" t="s">
        <v>218</v>
      </c>
      <c r="C211" s="328"/>
      <c r="D211" s="111">
        <f>+SUM(H211:M211)</f>
        <v>0</v>
      </c>
      <c r="E211" s="230"/>
      <c r="F211" s="223"/>
      <c r="G211" s="223"/>
      <c r="H211" s="63"/>
      <c r="I211" s="63"/>
      <c r="J211" s="63"/>
      <c r="K211" s="63"/>
      <c r="L211" s="63"/>
      <c r="M211" s="64"/>
      <c r="N211" s="74"/>
      <c r="O211" s="74"/>
      <c r="P211" s="112"/>
      <c r="Q211" s="75" t="str">
        <f t="shared" si="55"/>
        <v xml:space="preserve"> </v>
      </c>
      <c r="R211" s="75"/>
      <c r="S211" s="75"/>
      <c r="T211" s="75"/>
      <c r="U211" s="75"/>
      <c r="V211" s="75"/>
      <c r="W211" s="75"/>
      <c r="X211" s="75"/>
      <c r="Y211" s="75"/>
      <c r="Z211" s="75"/>
      <c r="AA211" s="75"/>
      <c r="AB211" s="75"/>
      <c r="AC211" s="75"/>
      <c r="AD211" s="75"/>
      <c r="AE211" s="75"/>
      <c r="AF211" s="75"/>
      <c r="AG211" s="75"/>
      <c r="AH211" s="75"/>
      <c r="AI211" s="75"/>
      <c r="AJ211" s="75"/>
      <c r="AK211" s="75"/>
      <c r="AL211" s="75"/>
      <c r="AM211" s="75"/>
      <c r="AN211" s="75"/>
      <c r="AO211" s="75"/>
      <c r="AP211" s="75"/>
      <c r="AQ211" s="75"/>
      <c r="AR211" s="75"/>
      <c r="AS211" s="75"/>
      <c r="AT211" s="75"/>
      <c r="AU211" s="75"/>
      <c r="AV211" s="75"/>
      <c r="AW211" s="75"/>
      <c r="AX211" s="75"/>
      <c r="AY211" s="75"/>
      <c r="AZ211" s="75"/>
      <c r="BA211" s="17" t="str">
        <f t="shared" si="60"/>
        <v/>
      </c>
      <c r="BB211" s="17" t="str">
        <f t="shared" si="56"/>
        <v/>
      </c>
      <c r="BC211" s="10"/>
      <c r="BD211" s="25">
        <f t="shared" si="57"/>
        <v>0</v>
      </c>
      <c r="BE211" s="25">
        <f t="shared" si="58"/>
        <v>0</v>
      </c>
      <c r="BF211" s="10"/>
    </row>
    <row r="212" spans="1:58" ht="11.25" customHeight="1" x14ac:dyDescent="0.15">
      <c r="A212" s="327"/>
      <c r="B212" s="320" t="s">
        <v>219</v>
      </c>
      <c r="C212" s="320"/>
      <c r="D212" s="113">
        <f t="shared" ref="D212:D218" si="61">+SUM(H212:M212)</f>
        <v>0</v>
      </c>
      <c r="E212" s="77"/>
      <c r="F212" s="79"/>
      <c r="G212" s="79"/>
      <c r="H212" s="80"/>
      <c r="I212" s="80"/>
      <c r="J212" s="80"/>
      <c r="K212" s="80"/>
      <c r="L212" s="80"/>
      <c r="M212" s="98"/>
      <c r="N212" s="83"/>
      <c r="O212" s="83"/>
      <c r="P212" s="119"/>
      <c r="Q212" s="75" t="str">
        <f t="shared" si="55"/>
        <v xml:space="preserve"> </v>
      </c>
      <c r="R212" s="75"/>
      <c r="S212" s="75"/>
      <c r="T212" s="75"/>
      <c r="U212" s="75"/>
      <c r="V212" s="75"/>
      <c r="W212" s="75"/>
      <c r="X212" s="75"/>
      <c r="Y212" s="75"/>
      <c r="Z212" s="75"/>
      <c r="AA212" s="75"/>
      <c r="AB212" s="75"/>
      <c r="AC212" s="75"/>
      <c r="AD212" s="75"/>
      <c r="AE212" s="75"/>
      <c r="AF212" s="75"/>
      <c r="AG212" s="75"/>
      <c r="AH212" s="75"/>
      <c r="AI212" s="75"/>
      <c r="AJ212" s="75"/>
      <c r="AK212" s="75"/>
      <c r="AL212" s="75"/>
      <c r="AM212" s="75"/>
      <c r="AN212" s="75"/>
      <c r="AO212" s="75"/>
      <c r="AP212" s="75"/>
      <c r="AQ212" s="75"/>
      <c r="AR212" s="75"/>
      <c r="AS212" s="75"/>
      <c r="AT212" s="75"/>
      <c r="AU212" s="75"/>
      <c r="AV212" s="75"/>
      <c r="AW212" s="75"/>
      <c r="AX212" s="75"/>
      <c r="AY212" s="75"/>
      <c r="AZ212" s="75"/>
      <c r="BA212" s="17" t="str">
        <f t="shared" si="60"/>
        <v/>
      </c>
      <c r="BB212" s="17" t="str">
        <f t="shared" si="56"/>
        <v/>
      </c>
      <c r="BC212" s="10"/>
      <c r="BD212" s="25">
        <f t="shared" si="57"/>
        <v>0</v>
      </c>
      <c r="BE212" s="25">
        <f t="shared" si="58"/>
        <v>0</v>
      </c>
      <c r="BF212" s="10"/>
    </row>
    <row r="213" spans="1:58" ht="11.25" customHeight="1" x14ac:dyDescent="0.15">
      <c r="A213" s="327"/>
      <c r="B213" s="320" t="s">
        <v>141</v>
      </c>
      <c r="C213" s="320"/>
      <c r="D213" s="113">
        <f t="shared" si="61"/>
        <v>0</v>
      </c>
      <c r="E213" s="77"/>
      <c r="F213" s="79"/>
      <c r="G213" s="79"/>
      <c r="H213" s="80"/>
      <c r="I213" s="80"/>
      <c r="J213" s="80"/>
      <c r="K213" s="80"/>
      <c r="L213" s="80"/>
      <c r="M213" s="98"/>
      <c r="N213" s="83"/>
      <c r="O213" s="83"/>
      <c r="P213" s="119"/>
      <c r="Q213" s="75" t="str">
        <f t="shared" si="55"/>
        <v xml:space="preserve"> </v>
      </c>
      <c r="R213" s="75"/>
      <c r="S213" s="75"/>
      <c r="T213" s="75"/>
      <c r="U213" s="75"/>
      <c r="V213" s="75"/>
      <c r="W213" s="75"/>
      <c r="X213" s="75"/>
      <c r="Y213" s="75"/>
      <c r="Z213" s="75"/>
      <c r="AA213" s="75"/>
      <c r="AB213" s="75"/>
      <c r="AC213" s="75"/>
      <c r="AD213" s="75"/>
      <c r="AE213" s="75"/>
      <c r="AF213" s="75"/>
      <c r="AG213" s="75"/>
      <c r="AH213" s="75"/>
      <c r="AI213" s="75"/>
      <c r="AJ213" s="75"/>
      <c r="AK213" s="75"/>
      <c r="AL213" s="75"/>
      <c r="AM213" s="75"/>
      <c r="AN213" s="75"/>
      <c r="AO213" s="75"/>
      <c r="AP213" s="75"/>
      <c r="AQ213" s="75"/>
      <c r="AR213" s="75"/>
      <c r="AS213" s="75"/>
      <c r="AT213" s="75"/>
      <c r="AU213" s="75"/>
      <c r="AV213" s="75"/>
      <c r="AW213" s="75"/>
      <c r="AX213" s="75"/>
      <c r="AY213" s="75"/>
      <c r="AZ213" s="75"/>
      <c r="BA213" s="17" t="str">
        <f t="shared" si="60"/>
        <v/>
      </c>
      <c r="BB213" s="17" t="str">
        <f t="shared" si="56"/>
        <v/>
      </c>
      <c r="BC213" s="10"/>
      <c r="BD213" s="25">
        <f t="shared" si="57"/>
        <v>0</v>
      </c>
      <c r="BE213" s="25">
        <f t="shared" si="58"/>
        <v>0</v>
      </c>
      <c r="BF213" s="10"/>
    </row>
    <row r="214" spans="1:58" ht="11.25" customHeight="1" x14ac:dyDescent="0.15">
      <c r="A214" s="307"/>
      <c r="B214" s="326" t="s">
        <v>142</v>
      </c>
      <c r="C214" s="326"/>
      <c r="D214" s="195">
        <f t="shared" si="61"/>
        <v>0</v>
      </c>
      <c r="E214" s="231"/>
      <c r="F214" s="226"/>
      <c r="G214" s="226"/>
      <c r="H214" s="55"/>
      <c r="I214" s="55"/>
      <c r="J214" s="55"/>
      <c r="K214" s="55"/>
      <c r="L214" s="55"/>
      <c r="M214" s="57"/>
      <c r="N214" s="58"/>
      <c r="O214" s="58"/>
      <c r="P214" s="148"/>
      <c r="Q214" s="75" t="str">
        <f t="shared" si="55"/>
        <v xml:space="preserve"> </v>
      </c>
      <c r="R214" s="75"/>
      <c r="S214" s="75"/>
      <c r="T214" s="75"/>
      <c r="U214" s="75"/>
      <c r="V214" s="75"/>
      <c r="W214" s="75"/>
      <c r="X214" s="75"/>
      <c r="Y214" s="75"/>
      <c r="Z214" s="75"/>
      <c r="AA214" s="75"/>
      <c r="AB214" s="75"/>
      <c r="AC214" s="75"/>
      <c r="AD214" s="75"/>
      <c r="AE214" s="75"/>
      <c r="AF214" s="75"/>
      <c r="AG214" s="75"/>
      <c r="AH214" s="75"/>
      <c r="AI214" s="75"/>
      <c r="AJ214" s="75"/>
      <c r="AK214" s="75"/>
      <c r="AL214" s="75"/>
      <c r="AM214" s="75"/>
      <c r="AN214" s="75"/>
      <c r="AO214" s="75"/>
      <c r="AP214" s="75"/>
      <c r="AQ214" s="75"/>
      <c r="AR214" s="75"/>
      <c r="AS214" s="75"/>
      <c r="AT214" s="75"/>
      <c r="AU214" s="75"/>
      <c r="AV214" s="75"/>
      <c r="AW214" s="75"/>
      <c r="AX214" s="75"/>
      <c r="AY214" s="75"/>
      <c r="AZ214" s="75"/>
      <c r="BA214" s="17" t="str">
        <f t="shared" si="60"/>
        <v/>
      </c>
      <c r="BB214" s="17" t="str">
        <f t="shared" si="56"/>
        <v/>
      </c>
      <c r="BC214" s="10"/>
      <c r="BD214" s="25">
        <f t="shared" si="57"/>
        <v>0</v>
      </c>
      <c r="BE214" s="25">
        <f t="shared" si="58"/>
        <v>0</v>
      </c>
      <c r="BF214" s="10"/>
    </row>
    <row r="215" spans="1:58" ht="11.25" customHeight="1" x14ac:dyDescent="0.15">
      <c r="A215" s="306" t="s">
        <v>146</v>
      </c>
      <c r="B215" s="319" t="s">
        <v>218</v>
      </c>
      <c r="C215" s="319"/>
      <c r="D215" s="229">
        <f t="shared" si="61"/>
        <v>19</v>
      </c>
      <c r="E215" s="232"/>
      <c r="F215" s="233"/>
      <c r="G215" s="233"/>
      <c r="H215" s="115"/>
      <c r="I215" s="115"/>
      <c r="J215" s="115"/>
      <c r="K215" s="115">
        <v>5</v>
      </c>
      <c r="L215" s="115">
        <v>8</v>
      </c>
      <c r="M215" s="179">
        <v>6</v>
      </c>
      <c r="N215" s="117">
        <v>3</v>
      </c>
      <c r="O215" s="117">
        <v>16</v>
      </c>
      <c r="P215" s="118"/>
      <c r="Q215" s="75" t="str">
        <f t="shared" si="55"/>
        <v xml:space="preserve"> </v>
      </c>
      <c r="R215" s="75"/>
      <c r="S215" s="75"/>
      <c r="T215" s="75"/>
      <c r="U215" s="75"/>
      <c r="V215" s="75"/>
      <c r="W215" s="75"/>
      <c r="X215" s="75"/>
      <c r="Y215" s="75"/>
      <c r="Z215" s="75"/>
      <c r="AA215" s="75"/>
      <c r="AB215" s="75"/>
      <c r="AC215" s="75"/>
      <c r="AD215" s="75"/>
      <c r="AE215" s="75"/>
      <c r="AF215" s="75"/>
      <c r="AG215" s="75"/>
      <c r="AH215" s="75"/>
      <c r="AI215" s="75"/>
      <c r="AJ215" s="75"/>
      <c r="AK215" s="75"/>
      <c r="AL215" s="75"/>
      <c r="AM215" s="75"/>
      <c r="AN215" s="75"/>
      <c r="AO215" s="75"/>
      <c r="AP215" s="75"/>
      <c r="AQ215" s="75"/>
      <c r="AR215" s="75"/>
      <c r="AS215" s="75"/>
      <c r="AT215" s="75"/>
      <c r="AU215" s="75"/>
      <c r="AV215" s="75"/>
      <c r="AW215" s="75"/>
      <c r="AX215" s="75"/>
      <c r="AY215" s="75"/>
      <c r="AZ215" s="75"/>
      <c r="BA215" s="17" t="str">
        <f t="shared" si="60"/>
        <v/>
      </c>
      <c r="BB215" s="17" t="str">
        <f t="shared" si="56"/>
        <v/>
      </c>
      <c r="BC215" s="10"/>
      <c r="BD215" s="25">
        <f t="shared" si="57"/>
        <v>0</v>
      </c>
      <c r="BE215" s="25">
        <f t="shared" si="58"/>
        <v>0</v>
      </c>
      <c r="BF215" s="10"/>
    </row>
    <row r="216" spans="1:58" ht="11.25" customHeight="1" x14ac:dyDescent="0.15">
      <c r="A216" s="327"/>
      <c r="B216" s="320" t="s">
        <v>219</v>
      </c>
      <c r="C216" s="320"/>
      <c r="D216" s="113">
        <f t="shared" si="61"/>
        <v>54</v>
      </c>
      <c r="E216" s="77"/>
      <c r="F216" s="79"/>
      <c r="G216" s="79"/>
      <c r="H216" s="80"/>
      <c r="I216" s="80"/>
      <c r="J216" s="80"/>
      <c r="K216" s="80">
        <v>14</v>
      </c>
      <c r="L216" s="80">
        <v>34</v>
      </c>
      <c r="M216" s="98">
        <v>6</v>
      </c>
      <c r="N216" s="83">
        <v>18</v>
      </c>
      <c r="O216" s="83">
        <v>36</v>
      </c>
      <c r="P216" s="119"/>
      <c r="Q216" s="75" t="str">
        <f t="shared" si="55"/>
        <v xml:space="preserve"> </v>
      </c>
      <c r="R216" s="75"/>
      <c r="S216" s="75"/>
      <c r="T216" s="75"/>
      <c r="U216" s="75"/>
      <c r="V216" s="75"/>
      <c r="W216" s="75"/>
      <c r="X216" s="75"/>
      <c r="Y216" s="75"/>
      <c r="Z216" s="75"/>
      <c r="AA216" s="75"/>
      <c r="AB216" s="75"/>
      <c r="AC216" s="75"/>
      <c r="AD216" s="75"/>
      <c r="AE216" s="75"/>
      <c r="AF216" s="75"/>
      <c r="AG216" s="75"/>
      <c r="AH216" s="75"/>
      <c r="AI216" s="75"/>
      <c r="AJ216" s="75"/>
      <c r="AK216" s="75"/>
      <c r="AL216" s="75"/>
      <c r="AM216" s="75"/>
      <c r="AN216" s="75"/>
      <c r="AO216" s="75"/>
      <c r="AP216" s="75"/>
      <c r="AQ216" s="75"/>
      <c r="AR216" s="75"/>
      <c r="AS216" s="75"/>
      <c r="AT216" s="75"/>
      <c r="AU216" s="75"/>
      <c r="AV216" s="75"/>
      <c r="AW216" s="75"/>
      <c r="AX216" s="75"/>
      <c r="AY216" s="75"/>
      <c r="AZ216" s="75"/>
      <c r="BA216" s="17" t="str">
        <f t="shared" si="60"/>
        <v/>
      </c>
      <c r="BB216" s="17" t="str">
        <f t="shared" si="56"/>
        <v/>
      </c>
      <c r="BC216" s="10"/>
      <c r="BD216" s="25">
        <f t="shared" si="57"/>
        <v>0</v>
      </c>
      <c r="BE216" s="25">
        <f t="shared" si="58"/>
        <v>0</v>
      </c>
      <c r="BF216" s="10"/>
    </row>
    <row r="217" spans="1:58" ht="11.25" customHeight="1" x14ac:dyDescent="0.15">
      <c r="A217" s="327"/>
      <c r="B217" s="320" t="s">
        <v>141</v>
      </c>
      <c r="C217" s="320"/>
      <c r="D217" s="113">
        <f t="shared" si="61"/>
        <v>19</v>
      </c>
      <c r="E217" s="77"/>
      <c r="F217" s="79"/>
      <c r="G217" s="79"/>
      <c r="H217" s="80"/>
      <c r="I217" s="80"/>
      <c r="J217" s="80"/>
      <c r="K217" s="80">
        <v>5</v>
      </c>
      <c r="L217" s="80">
        <v>8</v>
      </c>
      <c r="M217" s="98">
        <v>6</v>
      </c>
      <c r="N217" s="83">
        <v>3</v>
      </c>
      <c r="O217" s="83">
        <v>16</v>
      </c>
      <c r="P217" s="119"/>
      <c r="Q217" s="75" t="str">
        <f t="shared" si="55"/>
        <v xml:space="preserve"> </v>
      </c>
      <c r="R217" s="75"/>
      <c r="S217" s="75"/>
      <c r="T217" s="75"/>
      <c r="U217" s="75"/>
      <c r="V217" s="75"/>
      <c r="W217" s="75"/>
      <c r="X217" s="75"/>
      <c r="Y217" s="75"/>
      <c r="Z217" s="75"/>
      <c r="AA217" s="75"/>
      <c r="AB217" s="75"/>
      <c r="AC217" s="75"/>
      <c r="AD217" s="75"/>
      <c r="AE217" s="75"/>
      <c r="AF217" s="75"/>
      <c r="AG217" s="75"/>
      <c r="AH217" s="75"/>
      <c r="AI217" s="75"/>
      <c r="AJ217" s="75"/>
      <c r="AK217" s="75"/>
      <c r="AL217" s="75"/>
      <c r="AM217" s="75"/>
      <c r="AN217" s="75"/>
      <c r="AO217" s="75"/>
      <c r="AP217" s="75"/>
      <c r="AQ217" s="75"/>
      <c r="AR217" s="75"/>
      <c r="AS217" s="75"/>
      <c r="AT217" s="75"/>
      <c r="AU217" s="75"/>
      <c r="AV217" s="75"/>
      <c r="AW217" s="75"/>
      <c r="AX217" s="75"/>
      <c r="AY217" s="75"/>
      <c r="AZ217" s="75"/>
      <c r="BA217" s="17" t="str">
        <f t="shared" si="60"/>
        <v/>
      </c>
      <c r="BB217" s="17" t="str">
        <f t="shared" si="56"/>
        <v/>
      </c>
      <c r="BC217" s="10"/>
      <c r="BD217" s="25">
        <f t="shared" si="57"/>
        <v>0</v>
      </c>
      <c r="BE217" s="25">
        <f t="shared" si="58"/>
        <v>0</v>
      </c>
      <c r="BF217" s="10"/>
    </row>
    <row r="218" spans="1:58" ht="12.95" customHeight="1" x14ac:dyDescent="0.15">
      <c r="A218" s="307"/>
      <c r="B218" s="326" t="s">
        <v>142</v>
      </c>
      <c r="C218" s="326"/>
      <c r="D218" s="195">
        <f t="shared" si="61"/>
        <v>15</v>
      </c>
      <c r="E218" s="231"/>
      <c r="F218" s="226"/>
      <c r="G218" s="226"/>
      <c r="H218" s="55"/>
      <c r="I218" s="55"/>
      <c r="J218" s="55"/>
      <c r="K218" s="55">
        <v>2</v>
      </c>
      <c r="L218" s="55">
        <v>8</v>
      </c>
      <c r="M218" s="57">
        <v>5</v>
      </c>
      <c r="N218" s="58">
        <v>5</v>
      </c>
      <c r="O218" s="58">
        <v>10</v>
      </c>
      <c r="P218" s="148"/>
      <c r="Q218" s="75" t="str">
        <f t="shared" si="55"/>
        <v xml:space="preserve"> </v>
      </c>
      <c r="R218" s="75"/>
      <c r="S218" s="75"/>
      <c r="T218" s="75"/>
      <c r="U218" s="75"/>
      <c r="V218" s="75"/>
      <c r="W218" s="75"/>
      <c r="X218" s="75"/>
      <c r="Y218" s="75"/>
      <c r="Z218" s="75"/>
      <c r="AA218" s="75"/>
      <c r="AB218" s="75"/>
      <c r="AC218" s="75"/>
      <c r="AD218" s="75"/>
      <c r="AE218" s="75"/>
      <c r="AF218" s="75"/>
      <c r="AG218" s="75"/>
      <c r="AH218" s="75"/>
      <c r="AI218" s="75"/>
      <c r="AJ218" s="75"/>
      <c r="AK218" s="75"/>
      <c r="AL218" s="75"/>
      <c r="AM218" s="75"/>
      <c r="AN218" s="75"/>
      <c r="AO218" s="75"/>
      <c r="AP218" s="75"/>
      <c r="AQ218" s="75"/>
      <c r="AR218" s="75"/>
      <c r="AS218" s="75"/>
      <c r="AT218" s="75"/>
      <c r="AU218" s="75"/>
      <c r="AV218" s="75"/>
      <c r="AW218" s="75"/>
      <c r="AX218" s="75"/>
      <c r="AY218" s="75"/>
      <c r="AZ218" s="75"/>
      <c r="BA218" s="17" t="str">
        <f t="shared" si="60"/>
        <v/>
      </c>
      <c r="BB218" s="17" t="str">
        <f t="shared" si="56"/>
        <v/>
      </c>
      <c r="BC218" s="10"/>
      <c r="BD218" s="25">
        <f t="shared" si="57"/>
        <v>0</v>
      </c>
      <c r="BE218" s="25">
        <f t="shared" si="58"/>
        <v>0</v>
      </c>
      <c r="BF218" s="10"/>
    </row>
    <row r="219" spans="1:58" ht="12.95" customHeight="1" x14ac:dyDescent="0.15">
      <c r="A219" s="306" t="s">
        <v>221</v>
      </c>
      <c r="B219" s="319" t="s">
        <v>218</v>
      </c>
      <c r="C219" s="319"/>
      <c r="D219" s="229">
        <f t="shared" si="59"/>
        <v>0</v>
      </c>
      <c r="E219" s="114"/>
      <c r="F219" s="115"/>
      <c r="G219" s="115"/>
      <c r="H219" s="115"/>
      <c r="I219" s="115"/>
      <c r="J219" s="115"/>
      <c r="K219" s="115"/>
      <c r="L219" s="115"/>
      <c r="M219" s="179"/>
      <c r="N219" s="117"/>
      <c r="O219" s="117"/>
      <c r="P219" s="118"/>
      <c r="Q219" s="75" t="str">
        <f t="shared" si="55"/>
        <v xml:space="preserve"> </v>
      </c>
      <c r="R219" s="75"/>
      <c r="S219" s="75"/>
      <c r="T219" s="75"/>
      <c r="U219" s="75"/>
      <c r="V219" s="75"/>
      <c r="W219" s="75"/>
      <c r="X219" s="75"/>
      <c r="Y219" s="75"/>
      <c r="Z219" s="75"/>
      <c r="AA219" s="75"/>
      <c r="AB219" s="75"/>
      <c r="AC219" s="75"/>
      <c r="AD219" s="75"/>
      <c r="AE219" s="75"/>
      <c r="AF219" s="75"/>
      <c r="AG219" s="75"/>
      <c r="AH219" s="75"/>
      <c r="AI219" s="75"/>
      <c r="AJ219" s="75"/>
      <c r="AK219" s="75"/>
      <c r="AL219" s="75"/>
      <c r="AM219" s="75"/>
      <c r="AN219" s="75"/>
      <c r="AO219" s="75"/>
      <c r="AP219" s="75"/>
      <c r="AQ219" s="75"/>
      <c r="AR219" s="75"/>
      <c r="AS219" s="75"/>
      <c r="AT219" s="75"/>
      <c r="AU219" s="75"/>
      <c r="AV219" s="75"/>
      <c r="AW219" s="75"/>
      <c r="AX219" s="75"/>
      <c r="AY219" s="75"/>
      <c r="AZ219" s="75"/>
      <c r="BA219" s="17" t="str">
        <f t="shared" si="60"/>
        <v/>
      </c>
      <c r="BB219" s="17" t="str">
        <f t="shared" si="56"/>
        <v/>
      </c>
      <c r="BC219" s="10"/>
      <c r="BD219" s="25">
        <f t="shared" si="57"/>
        <v>0</v>
      </c>
      <c r="BE219" s="25">
        <f t="shared" si="58"/>
        <v>0</v>
      </c>
      <c r="BF219" s="10"/>
    </row>
    <row r="220" spans="1:58" ht="12.95" customHeight="1" x14ac:dyDescent="0.15">
      <c r="A220" s="327"/>
      <c r="B220" s="320" t="s">
        <v>219</v>
      </c>
      <c r="C220" s="320"/>
      <c r="D220" s="113">
        <f t="shared" si="59"/>
        <v>0</v>
      </c>
      <c r="E220" s="96"/>
      <c r="F220" s="80"/>
      <c r="G220" s="80"/>
      <c r="H220" s="80"/>
      <c r="I220" s="80"/>
      <c r="J220" s="80"/>
      <c r="K220" s="80"/>
      <c r="L220" s="80"/>
      <c r="M220" s="98"/>
      <c r="N220" s="83"/>
      <c r="O220" s="83"/>
      <c r="P220" s="119"/>
      <c r="Q220" s="75" t="str">
        <f t="shared" si="55"/>
        <v xml:space="preserve"> </v>
      </c>
      <c r="R220" s="75"/>
      <c r="S220" s="75"/>
      <c r="T220" s="75"/>
      <c r="U220" s="75"/>
      <c r="V220" s="75"/>
      <c r="W220" s="75"/>
      <c r="X220" s="75"/>
      <c r="Y220" s="75"/>
      <c r="Z220" s="75"/>
      <c r="AA220" s="75"/>
      <c r="AB220" s="75"/>
      <c r="AC220" s="75"/>
      <c r="AD220" s="75"/>
      <c r="AE220" s="75"/>
      <c r="AF220" s="75"/>
      <c r="AG220" s="75"/>
      <c r="AH220" s="75"/>
      <c r="AI220" s="75"/>
      <c r="AJ220" s="75"/>
      <c r="AK220" s="75"/>
      <c r="AL220" s="75"/>
      <c r="AM220" s="75"/>
      <c r="AN220" s="75"/>
      <c r="AO220" s="75"/>
      <c r="AP220" s="75"/>
      <c r="AQ220" s="75"/>
      <c r="AR220" s="75"/>
      <c r="AS220" s="75"/>
      <c r="AT220" s="75"/>
      <c r="AU220" s="75"/>
      <c r="AV220" s="75"/>
      <c r="AW220" s="75"/>
      <c r="AX220" s="75"/>
      <c r="AY220" s="75"/>
      <c r="AZ220" s="75"/>
      <c r="BA220" s="17" t="str">
        <f t="shared" si="60"/>
        <v/>
      </c>
      <c r="BB220" s="17" t="str">
        <f t="shared" si="56"/>
        <v/>
      </c>
      <c r="BC220" s="10"/>
      <c r="BD220" s="25">
        <f t="shared" si="57"/>
        <v>0</v>
      </c>
      <c r="BE220" s="25">
        <f t="shared" si="58"/>
        <v>0</v>
      </c>
      <c r="BF220" s="10"/>
    </row>
    <row r="221" spans="1:58" ht="12.95" customHeight="1" x14ac:dyDescent="0.15">
      <c r="A221" s="327"/>
      <c r="B221" s="320" t="s">
        <v>141</v>
      </c>
      <c r="C221" s="320"/>
      <c r="D221" s="113">
        <f t="shared" si="59"/>
        <v>0</v>
      </c>
      <c r="E221" s="96"/>
      <c r="F221" s="80"/>
      <c r="G221" s="80"/>
      <c r="H221" s="80"/>
      <c r="I221" s="80"/>
      <c r="J221" s="80"/>
      <c r="K221" s="80"/>
      <c r="L221" s="80"/>
      <c r="M221" s="98"/>
      <c r="N221" s="83"/>
      <c r="O221" s="83"/>
      <c r="P221" s="119"/>
      <c r="Q221" s="75" t="str">
        <f t="shared" si="55"/>
        <v xml:space="preserve"> </v>
      </c>
      <c r="R221" s="75"/>
      <c r="S221" s="75"/>
      <c r="T221" s="75"/>
      <c r="U221" s="75"/>
      <c r="V221" s="75"/>
      <c r="W221" s="75"/>
      <c r="X221" s="75"/>
      <c r="Y221" s="75"/>
      <c r="Z221" s="75"/>
      <c r="AA221" s="75"/>
      <c r="AB221" s="75"/>
      <c r="AC221" s="75"/>
      <c r="AD221" s="75"/>
      <c r="AE221" s="75"/>
      <c r="AF221" s="75"/>
      <c r="AG221" s="75"/>
      <c r="AH221" s="75"/>
      <c r="AI221" s="75"/>
      <c r="AJ221" s="75"/>
      <c r="AK221" s="75"/>
      <c r="AL221" s="75"/>
      <c r="AM221" s="75"/>
      <c r="AN221" s="75"/>
      <c r="AO221" s="75"/>
      <c r="AP221" s="75"/>
      <c r="AQ221" s="75"/>
      <c r="AR221" s="75"/>
      <c r="AS221" s="75"/>
      <c r="AT221" s="75"/>
      <c r="AU221" s="75"/>
      <c r="AV221" s="75"/>
      <c r="AW221" s="75"/>
      <c r="AX221" s="75"/>
      <c r="AY221" s="75"/>
      <c r="AZ221" s="75"/>
      <c r="BA221" s="17" t="str">
        <f t="shared" si="60"/>
        <v/>
      </c>
      <c r="BB221" s="17" t="str">
        <f t="shared" si="56"/>
        <v/>
      </c>
      <c r="BC221" s="10"/>
      <c r="BD221" s="25">
        <f t="shared" si="57"/>
        <v>0</v>
      </c>
      <c r="BE221" s="25">
        <f t="shared" si="58"/>
        <v>0</v>
      </c>
      <c r="BF221" s="10"/>
    </row>
    <row r="222" spans="1:58" ht="12.95" customHeight="1" x14ac:dyDescent="0.15">
      <c r="A222" s="307"/>
      <c r="B222" s="326" t="s">
        <v>142</v>
      </c>
      <c r="C222" s="326"/>
      <c r="D222" s="195">
        <f t="shared" si="59"/>
        <v>0</v>
      </c>
      <c r="E222" s="53"/>
      <c r="F222" s="55"/>
      <c r="G222" s="55"/>
      <c r="H222" s="55"/>
      <c r="I222" s="55"/>
      <c r="J222" s="55"/>
      <c r="K222" s="55"/>
      <c r="L222" s="55"/>
      <c r="M222" s="57"/>
      <c r="N222" s="58"/>
      <c r="O222" s="58"/>
      <c r="P222" s="148"/>
      <c r="Q222" s="75" t="str">
        <f t="shared" si="55"/>
        <v xml:space="preserve"> </v>
      </c>
      <c r="R222" s="75"/>
      <c r="S222" s="75"/>
      <c r="T222" s="75"/>
      <c r="U222" s="75"/>
      <c r="V222" s="75"/>
      <c r="W222" s="75"/>
      <c r="X222" s="75"/>
      <c r="Y222" s="75"/>
      <c r="Z222" s="75"/>
      <c r="AA222" s="75"/>
      <c r="AB222" s="75"/>
      <c r="AC222" s="75"/>
      <c r="AD222" s="75"/>
      <c r="AE222" s="75"/>
      <c r="AF222" s="75"/>
      <c r="AG222" s="75"/>
      <c r="AH222" s="75"/>
      <c r="AI222" s="75"/>
      <c r="AJ222" s="75"/>
      <c r="AK222" s="75"/>
      <c r="AL222" s="75"/>
      <c r="AM222" s="75"/>
      <c r="AN222" s="75"/>
      <c r="AO222" s="75"/>
      <c r="AP222" s="75"/>
      <c r="AQ222" s="75"/>
      <c r="AR222" s="75"/>
      <c r="AS222" s="75"/>
      <c r="AT222" s="75"/>
      <c r="AU222" s="75"/>
      <c r="AV222" s="75"/>
      <c r="AW222" s="75"/>
      <c r="AX222" s="75"/>
      <c r="AY222" s="75"/>
      <c r="AZ222" s="75"/>
      <c r="BA222" s="17" t="str">
        <f t="shared" si="60"/>
        <v/>
      </c>
      <c r="BB222" s="17" t="str">
        <f t="shared" si="56"/>
        <v/>
      </c>
      <c r="BC222" s="10"/>
      <c r="BD222" s="25">
        <f t="shared" si="57"/>
        <v>0</v>
      </c>
      <c r="BE222" s="25">
        <f t="shared" si="58"/>
        <v>0</v>
      </c>
      <c r="BF222" s="10"/>
    </row>
    <row r="223" spans="1:58" ht="12.95" customHeight="1" x14ac:dyDescent="0.15">
      <c r="A223" s="306" t="s">
        <v>222</v>
      </c>
      <c r="B223" s="319" t="s">
        <v>218</v>
      </c>
      <c r="C223" s="319"/>
      <c r="D223" s="229">
        <f t="shared" si="59"/>
        <v>0</v>
      </c>
      <c r="E223" s="114"/>
      <c r="F223" s="115"/>
      <c r="G223" s="115"/>
      <c r="H223" s="115"/>
      <c r="I223" s="115"/>
      <c r="J223" s="115"/>
      <c r="K223" s="115"/>
      <c r="L223" s="115"/>
      <c r="M223" s="179"/>
      <c r="N223" s="117"/>
      <c r="O223" s="117"/>
      <c r="P223" s="118"/>
      <c r="Q223" s="75" t="str">
        <f t="shared" si="55"/>
        <v xml:space="preserve"> </v>
      </c>
      <c r="R223" s="75"/>
      <c r="S223" s="75"/>
      <c r="T223" s="75"/>
      <c r="U223" s="75"/>
      <c r="V223" s="75"/>
      <c r="W223" s="75"/>
      <c r="X223" s="75"/>
      <c r="Y223" s="75"/>
      <c r="Z223" s="75"/>
      <c r="AA223" s="75"/>
      <c r="AB223" s="75"/>
      <c r="AC223" s="75"/>
      <c r="AD223" s="75"/>
      <c r="AE223" s="75"/>
      <c r="AF223" s="75"/>
      <c r="AG223" s="75"/>
      <c r="AH223" s="75"/>
      <c r="AI223" s="75"/>
      <c r="AJ223" s="75"/>
      <c r="AK223" s="75"/>
      <c r="AL223" s="75"/>
      <c r="AM223" s="75"/>
      <c r="AN223" s="75"/>
      <c r="AO223" s="75"/>
      <c r="AP223" s="75"/>
      <c r="AQ223" s="75"/>
      <c r="AR223" s="75"/>
      <c r="AS223" s="75"/>
      <c r="AT223" s="75"/>
      <c r="AU223" s="75"/>
      <c r="AV223" s="75"/>
      <c r="AW223" s="75"/>
      <c r="AX223" s="75"/>
      <c r="AY223" s="75"/>
      <c r="AZ223" s="75"/>
      <c r="BA223" s="17" t="str">
        <f t="shared" si="60"/>
        <v/>
      </c>
      <c r="BB223" s="17" t="str">
        <f t="shared" si="56"/>
        <v/>
      </c>
      <c r="BC223" s="10"/>
      <c r="BD223" s="25">
        <f t="shared" si="57"/>
        <v>0</v>
      </c>
      <c r="BE223" s="25">
        <f t="shared" si="58"/>
        <v>0</v>
      </c>
      <c r="BF223" s="10"/>
    </row>
    <row r="224" spans="1:58" ht="12.95" customHeight="1" x14ac:dyDescent="0.15">
      <c r="A224" s="327"/>
      <c r="B224" s="320" t="s">
        <v>219</v>
      </c>
      <c r="C224" s="320"/>
      <c r="D224" s="113">
        <f t="shared" si="59"/>
        <v>0</v>
      </c>
      <c r="E224" s="96"/>
      <c r="F224" s="80"/>
      <c r="G224" s="80"/>
      <c r="H224" s="80"/>
      <c r="I224" s="80"/>
      <c r="J224" s="80"/>
      <c r="K224" s="80"/>
      <c r="L224" s="80"/>
      <c r="M224" s="98"/>
      <c r="N224" s="83"/>
      <c r="O224" s="83"/>
      <c r="P224" s="119"/>
      <c r="Q224" s="75" t="str">
        <f t="shared" si="55"/>
        <v xml:space="preserve"> </v>
      </c>
      <c r="R224" s="75"/>
      <c r="S224" s="75"/>
      <c r="T224" s="75"/>
      <c r="U224" s="75"/>
      <c r="V224" s="75"/>
      <c r="W224" s="75"/>
      <c r="X224" s="75"/>
      <c r="Y224" s="75"/>
      <c r="Z224" s="75"/>
      <c r="AA224" s="75"/>
      <c r="AB224" s="75"/>
      <c r="AC224" s="75"/>
      <c r="AD224" s="75"/>
      <c r="AE224" s="75"/>
      <c r="AF224" s="75"/>
      <c r="AG224" s="75"/>
      <c r="AH224" s="75"/>
      <c r="AI224" s="75"/>
      <c r="AJ224" s="75"/>
      <c r="AK224" s="75"/>
      <c r="AL224" s="75"/>
      <c r="AM224" s="75"/>
      <c r="AN224" s="75"/>
      <c r="AO224" s="75"/>
      <c r="AP224" s="75"/>
      <c r="AQ224" s="75"/>
      <c r="AR224" s="75"/>
      <c r="AS224" s="75"/>
      <c r="AT224" s="75"/>
      <c r="AU224" s="75"/>
      <c r="AV224" s="75"/>
      <c r="AW224" s="75"/>
      <c r="AX224" s="75"/>
      <c r="AY224" s="75"/>
      <c r="AZ224" s="75"/>
      <c r="BA224" s="17" t="str">
        <f t="shared" si="60"/>
        <v/>
      </c>
      <c r="BB224" s="17" t="str">
        <f t="shared" si="56"/>
        <v/>
      </c>
      <c r="BC224" s="10"/>
      <c r="BD224" s="25">
        <f t="shared" si="57"/>
        <v>0</v>
      </c>
      <c r="BE224" s="25">
        <f t="shared" si="58"/>
        <v>0</v>
      </c>
      <c r="BF224" s="10"/>
    </row>
    <row r="225" spans="1:58" ht="12.95" customHeight="1" x14ac:dyDescent="0.15">
      <c r="A225" s="327"/>
      <c r="B225" s="320" t="s">
        <v>141</v>
      </c>
      <c r="C225" s="320"/>
      <c r="D225" s="113">
        <f t="shared" si="59"/>
        <v>0</v>
      </c>
      <c r="E225" s="96"/>
      <c r="F225" s="80"/>
      <c r="G225" s="80"/>
      <c r="H225" s="80"/>
      <c r="I225" s="80"/>
      <c r="J225" s="80"/>
      <c r="K225" s="80"/>
      <c r="L225" s="80"/>
      <c r="M225" s="98"/>
      <c r="N225" s="83"/>
      <c r="O225" s="83"/>
      <c r="P225" s="119"/>
      <c r="Q225" s="75" t="str">
        <f t="shared" si="55"/>
        <v xml:space="preserve"> </v>
      </c>
      <c r="R225" s="75"/>
      <c r="S225" s="75"/>
      <c r="T225" s="75"/>
      <c r="U225" s="75"/>
      <c r="V225" s="75"/>
      <c r="W225" s="75"/>
      <c r="X225" s="75"/>
      <c r="Y225" s="75"/>
      <c r="Z225" s="75"/>
      <c r="AA225" s="75"/>
      <c r="AB225" s="75"/>
      <c r="AC225" s="75"/>
      <c r="AD225" s="75"/>
      <c r="AE225" s="75"/>
      <c r="AF225" s="75"/>
      <c r="AG225" s="75"/>
      <c r="AH225" s="75"/>
      <c r="AI225" s="75"/>
      <c r="AJ225" s="75"/>
      <c r="AK225" s="75"/>
      <c r="AL225" s="75"/>
      <c r="AM225" s="75"/>
      <c r="AN225" s="75"/>
      <c r="AO225" s="75"/>
      <c r="AP225" s="75"/>
      <c r="AQ225" s="75"/>
      <c r="AR225" s="75"/>
      <c r="AS225" s="75"/>
      <c r="AT225" s="75"/>
      <c r="AU225" s="75"/>
      <c r="AV225" s="75"/>
      <c r="AW225" s="75"/>
      <c r="AX225" s="75"/>
      <c r="AY225" s="75"/>
      <c r="AZ225" s="75"/>
      <c r="BA225" s="17" t="str">
        <f t="shared" si="60"/>
        <v/>
      </c>
      <c r="BB225" s="17" t="str">
        <f t="shared" si="56"/>
        <v/>
      </c>
      <c r="BC225" s="10"/>
      <c r="BD225" s="25">
        <f t="shared" si="57"/>
        <v>0</v>
      </c>
      <c r="BE225" s="25">
        <f t="shared" si="58"/>
        <v>0</v>
      </c>
      <c r="BF225" s="10"/>
    </row>
    <row r="226" spans="1:58" ht="12.95" customHeight="1" x14ac:dyDescent="0.15">
      <c r="A226" s="307"/>
      <c r="B226" s="326" t="s">
        <v>142</v>
      </c>
      <c r="C226" s="326"/>
      <c r="D226" s="195">
        <f t="shared" si="59"/>
        <v>0</v>
      </c>
      <c r="E226" s="53"/>
      <c r="F226" s="55"/>
      <c r="G226" s="55"/>
      <c r="H226" s="55"/>
      <c r="I226" s="55"/>
      <c r="J226" s="55"/>
      <c r="K226" s="55"/>
      <c r="L226" s="55"/>
      <c r="M226" s="57"/>
      <c r="N226" s="58"/>
      <c r="O226" s="58"/>
      <c r="P226" s="148"/>
      <c r="Q226" s="75" t="str">
        <f t="shared" si="55"/>
        <v xml:space="preserve"> </v>
      </c>
      <c r="R226" s="75"/>
      <c r="S226" s="75"/>
      <c r="T226" s="75"/>
      <c r="U226" s="75"/>
      <c r="V226" s="75"/>
      <c r="W226" s="75"/>
      <c r="X226" s="75"/>
      <c r="Y226" s="75"/>
      <c r="Z226" s="75"/>
      <c r="AA226" s="75"/>
      <c r="AB226" s="75"/>
      <c r="AC226" s="75"/>
      <c r="AD226" s="75"/>
      <c r="AE226" s="75"/>
      <c r="AF226" s="75"/>
      <c r="AG226" s="75"/>
      <c r="AH226" s="75"/>
      <c r="AI226" s="75"/>
      <c r="AJ226" s="75"/>
      <c r="AK226" s="75"/>
      <c r="AL226" s="75"/>
      <c r="AM226" s="75"/>
      <c r="AN226" s="75"/>
      <c r="AO226" s="75"/>
      <c r="AP226" s="75"/>
      <c r="AQ226" s="75"/>
      <c r="AR226" s="75"/>
      <c r="AS226" s="75"/>
      <c r="AT226" s="75"/>
      <c r="AU226" s="75"/>
      <c r="AV226" s="75"/>
      <c r="AW226" s="75"/>
      <c r="AX226" s="75"/>
      <c r="AY226" s="75"/>
      <c r="AZ226" s="75"/>
      <c r="BA226" s="17" t="str">
        <f t="shared" si="60"/>
        <v/>
      </c>
      <c r="BB226" s="17" t="str">
        <f t="shared" si="56"/>
        <v/>
      </c>
      <c r="BC226" s="10"/>
      <c r="BD226" s="25">
        <f t="shared" si="57"/>
        <v>0</v>
      </c>
      <c r="BE226" s="25">
        <f t="shared" si="58"/>
        <v>0</v>
      </c>
      <c r="BF226" s="10"/>
    </row>
    <row r="227" spans="1:58" ht="12.95" customHeight="1" x14ac:dyDescent="0.15">
      <c r="A227" s="306" t="s">
        <v>147</v>
      </c>
      <c r="B227" s="319" t="s">
        <v>218</v>
      </c>
      <c r="C227" s="319"/>
      <c r="D227" s="229">
        <f t="shared" si="59"/>
        <v>0</v>
      </c>
      <c r="E227" s="114"/>
      <c r="F227" s="115"/>
      <c r="G227" s="115"/>
      <c r="H227" s="115"/>
      <c r="I227" s="115"/>
      <c r="J227" s="115"/>
      <c r="K227" s="115"/>
      <c r="L227" s="115"/>
      <c r="M227" s="179"/>
      <c r="N227" s="117"/>
      <c r="O227" s="117"/>
      <c r="P227" s="118"/>
      <c r="Q227" s="75" t="str">
        <f t="shared" si="55"/>
        <v xml:space="preserve"> </v>
      </c>
      <c r="R227" s="75"/>
      <c r="S227" s="75"/>
      <c r="T227" s="75"/>
      <c r="U227" s="75"/>
      <c r="V227" s="75"/>
      <c r="W227" s="75"/>
      <c r="X227" s="75"/>
      <c r="Y227" s="75"/>
      <c r="Z227" s="75"/>
      <c r="AA227" s="75"/>
      <c r="AB227" s="75"/>
      <c r="AC227" s="75"/>
      <c r="AD227" s="75"/>
      <c r="AE227" s="75"/>
      <c r="AF227" s="75"/>
      <c r="AG227" s="75"/>
      <c r="AH227" s="75"/>
      <c r="AI227" s="75"/>
      <c r="AJ227" s="75"/>
      <c r="AK227" s="75"/>
      <c r="AL227" s="75"/>
      <c r="AM227" s="75"/>
      <c r="AN227" s="75"/>
      <c r="AO227" s="75"/>
      <c r="AP227" s="75"/>
      <c r="AQ227" s="75"/>
      <c r="AR227" s="75"/>
      <c r="AS227" s="75"/>
      <c r="AT227" s="75"/>
      <c r="AU227" s="75"/>
      <c r="AV227" s="75"/>
      <c r="AW227" s="75"/>
      <c r="AX227" s="75"/>
      <c r="AY227" s="75"/>
      <c r="AZ227" s="75"/>
      <c r="BA227" s="17" t="str">
        <f t="shared" si="60"/>
        <v/>
      </c>
      <c r="BB227" s="17" t="str">
        <f t="shared" si="56"/>
        <v/>
      </c>
      <c r="BC227" s="10"/>
      <c r="BD227" s="25">
        <f t="shared" si="57"/>
        <v>0</v>
      </c>
      <c r="BE227" s="25">
        <f t="shared" si="58"/>
        <v>0</v>
      </c>
      <c r="BF227" s="10"/>
    </row>
    <row r="228" spans="1:58" ht="12.95" customHeight="1" x14ac:dyDescent="0.15">
      <c r="A228" s="327"/>
      <c r="B228" s="320" t="s">
        <v>219</v>
      </c>
      <c r="C228" s="320"/>
      <c r="D228" s="113">
        <f t="shared" si="59"/>
        <v>0</v>
      </c>
      <c r="E228" s="96"/>
      <c r="F228" s="80"/>
      <c r="G228" s="80"/>
      <c r="H228" s="80"/>
      <c r="I228" s="80"/>
      <c r="J228" s="80"/>
      <c r="K228" s="80"/>
      <c r="L228" s="80"/>
      <c r="M228" s="98"/>
      <c r="N228" s="83"/>
      <c r="O228" s="83"/>
      <c r="P228" s="119"/>
      <c r="Q228" s="75" t="str">
        <f t="shared" si="55"/>
        <v xml:space="preserve"> </v>
      </c>
      <c r="R228" s="75"/>
      <c r="S228" s="75"/>
      <c r="T228" s="75"/>
      <c r="U228" s="75"/>
      <c r="V228" s="75"/>
      <c r="W228" s="75"/>
      <c r="X228" s="75"/>
      <c r="Y228" s="75"/>
      <c r="Z228" s="75"/>
      <c r="AA228" s="75"/>
      <c r="AB228" s="75"/>
      <c r="AC228" s="75"/>
      <c r="AD228" s="75"/>
      <c r="AE228" s="75"/>
      <c r="AF228" s="75"/>
      <c r="AG228" s="75"/>
      <c r="AH228" s="75"/>
      <c r="AI228" s="75"/>
      <c r="AJ228" s="75"/>
      <c r="AK228" s="75"/>
      <c r="AL228" s="75"/>
      <c r="AM228" s="75"/>
      <c r="AN228" s="75"/>
      <c r="AO228" s="75"/>
      <c r="AP228" s="75"/>
      <c r="AQ228" s="75"/>
      <c r="AR228" s="75"/>
      <c r="AS228" s="75"/>
      <c r="AT228" s="75"/>
      <c r="AU228" s="75"/>
      <c r="AV228" s="75"/>
      <c r="AW228" s="75"/>
      <c r="AX228" s="75"/>
      <c r="AY228" s="75"/>
      <c r="AZ228" s="75"/>
      <c r="BA228" s="17" t="str">
        <f t="shared" si="60"/>
        <v/>
      </c>
      <c r="BB228" s="17" t="str">
        <f t="shared" si="56"/>
        <v/>
      </c>
      <c r="BC228" s="10"/>
      <c r="BD228" s="25">
        <f t="shared" si="57"/>
        <v>0</v>
      </c>
      <c r="BE228" s="25">
        <f t="shared" si="58"/>
        <v>0</v>
      </c>
      <c r="BF228" s="10"/>
    </row>
    <row r="229" spans="1:58" ht="12.95" customHeight="1" x14ac:dyDescent="0.15">
      <c r="A229" s="327"/>
      <c r="B229" s="320" t="s">
        <v>141</v>
      </c>
      <c r="C229" s="320"/>
      <c r="D229" s="113">
        <f t="shared" si="59"/>
        <v>0</v>
      </c>
      <c r="E229" s="96"/>
      <c r="F229" s="80"/>
      <c r="G229" s="80"/>
      <c r="H229" s="80"/>
      <c r="I229" s="80"/>
      <c r="J229" s="80"/>
      <c r="K229" s="80"/>
      <c r="L229" s="80"/>
      <c r="M229" s="98"/>
      <c r="N229" s="83"/>
      <c r="O229" s="83"/>
      <c r="P229" s="119"/>
      <c r="Q229" s="75" t="str">
        <f t="shared" si="55"/>
        <v xml:space="preserve"> </v>
      </c>
      <c r="R229" s="75"/>
      <c r="S229" s="75"/>
      <c r="T229" s="75"/>
      <c r="U229" s="75"/>
      <c r="V229" s="75"/>
      <c r="W229" s="75"/>
      <c r="X229" s="75"/>
      <c r="Y229" s="75"/>
      <c r="Z229" s="75"/>
      <c r="AA229" s="75"/>
      <c r="AB229" s="75"/>
      <c r="AC229" s="75"/>
      <c r="AD229" s="75"/>
      <c r="AE229" s="75"/>
      <c r="AF229" s="75"/>
      <c r="AG229" s="75"/>
      <c r="AH229" s="75"/>
      <c r="AI229" s="75"/>
      <c r="AJ229" s="75"/>
      <c r="AK229" s="75"/>
      <c r="AL229" s="75"/>
      <c r="AM229" s="75"/>
      <c r="AN229" s="75"/>
      <c r="AO229" s="75"/>
      <c r="AP229" s="75"/>
      <c r="AQ229" s="75"/>
      <c r="AR229" s="75"/>
      <c r="AS229" s="75"/>
      <c r="AT229" s="75"/>
      <c r="AU229" s="75"/>
      <c r="AV229" s="75"/>
      <c r="AW229" s="75"/>
      <c r="AX229" s="75"/>
      <c r="AY229" s="75"/>
      <c r="AZ229" s="75"/>
      <c r="BA229" s="17" t="str">
        <f t="shared" si="60"/>
        <v/>
      </c>
      <c r="BB229" s="17" t="str">
        <f t="shared" si="56"/>
        <v/>
      </c>
      <c r="BC229" s="10"/>
      <c r="BD229" s="25">
        <f t="shared" si="57"/>
        <v>0</v>
      </c>
      <c r="BE229" s="25">
        <f t="shared" si="58"/>
        <v>0</v>
      </c>
      <c r="BF229" s="10"/>
    </row>
    <row r="230" spans="1:58" ht="12.95" customHeight="1" x14ac:dyDescent="0.15">
      <c r="A230" s="307"/>
      <c r="B230" s="326" t="s">
        <v>142</v>
      </c>
      <c r="C230" s="326"/>
      <c r="D230" s="195">
        <f t="shared" si="59"/>
        <v>0</v>
      </c>
      <c r="E230" s="53"/>
      <c r="F230" s="55"/>
      <c r="G230" s="55"/>
      <c r="H230" s="55"/>
      <c r="I230" s="55"/>
      <c r="J230" s="55"/>
      <c r="K230" s="55"/>
      <c r="L230" s="55"/>
      <c r="M230" s="57"/>
      <c r="N230" s="58"/>
      <c r="O230" s="58"/>
      <c r="P230" s="148"/>
      <c r="Q230" s="75" t="str">
        <f t="shared" si="55"/>
        <v xml:space="preserve"> </v>
      </c>
      <c r="R230" s="75"/>
      <c r="S230" s="75"/>
      <c r="T230" s="75"/>
      <c r="U230" s="75"/>
      <c r="V230" s="75"/>
      <c r="W230" s="75"/>
      <c r="X230" s="75"/>
      <c r="Y230" s="75"/>
      <c r="Z230" s="75"/>
      <c r="AA230" s="75"/>
      <c r="AB230" s="75"/>
      <c r="AC230" s="75"/>
      <c r="AD230" s="75"/>
      <c r="AE230" s="75"/>
      <c r="AF230" s="75"/>
      <c r="AG230" s="75"/>
      <c r="AH230" s="75"/>
      <c r="AI230" s="75"/>
      <c r="AJ230" s="75"/>
      <c r="AK230" s="75"/>
      <c r="AL230" s="75"/>
      <c r="AM230" s="75"/>
      <c r="AN230" s="75"/>
      <c r="AO230" s="75"/>
      <c r="AP230" s="75"/>
      <c r="AQ230" s="75"/>
      <c r="AR230" s="75"/>
      <c r="AS230" s="75"/>
      <c r="AT230" s="75"/>
      <c r="AU230" s="75"/>
      <c r="AV230" s="75"/>
      <c r="AW230" s="75"/>
      <c r="AX230" s="75"/>
      <c r="AY230" s="75"/>
      <c r="AZ230" s="75"/>
      <c r="BA230" s="17" t="str">
        <f t="shared" si="60"/>
        <v/>
      </c>
      <c r="BB230" s="17" t="str">
        <f t="shared" si="56"/>
        <v/>
      </c>
      <c r="BC230" s="10"/>
      <c r="BD230" s="25">
        <f t="shared" si="57"/>
        <v>0</v>
      </c>
      <c r="BE230" s="25">
        <f t="shared" si="58"/>
        <v>0</v>
      </c>
      <c r="BF230" s="10"/>
    </row>
    <row r="231" spans="1:58" ht="12.95" customHeight="1" x14ac:dyDescent="0.15">
      <c r="A231" s="317" t="s">
        <v>223</v>
      </c>
      <c r="B231" s="319" t="s">
        <v>218</v>
      </c>
      <c r="C231" s="319"/>
      <c r="D231" s="229">
        <f t="shared" si="59"/>
        <v>0</v>
      </c>
      <c r="E231" s="114"/>
      <c r="F231" s="115"/>
      <c r="G231" s="115"/>
      <c r="H231" s="115"/>
      <c r="I231" s="115"/>
      <c r="J231" s="115"/>
      <c r="K231" s="115"/>
      <c r="L231" s="115"/>
      <c r="M231" s="179"/>
      <c r="N231" s="117"/>
      <c r="O231" s="117"/>
      <c r="P231" s="118"/>
      <c r="Q231" s="75" t="str">
        <f t="shared" si="55"/>
        <v xml:space="preserve"> </v>
      </c>
      <c r="R231" s="75"/>
      <c r="S231" s="75"/>
      <c r="T231" s="75"/>
      <c r="U231" s="75"/>
      <c r="V231" s="75"/>
      <c r="W231" s="75"/>
      <c r="X231" s="75"/>
      <c r="Y231" s="75"/>
      <c r="Z231" s="75"/>
      <c r="AA231" s="75"/>
      <c r="AB231" s="75"/>
      <c r="AC231" s="75"/>
      <c r="AD231" s="75"/>
      <c r="AE231" s="75"/>
      <c r="AF231" s="75"/>
      <c r="AG231" s="75"/>
      <c r="AH231" s="75"/>
      <c r="AI231" s="75"/>
      <c r="AJ231" s="75"/>
      <c r="AK231" s="75"/>
      <c r="AL231" s="75"/>
      <c r="AM231" s="75"/>
      <c r="AN231" s="75"/>
      <c r="AO231" s="75"/>
      <c r="AP231" s="75"/>
      <c r="AQ231" s="75"/>
      <c r="AR231" s="75"/>
      <c r="AS231" s="75"/>
      <c r="AT231" s="75"/>
      <c r="AU231" s="75"/>
      <c r="AV231" s="75"/>
      <c r="AW231" s="75"/>
      <c r="AX231" s="75"/>
      <c r="AY231" s="75"/>
      <c r="AZ231" s="75"/>
      <c r="BA231" s="17" t="str">
        <f t="shared" si="60"/>
        <v/>
      </c>
      <c r="BB231" s="17" t="str">
        <f t="shared" si="56"/>
        <v/>
      </c>
      <c r="BC231" s="10"/>
      <c r="BD231" s="25">
        <f t="shared" si="57"/>
        <v>0</v>
      </c>
      <c r="BE231" s="25">
        <f t="shared" si="58"/>
        <v>0</v>
      </c>
      <c r="BF231" s="10"/>
    </row>
    <row r="232" spans="1:58" ht="12.95" customHeight="1" x14ac:dyDescent="0.15">
      <c r="A232" s="318"/>
      <c r="B232" s="320" t="s">
        <v>219</v>
      </c>
      <c r="C232" s="320"/>
      <c r="D232" s="113">
        <f t="shared" si="59"/>
        <v>0</v>
      </c>
      <c r="E232" s="96"/>
      <c r="F232" s="80"/>
      <c r="G232" s="80"/>
      <c r="H232" s="80"/>
      <c r="I232" s="80"/>
      <c r="J232" s="80"/>
      <c r="K232" s="80"/>
      <c r="L232" s="80"/>
      <c r="M232" s="98"/>
      <c r="N232" s="83"/>
      <c r="O232" s="83"/>
      <c r="P232" s="119"/>
      <c r="Q232" s="75" t="str">
        <f t="shared" si="55"/>
        <v xml:space="preserve"> </v>
      </c>
      <c r="R232" s="75"/>
      <c r="S232" s="75"/>
      <c r="T232" s="75"/>
      <c r="U232" s="75"/>
      <c r="V232" s="75"/>
      <c r="W232" s="75"/>
      <c r="X232" s="75"/>
      <c r="Y232" s="75"/>
      <c r="Z232" s="75"/>
      <c r="AA232" s="75"/>
      <c r="AB232" s="75"/>
      <c r="AC232" s="75"/>
      <c r="AD232" s="75"/>
      <c r="AE232" s="75"/>
      <c r="AF232" s="75"/>
      <c r="AG232" s="75"/>
      <c r="AH232" s="75"/>
      <c r="AI232" s="75"/>
      <c r="AJ232" s="75"/>
      <c r="AK232" s="75"/>
      <c r="AL232" s="75"/>
      <c r="AM232" s="75"/>
      <c r="AN232" s="75"/>
      <c r="AO232" s="75"/>
      <c r="AP232" s="75"/>
      <c r="AQ232" s="75"/>
      <c r="AR232" s="75"/>
      <c r="AS232" s="75"/>
      <c r="AT232" s="75"/>
      <c r="AU232" s="75"/>
      <c r="AV232" s="75"/>
      <c r="AW232" s="75"/>
      <c r="AX232" s="75"/>
      <c r="AY232" s="75"/>
      <c r="AZ232" s="75"/>
      <c r="BA232" s="17" t="str">
        <f t="shared" si="60"/>
        <v/>
      </c>
      <c r="BB232" s="17" t="str">
        <f t="shared" si="56"/>
        <v/>
      </c>
      <c r="BC232" s="10"/>
      <c r="BD232" s="25">
        <f t="shared" si="57"/>
        <v>0</v>
      </c>
      <c r="BE232" s="25">
        <f t="shared" si="58"/>
        <v>0</v>
      </c>
      <c r="BF232" s="10"/>
    </row>
    <row r="233" spans="1:58" ht="12.95" customHeight="1" x14ac:dyDescent="0.15">
      <c r="A233" s="318"/>
      <c r="B233" s="320" t="s">
        <v>141</v>
      </c>
      <c r="C233" s="320"/>
      <c r="D233" s="113">
        <f t="shared" si="59"/>
        <v>0</v>
      </c>
      <c r="E233" s="96"/>
      <c r="F233" s="80"/>
      <c r="G233" s="80"/>
      <c r="H233" s="80"/>
      <c r="I233" s="80"/>
      <c r="J233" s="80"/>
      <c r="K233" s="80"/>
      <c r="L233" s="80"/>
      <c r="M233" s="98"/>
      <c r="N233" s="83"/>
      <c r="O233" s="83"/>
      <c r="P233" s="119"/>
      <c r="Q233" s="75" t="str">
        <f t="shared" si="55"/>
        <v xml:space="preserve"> </v>
      </c>
      <c r="R233" s="75"/>
      <c r="S233" s="75"/>
      <c r="T233" s="75"/>
      <c r="U233" s="75"/>
      <c r="V233" s="75"/>
      <c r="W233" s="75"/>
      <c r="X233" s="75"/>
      <c r="Y233" s="75"/>
      <c r="Z233" s="75"/>
      <c r="AA233" s="75"/>
      <c r="AB233" s="75"/>
      <c r="AC233" s="75"/>
      <c r="AD233" s="75"/>
      <c r="AE233" s="75"/>
      <c r="AF233" s="75"/>
      <c r="AG233" s="75"/>
      <c r="AH233" s="75"/>
      <c r="AI233" s="75"/>
      <c r="AJ233" s="75"/>
      <c r="AK233" s="75"/>
      <c r="AL233" s="75"/>
      <c r="AM233" s="75"/>
      <c r="AN233" s="75"/>
      <c r="AO233" s="75"/>
      <c r="AP233" s="75"/>
      <c r="AQ233" s="75"/>
      <c r="AR233" s="75"/>
      <c r="AS233" s="75"/>
      <c r="AT233" s="75"/>
      <c r="AU233" s="75"/>
      <c r="AV233" s="75"/>
      <c r="AW233" s="75"/>
      <c r="AX233" s="75"/>
      <c r="AY233" s="75"/>
      <c r="AZ233" s="75"/>
      <c r="BA233" s="17" t="str">
        <f t="shared" si="60"/>
        <v/>
      </c>
      <c r="BB233" s="17" t="str">
        <f t="shared" si="56"/>
        <v/>
      </c>
      <c r="BC233" s="10"/>
      <c r="BD233" s="25">
        <f t="shared" si="57"/>
        <v>0</v>
      </c>
      <c r="BE233" s="25">
        <f t="shared" si="58"/>
        <v>0</v>
      </c>
      <c r="BF233" s="10"/>
    </row>
    <row r="234" spans="1:58" ht="12.95" customHeight="1" thickBot="1" x14ac:dyDescent="0.2">
      <c r="A234" s="318"/>
      <c r="B234" s="321" t="s">
        <v>142</v>
      </c>
      <c r="C234" s="321"/>
      <c r="D234" s="191">
        <f t="shared" si="59"/>
        <v>0</v>
      </c>
      <c r="E234" s="142"/>
      <c r="F234" s="144"/>
      <c r="G234" s="144"/>
      <c r="H234" s="144"/>
      <c r="I234" s="144"/>
      <c r="J234" s="144"/>
      <c r="K234" s="144"/>
      <c r="L234" s="144"/>
      <c r="M234" s="145"/>
      <c r="N234" s="87"/>
      <c r="O234" s="87"/>
      <c r="P234" s="157"/>
      <c r="Q234" s="75" t="str">
        <f t="shared" si="55"/>
        <v xml:space="preserve"> </v>
      </c>
      <c r="R234" s="75"/>
      <c r="S234" s="75"/>
      <c r="T234" s="75"/>
      <c r="U234" s="75"/>
      <c r="V234" s="75"/>
      <c r="W234" s="75"/>
      <c r="X234" s="75"/>
      <c r="Y234" s="75"/>
      <c r="Z234" s="75"/>
      <c r="AA234" s="75"/>
      <c r="AB234" s="75"/>
      <c r="AC234" s="75"/>
      <c r="AD234" s="75"/>
      <c r="AE234" s="75"/>
      <c r="AF234" s="75"/>
      <c r="AG234" s="75"/>
      <c r="AH234" s="75"/>
      <c r="AI234" s="75"/>
      <c r="AJ234" s="75"/>
      <c r="AK234" s="75"/>
      <c r="AL234" s="75"/>
      <c r="AM234" s="75"/>
      <c r="AN234" s="75"/>
      <c r="AO234" s="75"/>
      <c r="AP234" s="75"/>
      <c r="AQ234" s="75"/>
      <c r="AR234" s="75"/>
      <c r="AS234" s="75"/>
      <c r="AT234" s="75"/>
      <c r="AU234" s="75"/>
      <c r="AV234" s="75"/>
      <c r="AW234" s="75"/>
      <c r="AX234" s="75"/>
      <c r="AY234" s="75"/>
      <c r="AZ234" s="75"/>
      <c r="BA234" s="17" t="str">
        <f t="shared" si="60"/>
        <v/>
      </c>
      <c r="BB234" s="17" t="str">
        <f t="shared" si="56"/>
        <v/>
      </c>
      <c r="BC234" s="10"/>
      <c r="BD234" s="25">
        <f t="shared" si="57"/>
        <v>0</v>
      </c>
      <c r="BE234" s="25">
        <f t="shared" si="58"/>
        <v>0</v>
      </c>
      <c r="BF234" s="10"/>
    </row>
    <row r="235" spans="1:58" ht="12.95" customHeight="1" thickTop="1" x14ac:dyDescent="0.15">
      <c r="A235" s="322" t="s">
        <v>4</v>
      </c>
      <c r="B235" s="325" t="s">
        <v>218</v>
      </c>
      <c r="C235" s="325"/>
      <c r="D235" s="234">
        <f t="shared" si="59"/>
        <v>170</v>
      </c>
      <c r="E235" s="235">
        <f t="shared" ref="E235:G238" si="62">+E183+E187+E191+E195+E199+E203+E207+E219+E223+E227+E231</f>
        <v>17</v>
      </c>
      <c r="F235" s="236">
        <f t="shared" si="62"/>
        <v>6</v>
      </c>
      <c r="G235" s="236">
        <f t="shared" si="62"/>
        <v>6</v>
      </c>
      <c r="H235" s="236">
        <f t="shared" ref="H235:J238" si="63">+H183+H187+H191+H195+H199+H203+H207+H211+H219+H223+H227+H231+H215</f>
        <v>3</v>
      </c>
      <c r="I235" s="236">
        <f t="shared" si="63"/>
        <v>17</v>
      </c>
      <c r="J235" s="236">
        <f t="shared" si="63"/>
        <v>21</v>
      </c>
      <c r="K235" s="236">
        <f>+K183+K187+K191+K199+K203+K207+K211+K219+K223+K227+K231+K215</f>
        <v>72</v>
      </c>
      <c r="L235" s="236">
        <f t="shared" ref="L235:M238" si="64">+L183+L187+L191+L199+L207+L211+L219+L223+L227+L231+L215</f>
        <v>14</v>
      </c>
      <c r="M235" s="237">
        <f t="shared" si="64"/>
        <v>14</v>
      </c>
      <c r="N235" s="234">
        <f t="shared" ref="N235:O238" si="65">+N183+N187+N191+N195+N199+N203+N207+N211+N219+N223+N227+N231+N215</f>
        <v>45</v>
      </c>
      <c r="O235" s="234">
        <f t="shared" si="65"/>
        <v>125</v>
      </c>
      <c r="P235" s="234">
        <f>+P183+P187+P191+P199+P207+P211+P219+P223+P227+P231+P215</f>
        <v>0</v>
      </c>
      <c r="Q235" s="75" t="str">
        <f t="shared" si="55"/>
        <v xml:space="preserve"> </v>
      </c>
      <c r="R235" s="75"/>
      <c r="S235" s="75"/>
      <c r="T235" s="75"/>
      <c r="U235" s="75"/>
      <c r="V235" s="75"/>
      <c r="W235" s="75"/>
      <c r="X235" s="75"/>
      <c r="Y235" s="75"/>
      <c r="Z235" s="75"/>
      <c r="AA235" s="75"/>
      <c r="AB235" s="75"/>
      <c r="AC235" s="75"/>
      <c r="AD235" s="75"/>
      <c r="AE235" s="75"/>
      <c r="AF235" s="75"/>
      <c r="AG235" s="75"/>
      <c r="AH235" s="75"/>
      <c r="AI235" s="75"/>
      <c r="AJ235" s="75"/>
      <c r="AK235" s="75"/>
      <c r="AL235" s="75"/>
      <c r="AM235" s="75"/>
      <c r="AN235" s="75"/>
      <c r="AO235" s="75"/>
      <c r="AP235" s="75"/>
      <c r="AQ235" s="75"/>
      <c r="AR235" s="75"/>
      <c r="AS235" s="75"/>
      <c r="AT235" s="75"/>
      <c r="AU235" s="75"/>
      <c r="AV235" s="75"/>
      <c r="AW235" s="75"/>
      <c r="AX235" s="75"/>
      <c r="AY235" s="75"/>
      <c r="AZ235" s="75"/>
      <c r="BA235" s="17" t="str">
        <f t="shared" si="60"/>
        <v/>
      </c>
      <c r="BB235" s="17" t="str">
        <f t="shared" si="56"/>
        <v/>
      </c>
      <c r="BC235" s="10"/>
      <c r="BD235" s="25">
        <f t="shared" si="57"/>
        <v>0</v>
      </c>
      <c r="BE235" s="25">
        <f t="shared" si="58"/>
        <v>0</v>
      </c>
      <c r="BF235" s="10"/>
    </row>
    <row r="236" spans="1:58" ht="12.95" customHeight="1" x14ac:dyDescent="0.15">
      <c r="A236" s="323"/>
      <c r="B236" s="320" t="s">
        <v>219</v>
      </c>
      <c r="C236" s="320"/>
      <c r="D236" s="113">
        <f t="shared" si="59"/>
        <v>695</v>
      </c>
      <c r="E236" s="238">
        <f t="shared" si="62"/>
        <v>69</v>
      </c>
      <c r="F236" s="239">
        <f t="shared" si="62"/>
        <v>9</v>
      </c>
      <c r="G236" s="239">
        <f t="shared" si="62"/>
        <v>19</v>
      </c>
      <c r="H236" s="239">
        <f t="shared" si="63"/>
        <v>21</v>
      </c>
      <c r="I236" s="239">
        <f t="shared" si="63"/>
        <v>99</v>
      </c>
      <c r="J236" s="239">
        <f t="shared" si="63"/>
        <v>110</v>
      </c>
      <c r="K236" s="239">
        <f>+K184+K188+K192+K200+K204+K208+K212+K220+K224+K228+K232+K216</f>
        <v>259</v>
      </c>
      <c r="L236" s="239">
        <f t="shared" si="64"/>
        <v>55</v>
      </c>
      <c r="M236" s="240">
        <f t="shared" si="64"/>
        <v>54</v>
      </c>
      <c r="N236" s="113">
        <f t="shared" si="65"/>
        <v>237</v>
      </c>
      <c r="O236" s="113">
        <f t="shared" si="65"/>
        <v>458</v>
      </c>
      <c r="P236" s="113">
        <f>+P184+P188+P192+P200+P208+P212+P220+P224+P228+P232+P216</f>
        <v>5</v>
      </c>
      <c r="Q236" s="75" t="str">
        <f t="shared" si="55"/>
        <v xml:space="preserve"> </v>
      </c>
      <c r="R236" s="75"/>
      <c r="S236" s="75"/>
      <c r="T236" s="75"/>
      <c r="U236" s="75"/>
      <c r="V236" s="75"/>
      <c r="W236" s="75"/>
      <c r="X236" s="75"/>
      <c r="Y236" s="75"/>
      <c r="Z236" s="75"/>
      <c r="AA236" s="75"/>
      <c r="AB236" s="75"/>
      <c r="AC236" s="75"/>
      <c r="AD236" s="75"/>
      <c r="AE236" s="75"/>
      <c r="AF236" s="75"/>
      <c r="AG236" s="75"/>
      <c r="AH236" s="75"/>
      <c r="AI236" s="75"/>
      <c r="AJ236" s="75"/>
      <c r="AK236" s="75"/>
      <c r="AL236" s="75"/>
      <c r="AM236" s="75"/>
      <c r="AN236" s="75"/>
      <c r="AO236" s="75"/>
      <c r="AP236" s="75"/>
      <c r="AQ236" s="75"/>
      <c r="AR236" s="75"/>
      <c r="AS236" s="75"/>
      <c r="AT236" s="75"/>
      <c r="AU236" s="75"/>
      <c r="AV236" s="75"/>
      <c r="AW236" s="75"/>
      <c r="AX236" s="75"/>
      <c r="AY236" s="75"/>
      <c r="AZ236" s="75"/>
      <c r="BA236" s="17" t="str">
        <f t="shared" si="60"/>
        <v/>
      </c>
      <c r="BB236" s="17" t="str">
        <f t="shared" si="56"/>
        <v/>
      </c>
      <c r="BC236" s="10"/>
      <c r="BD236" s="25">
        <f t="shared" si="57"/>
        <v>0</v>
      </c>
      <c r="BE236" s="25">
        <f t="shared" si="58"/>
        <v>0</v>
      </c>
      <c r="BF236" s="10"/>
    </row>
    <row r="237" spans="1:58" ht="12.95" customHeight="1" x14ac:dyDescent="0.15">
      <c r="A237" s="323"/>
      <c r="B237" s="320" t="s">
        <v>141</v>
      </c>
      <c r="C237" s="320"/>
      <c r="D237" s="113">
        <f t="shared" si="59"/>
        <v>148</v>
      </c>
      <c r="E237" s="238">
        <f t="shared" si="62"/>
        <v>16</v>
      </c>
      <c r="F237" s="239">
        <f t="shared" si="62"/>
        <v>6</v>
      </c>
      <c r="G237" s="239">
        <f t="shared" si="62"/>
        <v>6</v>
      </c>
      <c r="H237" s="239">
        <f t="shared" si="63"/>
        <v>2</v>
      </c>
      <c r="I237" s="239">
        <f t="shared" si="63"/>
        <v>16</v>
      </c>
      <c r="J237" s="239">
        <f t="shared" si="63"/>
        <v>20</v>
      </c>
      <c r="K237" s="239">
        <f>+K185+K189+K193+K201+K205+K209+K213+K221+K225+K229+K233+K217</f>
        <v>56</v>
      </c>
      <c r="L237" s="239">
        <f t="shared" si="64"/>
        <v>13</v>
      </c>
      <c r="M237" s="240">
        <f t="shared" si="64"/>
        <v>13</v>
      </c>
      <c r="N237" s="113">
        <f t="shared" si="65"/>
        <v>41</v>
      </c>
      <c r="O237" s="113">
        <f t="shared" si="65"/>
        <v>107</v>
      </c>
      <c r="P237" s="113">
        <f>+P185+P189+P193+P201+P209+P213+P221+P225+P229+P233+P217</f>
        <v>0</v>
      </c>
      <c r="Q237" s="75" t="str">
        <f t="shared" si="55"/>
        <v xml:space="preserve"> </v>
      </c>
      <c r="R237" s="75"/>
      <c r="S237" s="75"/>
      <c r="T237" s="75"/>
      <c r="U237" s="75"/>
      <c r="V237" s="75"/>
      <c r="W237" s="75"/>
      <c r="X237" s="75"/>
      <c r="Y237" s="75"/>
      <c r="Z237" s="75"/>
      <c r="AA237" s="75"/>
      <c r="AB237" s="75"/>
      <c r="AC237" s="75"/>
      <c r="AD237" s="75"/>
      <c r="AE237" s="75"/>
      <c r="AF237" s="75"/>
      <c r="AG237" s="75"/>
      <c r="AH237" s="75"/>
      <c r="AI237" s="75"/>
      <c r="AJ237" s="75"/>
      <c r="AK237" s="75"/>
      <c r="AL237" s="75"/>
      <c r="AM237" s="75"/>
      <c r="AN237" s="75"/>
      <c r="AO237" s="75"/>
      <c r="AP237" s="75"/>
      <c r="AQ237" s="75"/>
      <c r="AR237" s="75"/>
      <c r="AS237" s="75"/>
      <c r="AT237" s="75"/>
      <c r="AU237" s="75"/>
      <c r="AV237" s="75"/>
      <c r="AW237" s="75"/>
      <c r="AX237" s="75"/>
      <c r="AY237" s="75"/>
      <c r="AZ237" s="75"/>
      <c r="BA237" s="17" t="str">
        <f t="shared" si="60"/>
        <v/>
      </c>
      <c r="BB237" s="17" t="str">
        <f t="shared" si="56"/>
        <v/>
      </c>
      <c r="BC237" s="10"/>
      <c r="BD237" s="25">
        <f t="shared" si="57"/>
        <v>0</v>
      </c>
      <c r="BE237" s="25">
        <f t="shared" si="58"/>
        <v>0</v>
      </c>
      <c r="BF237" s="10"/>
    </row>
    <row r="238" spans="1:58" ht="12.95" customHeight="1" x14ac:dyDescent="0.15">
      <c r="A238" s="324"/>
      <c r="B238" s="326" t="s">
        <v>142</v>
      </c>
      <c r="C238" s="326"/>
      <c r="D238" s="195">
        <f t="shared" si="59"/>
        <v>147</v>
      </c>
      <c r="E238" s="241">
        <f t="shared" si="62"/>
        <v>10</v>
      </c>
      <c r="F238" s="242">
        <f t="shared" si="62"/>
        <v>3</v>
      </c>
      <c r="G238" s="242">
        <f t="shared" si="62"/>
        <v>6</v>
      </c>
      <c r="H238" s="242">
        <f t="shared" si="63"/>
        <v>4</v>
      </c>
      <c r="I238" s="242">
        <f t="shared" si="63"/>
        <v>14</v>
      </c>
      <c r="J238" s="242">
        <f t="shared" si="63"/>
        <v>24</v>
      </c>
      <c r="K238" s="242">
        <f>+K186+K190+K194+K202+K206+K210+K214+K222+K226+K230+K234+K218</f>
        <v>58</v>
      </c>
      <c r="L238" s="242">
        <f t="shared" si="64"/>
        <v>13</v>
      </c>
      <c r="M238" s="243">
        <f t="shared" si="64"/>
        <v>15</v>
      </c>
      <c r="N238" s="195">
        <f t="shared" si="65"/>
        <v>46</v>
      </c>
      <c r="O238" s="195">
        <f t="shared" si="65"/>
        <v>101</v>
      </c>
      <c r="P238" s="195">
        <f>+P186+P190+P194+P202+P210+P214+P222+P226+P230+P234+P218</f>
        <v>1</v>
      </c>
      <c r="Q238" s="75" t="str">
        <f t="shared" si="55"/>
        <v xml:space="preserve"> </v>
      </c>
      <c r="R238" s="75"/>
      <c r="S238" s="75"/>
      <c r="T238" s="75"/>
      <c r="U238" s="75"/>
      <c r="V238" s="75"/>
      <c r="W238" s="75"/>
      <c r="X238" s="75"/>
      <c r="Y238" s="75"/>
      <c r="Z238" s="75"/>
      <c r="AA238" s="75"/>
      <c r="AB238" s="75"/>
      <c r="AC238" s="75"/>
      <c r="AD238" s="75"/>
      <c r="AE238" s="75"/>
      <c r="AF238" s="75"/>
      <c r="AG238" s="75"/>
      <c r="AH238" s="75"/>
      <c r="AI238" s="75"/>
      <c r="AJ238" s="75"/>
      <c r="AK238" s="75"/>
      <c r="AL238" s="75"/>
      <c r="AM238" s="75"/>
      <c r="AN238" s="75"/>
      <c r="AO238" s="75"/>
      <c r="AP238" s="75"/>
      <c r="AQ238" s="75"/>
      <c r="AR238" s="75"/>
      <c r="AS238" s="75"/>
      <c r="AT238" s="75"/>
      <c r="AU238" s="75"/>
      <c r="AV238" s="75"/>
      <c r="AW238" s="75"/>
      <c r="AX238" s="75"/>
      <c r="AY238" s="75"/>
      <c r="AZ238" s="75"/>
      <c r="BA238" s="17" t="str">
        <f t="shared" si="60"/>
        <v/>
      </c>
      <c r="BB238" s="17" t="str">
        <f t="shared" si="56"/>
        <v/>
      </c>
      <c r="BC238" s="10"/>
      <c r="BD238" s="25">
        <f t="shared" si="57"/>
        <v>0</v>
      </c>
      <c r="BE238" s="25">
        <f t="shared" si="58"/>
        <v>0</v>
      </c>
      <c r="BF238" s="10"/>
    </row>
    <row r="239" spans="1:58" ht="21.75" customHeight="1" x14ac:dyDescent="0.15">
      <c r="A239" s="109" t="s">
        <v>148</v>
      </c>
      <c r="B239" s="137"/>
      <c r="C239" s="137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BA239" s="10"/>
      <c r="BB239" s="10"/>
      <c r="BC239" s="10"/>
      <c r="BD239" s="10"/>
      <c r="BE239" s="10"/>
      <c r="BF239" s="10"/>
    </row>
    <row r="240" spans="1:58" ht="27.75" customHeight="1" x14ac:dyDescent="0.15">
      <c r="A240" s="295" t="s">
        <v>31</v>
      </c>
      <c r="B240" s="296"/>
      <c r="C240" s="297"/>
      <c r="D240" s="301" t="s">
        <v>4</v>
      </c>
      <c r="E240" s="303" t="s">
        <v>7</v>
      </c>
      <c r="F240" s="304"/>
      <c r="G240" s="304"/>
      <c r="H240" s="304"/>
      <c r="I240" s="304"/>
      <c r="J240" s="304"/>
      <c r="K240" s="304"/>
      <c r="L240" s="304"/>
      <c r="M240" s="305"/>
      <c r="N240" s="306" t="s">
        <v>9</v>
      </c>
      <c r="BA240" s="10"/>
      <c r="BB240" s="10"/>
      <c r="BC240" s="10"/>
      <c r="BD240" s="10"/>
      <c r="BE240" s="10"/>
      <c r="BF240" s="10"/>
    </row>
    <row r="241" spans="1:58" ht="48" customHeight="1" x14ac:dyDescent="0.15">
      <c r="A241" s="298"/>
      <c r="B241" s="299"/>
      <c r="C241" s="300"/>
      <c r="D241" s="302"/>
      <c r="E241" s="284" t="s">
        <v>133</v>
      </c>
      <c r="F241" s="38" t="s">
        <v>14</v>
      </c>
      <c r="G241" s="38" t="s">
        <v>138</v>
      </c>
      <c r="H241" s="38" t="s">
        <v>67</v>
      </c>
      <c r="I241" s="38" t="s">
        <v>139</v>
      </c>
      <c r="J241" s="38" t="s">
        <v>149</v>
      </c>
      <c r="K241" s="38" t="s">
        <v>18</v>
      </c>
      <c r="L241" s="38" t="s">
        <v>19</v>
      </c>
      <c r="M241" s="39" t="s">
        <v>20</v>
      </c>
      <c r="N241" s="307"/>
      <c r="BA241" s="10"/>
      <c r="BB241" s="10"/>
      <c r="BC241" s="10"/>
      <c r="BD241" s="10"/>
      <c r="BE241" s="10"/>
      <c r="BF241" s="10"/>
    </row>
    <row r="242" spans="1:58" ht="15.75" customHeight="1" x14ac:dyDescent="0.15">
      <c r="A242" s="308" t="s">
        <v>150</v>
      </c>
      <c r="B242" s="309"/>
      <c r="C242" s="310"/>
      <c r="D242" s="44">
        <f t="shared" ref="D242:D247" si="66">+SUM(E242:M242)</f>
        <v>0</v>
      </c>
      <c r="E242" s="244"/>
      <c r="F242" s="101"/>
      <c r="G242" s="101"/>
      <c r="H242" s="101"/>
      <c r="I242" s="101"/>
      <c r="J242" s="101"/>
      <c r="K242" s="101"/>
      <c r="L242" s="101"/>
      <c r="M242" s="245"/>
      <c r="N242" s="245"/>
      <c r="O242" s="75" t="str">
        <f t="shared" ref="O242:O247" si="67">$BA242&amp;" "&amp;$BB242</f>
        <v xml:space="preserve"> </v>
      </c>
      <c r="BA242" s="17"/>
      <c r="BB242" s="17" t="str">
        <f t="shared" ref="BB242:BB247" si="68">IF($K242&lt;$N242," El número altas de pacientes 60 años NO puede ser mayor que el de 20-64 años.","")</f>
        <v/>
      </c>
      <c r="BC242" s="10"/>
      <c r="BD242" s="25"/>
      <c r="BE242" s="25">
        <f t="shared" ref="BE242:BE247" si="69">IF($D242&lt;$N242,1,0)</f>
        <v>0</v>
      </c>
      <c r="BF242" s="10"/>
    </row>
    <row r="243" spans="1:58" ht="15.75" customHeight="1" x14ac:dyDescent="0.15">
      <c r="A243" s="311" t="s">
        <v>151</v>
      </c>
      <c r="B243" s="312"/>
      <c r="C243" s="313"/>
      <c r="D243" s="76">
        <f t="shared" si="66"/>
        <v>0</v>
      </c>
      <c r="E243" s="96"/>
      <c r="F243" s="80"/>
      <c r="G243" s="80"/>
      <c r="H243" s="80"/>
      <c r="I243" s="80"/>
      <c r="J243" s="80"/>
      <c r="K243" s="80"/>
      <c r="L243" s="80"/>
      <c r="M243" s="98"/>
      <c r="N243" s="83"/>
      <c r="O243" s="75" t="str">
        <f t="shared" si="67"/>
        <v xml:space="preserve"> </v>
      </c>
      <c r="BA243" s="17"/>
      <c r="BB243" s="17" t="str">
        <f t="shared" si="68"/>
        <v/>
      </c>
      <c r="BC243" s="10"/>
      <c r="BD243" s="25"/>
      <c r="BE243" s="25">
        <f t="shared" si="69"/>
        <v>0</v>
      </c>
      <c r="BF243" s="10"/>
    </row>
    <row r="244" spans="1:58" ht="15.75" customHeight="1" x14ac:dyDescent="0.15">
      <c r="A244" s="311" t="s">
        <v>152</v>
      </c>
      <c r="B244" s="312"/>
      <c r="C244" s="313"/>
      <c r="D244" s="76">
        <f t="shared" si="66"/>
        <v>0</v>
      </c>
      <c r="E244" s="96"/>
      <c r="F244" s="80"/>
      <c r="G244" s="80"/>
      <c r="H244" s="80"/>
      <c r="I244" s="80"/>
      <c r="J244" s="80"/>
      <c r="K244" s="80"/>
      <c r="L244" s="80"/>
      <c r="M244" s="98"/>
      <c r="N244" s="83"/>
      <c r="O244" s="75" t="str">
        <f t="shared" si="67"/>
        <v xml:space="preserve"> </v>
      </c>
      <c r="BA244" s="17"/>
      <c r="BB244" s="17" t="str">
        <f t="shared" si="68"/>
        <v/>
      </c>
      <c r="BC244" s="10"/>
      <c r="BD244" s="25"/>
      <c r="BE244" s="25">
        <f t="shared" si="69"/>
        <v>0</v>
      </c>
      <c r="BF244" s="10"/>
    </row>
    <row r="245" spans="1:58" ht="15.75" customHeight="1" x14ac:dyDescent="0.15">
      <c r="A245" s="311" t="s">
        <v>153</v>
      </c>
      <c r="B245" s="312"/>
      <c r="C245" s="313"/>
      <c r="D245" s="76">
        <f t="shared" si="66"/>
        <v>0</v>
      </c>
      <c r="E245" s="96"/>
      <c r="F245" s="80"/>
      <c r="G245" s="80"/>
      <c r="H245" s="80"/>
      <c r="I245" s="80"/>
      <c r="J245" s="80"/>
      <c r="K245" s="80"/>
      <c r="L245" s="80"/>
      <c r="M245" s="98"/>
      <c r="N245" s="83"/>
      <c r="O245" s="75" t="str">
        <f t="shared" si="67"/>
        <v xml:space="preserve"> </v>
      </c>
      <c r="BA245" s="17"/>
      <c r="BB245" s="17" t="str">
        <f t="shared" si="68"/>
        <v/>
      </c>
      <c r="BC245" s="10"/>
      <c r="BD245" s="25"/>
      <c r="BE245" s="25">
        <f t="shared" si="69"/>
        <v>0</v>
      </c>
      <c r="BF245" s="10"/>
    </row>
    <row r="246" spans="1:58" ht="15.75" customHeight="1" x14ac:dyDescent="0.15">
      <c r="A246" s="314" t="s">
        <v>224</v>
      </c>
      <c r="B246" s="315"/>
      <c r="C246" s="316"/>
      <c r="D246" s="191">
        <f t="shared" si="66"/>
        <v>0</v>
      </c>
      <c r="E246" s="142"/>
      <c r="F246" s="144"/>
      <c r="G246" s="144"/>
      <c r="H246" s="144"/>
      <c r="I246" s="144"/>
      <c r="J246" s="144"/>
      <c r="K246" s="144"/>
      <c r="L246" s="144"/>
      <c r="M246" s="145"/>
      <c r="N246" s="87"/>
      <c r="O246" s="75" t="str">
        <f t="shared" si="67"/>
        <v xml:space="preserve"> </v>
      </c>
      <c r="BA246" s="17"/>
      <c r="BB246" s="17" t="str">
        <f t="shared" si="68"/>
        <v/>
      </c>
      <c r="BC246" s="10"/>
      <c r="BD246" s="25"/>
      <c r="BE246" s="25">
        <f t="shared" si="69"/>
        <v>0</v>
      </c>
      <c r="BF246" s="10"/>
    </row>
    <row r="247" spans="1:58" ht="15.75" customHeight="1" x14ac:dyDescent="0.15">
      <c r="A247" s="292" t="s">
        <v>154</v>
      </c>
      <c r="B247" s="293"/>
      <c r="C247" s="294"/>
      <c r="D247" s="246">
        <f t="shared" si="66"/>
        <v>0</v>
      </c>
      <c r="E247" s="53"/>
      <c r="F247" s="55"/>
      <c r="G247" s="55"/>
      <c r="H247" s="55"/>
      <c r="I247" s="55"/>
      <c r="J247" s="55"/>
      <c r="K247" s="55"/>
      <c r="L247" s="55"/>
      <c r="M247" s="57"/>
      <c r="N247" s="58"/>
      <c r="O247" s="75" t="str">
        <f t="shared" si="67"/>
        <v xml:space="preserve"> </v>
      </c>
      <c r="BA247" s="17"/>
      <c r="BB247" s="17" t="str">
        <f t="shared" si="68"/>
        <v/>
      </c>
      <c r="BC247" s="10"/>
      <c r="BD247" s="25"/>
      <c r="BE247" s="25">
        <f t="shared" si="69"/>
        <v>0</v>
      </c>
      <c r="BF247" s="10"/>
    </row>
    <row r="248" spans="1:58" ht="12.95" customHeight="1" x14ac:dyDescent="0.15">
      <c r="I248" s="247"/>
      <c r="J248" s="247"/>
      <c r="K248" s="247"/>
      <c r="L248" s="247"/>
      <c r="M248" s="247"/>
      <c r="N248" s="247"/>
      <c r="O248" s="247"/>
      <c r="P248" s="247"/>
      <c r="Q248" s="247"/>
      <c r="R248" s="67"/>
      <c r="BB248" s="8"/>
    </row>
    <row r="249" spans="1:58" ht="12.95" customHeight="1" x14ac:dyDescent="0.15">
      <c r="A249" s="247"/>
      <c r="B249" s="94"/>
      <c r="C249" s="94"/>
      <c r="D249" s="247"/>
      <c r="E249" s="247"/>
      <c r="F249" s="247"/>
      <c r="G249" s="247"/>
      <c r="H249" s="247"/>
      <c r="I249" s="247"/>
      <c r="J249" s="247"/>
      <c r="K249" s="247"/>
      <c r="L249" s="247"/>
      <c r="M249" s="247"/>
      <c r="N249" s="247"/>
      <c r="O249" s="247"/>
      <c r="P249" s="247"/>
      <c r="Q249" s="247"/>
      <c r="R249" s="67"/>
      <c r="BB249" s="8"/>
    </row>
    <row r="250" spans="1:58" ht="12.95" customHeight="1" x14ac:dyDescent="0.15">
      <c r="A250" s="247"/>
      <c r="B250" s="94"/>
      <c r="C250" s="94"/>
      <c r="D250" s="247"/>
      <c r="E250" s="247"/>
      <c r="F250" s="247"/>
      <c r="G250" s="247"/>
      <c r="H250" s="247"/>
      <c r="I250" s="247"/>
      <c r="J250" s="247"/>
      <c r="K250" s="247"/>
      <c r="L250" s="247"/>
      <c r="M250" s="247"/>
      <c r="N250" s="247"/>
      <c r="O250" s="247"/>
      <c r="P250" s="247"/>
      <c r="Q250" s="247"/>
      <c r="R250" s="67"/>
      <c r="BB250" s="8"/>
    </row>
    <row r="251" spans="1:58" ht="12.95" customHeight="1" x14ac:dyDescent="0.15">
      <c r="A251" s="247"/>
      <c r="B251" s="94"/>
      <c r="C251" s="94"/>
      <c r="D251" s="247"/>
      <c r="E251" s="247"/>
      <c r="F251" s="247"/>
      <c r="G251" s="247"/>
      <c r="H251" s="247"/>
      <c r="I251" s="247"/>
      <c r="J251" s="247"/>
      <c r="K251" s="247"/>
      <c r="L251" s="247"/>
      <c r="M251" s="247"/>
      <c r="N251" s="247"/>
      <c r="O251" s="247"/>
      <c r="P251" s="247"/>
      <c r="Q251" s="247"/>
      <c r="R251" s="67"/>
    </row>
    <row r="252" spans="1:58" ht="12.95" customHeight="1" x14ac:dyDescent="0.15">
      <c r="A252" s="247"/>
      <c r="B252" s="94"/>
      <c r="C252" s="94"/>
      <c r="D252" s="247"/>
      <c r="E252" s="247"/>
      <c r="F252" s="247"/>
      <c r="G252" s="247"/>
      <c r="H252" s="247"/>
      <c r="I252" s="247"/>
      <c r="J252" s="247"/>
      <c r="K252" s="247"/>
      <c r="L252" s="247"/>
      <c r="M252" s="247"/>
      <c r="N252" s="247"/>
      <c r="O252" s="247"/>
      <c r="P252" s="247"/>
      <c r="Q252" s="247"/>
      <c r="R252" s="67"/>
    </row>
    <row r="253" spans="1:58" ht="12.95" customHeight="1" x14ac:dyDescent="0.15">
      <c r="A253" s="247"/>
      <c r="B253" s="94"/>
      <c r="C253" s="94"/>
      <c r="D253" s="247"/>
      <c r="E253" s="247"/>
      <c r="F253" s="247"/>
      <c r="G253" s="247"/>
      <c r="H253" s="247"/>
      <c r="I253" s="247"/>
      <c r="J253" s="247"/>
      <c r="K253" s="247"/>
      <c r="L253" s="247"/>
      <c r="M253" s="247"/>
      <c r="N253" s="247"/>
      <c r="O253" s="247"/>
      <c r="P253" s="247"/>
      <c r="Q253" s="247"/>
      <c r="R253" s="67"/>
    </row>
    <row r="254" spans="1:58" ht="12.95" customHeight="1" x14ac:dyDescent="0.15">
      <c r="A254" s="247"/>
      <c r="B254" s="94"/>
      <c r="C254" s="94"/>
      <c r="D254" s="247"/>
      <c r="E254" s="247"/>
      <c r="F254" s="247"/>
      <c r="G254" s="247"/>
      <c r="H254" s="247"/>
      <c r="I254" s="247"/>
      <c r="J254" s="247"/>
      <c r="K254" s="247"/>
      <c r="L254" s="247"/>
      <c r="M254" s="247"/>
      <c r="N254" s="247"/>
      <c r="O254" s="247"/>
      <c r="P254" s="247"/>
      <c r="Q254" s="247"/>
      <c r="R254" s="67"/>
    </row>
    <row r="255" spans="1:58" ht="12.95" customHeight="1" x14ac:dyDescent="0.15">
      <c r="A255" s="247"/>
      <c r="B255" s="94"/>
      <c r="C255" s="94"/>
      <c r="D255" s="247"/>
      <c r="E255" s="247"/>
      <c r="F255" s="247"/>
      <c r="G255" s="247"/>
      <c r="H255" s="247"/>
      <c r="I255" s="247"/>
      <c r="J255" s="247"/>
      <c r="K255" s="247"/>
      <c r="L255" s="247"/>
      <c r="M255" s="247"/>
      <c r="N255" s="247"/>
      <c r="O255" s="247"/>
      <c r="P255" s="247"/>
      <c r="Q255" s="247"/>
      <c r="R255" s="67"/>
    </row>
    <row r="256" spans="1:58" ht="12.95" customHeight="1" x14ac:dyDescent="0.15">
      <c r="A256" s="247"/>
      <c r="B256" s="94"/>
      <c r="C256" s="94"/>
      <c r="D256" s="247"/>
      <c r="E256" s="247"/>
      <c r="F256" s="247"/>
      <c r="G256" s="247"/>
      <c r="H256" s="247"/>
      <c r="I256" s="247"/>
      <c r="J256" s="247"/>
      <c r="K256" s="247"/>
      <c r="L256" s="247"/>
      <c r="M256" s="247"/>
      <c r="N256" s="247"/>
      <c r="O256" s="247"/>
      <c r="P256" s="247"/>
      <c r="Q256" s="247"/>
      <c r="R256" s="67"/>
    </row>
    <row r="257" spans="1:56" x14ac:dyDescent="0.15">
      <c r="A257" s="248"/>
      <c r="B257" s="94"/>
      <c r="C257" s="94"/>
      <c r="D257" s="247"/>
      <c r="E257" s="247"/>
      <c r="F257" s="247"/>
      <c r="G257" s="247"/>
      <c r="H257" s="247"/>
      <c r="I257" s="247"/>
      <c r="J257" s="247"/>
      <c r="K257" s="247"/>
      <c r="L257" s="247"/>
      <c r="M257" s="247"/>
      <c r="N257" s="247"/>
      <c r="O257" s="247"/>
      <c r="P257" s="247"/>
      <c r="Q257" s="247"/>
      <c r="R257" s="67"/>
    </row>
    <row r="258" spans="1:56" x14ac:dyDescent="0.15">
      <c r="A258" s="247"/>
      <c r="B258" s="94"/>
      <c r="C258" s="94"/>
      <c r="D258" s="247"/>
      <c r="E258" s="247"/>
      <c r="F258" s="247"/>
      <c r="G258" s="247"/>
      <c r="H258" s="247"/>
      <c r="I258" s="247"/>
      <c r="J258" s="247"/>
      <c r="K258" s="247"/>
      <c r="L258" s="247"/>
      <c r="M258" s="247"/>
      <c r="N258" s="247"/>
      <c r="O258" s="247"/>
      <c r="P258" s="247"/>
      <c r="Q258" s="247"/>
      <c r="R258" s="67"/>
    </row>
    <row r="259" spans="1:56" x14ac:dyDescent="0.15">
      <c r="A259" s="247"/>
      <c r="B259" s="94"/>
      <c r="C259" s="94"/>
      <c r="D259" s="247"/>
      <c r="E259" s="247"/>
      <c r="F259" s="247"/>
      <c r="G259" s="247"/>
      <c r="H259" s="247"/>
      <c r="I259" s="247"/>
      <c r="J259" s="247"/>
      <c r="K259" s="247"/>
      <c r="L259" s="247"/>
      <c r="M259" s="247"/>
      <c r="N259" s="247"/>
      <c r="O259" s="247"/>
      <c r="P259" s="247"/>
      <c r="Q259" s="247"/>
      <c r="R259" s="67"/>
    </row>
    <row r="260" spans="1:56" x14ac:dyDescent="0.15">
      <c r="A260" s="247"/>
      <c r="B260" s="94"/>
      <c r="C260" s="94"/>
      <c r="D260" s="247"/>
      <c r="E260" s="247"/>
      <c r="F260" s="247"/>
      <c r="G260" s="247"/>
      <c r="H260" s="247"/>
      <c r="I260" s="247"/>
      <c r="J260" s="247"/>
      <c r="K260" s="247"/>
      <c r="L260" s="247"/>
      <c r="M260" s="247"/>
      <c r="N260" s="247"/>
      <c r="O260" s="247"/>
      <c r="P260" s="247"/>
      <c r="Q260" s="247"/>
      <c r="R260" s="67"/>
    </row>
    <row r="267" spans="1:56" hidden="1" x14ac:dyDescent="0.15"/>
    <row r="268" spans="1:56" hidden="1" x14ac:dyDescent="0.15"/>
    <row r="269" spans="1:56" ht="12.95" hidden="1" customHeight="1" x14ac:dyDescent="0.15">
      <c r="A269" s="249">
        <f>SUM(D8:S247)</f>
        <v>17136</v>
      </c>
      <c r="BD269" s="250">
        <v>0</v>
      </c>
    </row>
    <row r="270" spans="1:56" hidden="1" x14ac:dyDescent="0.15"/>
    <row r="271" spans="1:56" hidden="1" x14ac:dyDescent="0.15"/>
    <row r="306" spans="56:56" x14ac:dyDescent="0.15">
      <c r="BD306" s="28">
        <v>0</v>
      </c>
    </row>
    <row r="323" ht="12.95" customHeight="1" x14ac:dyDescent="0.15"/>
  </sheetData>
  <mergeCells count="257">
    <mergeCell ref="D38:D39"/>
    <mergeCell ref="P8:Q8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C15"/>
    <mergeCell ref="A16:C16"/>
    <mergeCell ref="A18:C19"/>
    <mergeCell ref="D18:D19"/>
    <mergeCell ref="E18:O18"/>
    <mergeCell ref="P18:P19"/>
    <mergeCell ref="Q18:Q19"/>
    <mergeCell ref="R18:R19"/>
    <mergeCell ref="A21:C21"/>
    <mergeCell ref="A22:C22"/>
    <mergeCell ref="A23:C23"/>
    <mergeCell ref="A24:C24"/>
    <mergeCell ref="E38:O38"/>
    <mergeCell ref="A57:C57"/>
    <mergeCell ref="A58:C58"/>
    <mergeCell ref="A59:C59"/>
    <mergeCell ref="A61:C61"/>
    <mergeCell ref="A26:C26"/>
    <mergeCell ref="A27:C27"/>
    <mergeCell ref="A45:C45"/>
    <mergeCell ref="A46:C46"/>
    <mergeCell ref="A28:C28"/>
    <mergeCell ref="A30:C30"/>
    <mergeCell ref="A31:C31"/>
    <mergeCell ref="A32:C32"/>
    <mergeCell ref="A37:C37"/>
    <mergeCell ref="A41:C41"/>
    <mergeCell ref="A42:C42"/>
    <mergeCell ref="A43:C43"/>
    <mergeCell ref="A44:C44"/>
    <mergeCell ref="A29:C29"/>
    <mergeCell ref="A33:A36"/>
    <mergeCell ref="B33:C33"/>
    <mergeCell ref="B34:C34"/>
    <mergeCell ref="B35:C35"/>
    <mergeCell ref="B36:C36"/>
    <mergeCell ref="A72:C72"/>
    <mergeCell ref="A73:C73"/>
    <mergeCell ref="A74:C74"/>
    <mergeCell ref="A75:C75"/>
    <mergeCell ref="A76:C76"/>
    <mergeCell ref="A77:C77"/>
    <mergeCell ref="A78:C78"/>
    <mergeCell ref="A79:C79"/>
    <mergeCell ref="A62:C62"/>
    <mergeCell ref="A63:C63"/>
    <mergeCell ref="A116:C116"/>
    <mergeCell ref="A117:C117"/>
    <mergeCell ref="A118:C118"/>
    <mergeCell ref="A110:C110"/>
    <mergeCell ref="A101:C101"/>
    <mergeCell ref="A98:C98"/>
    <mergeCell ref="A99:C99"/>
    <mergeCell ref="A100:C100"/>
    <mergeCell ref="A103:C104"/>
    <mergeCell ref="B170:C170"/>
    <mergeCell ref="A166:A169"/>
    <mergeCell ref="B166:B167"/>
    <mergeCell ref="B168:B169"/>
    <mergeCell ref="A170:A174"/>
    <mergeCell ref="B171:B172"/>
    <mergeCell ref="B173:B174"/>
    <mergeCell ref="B151:B152"/>
    <mergeCell ref="A137:C137"/>
    <mergeCell ref="A138:C138"/>
    <mergeCell ref="A139:C139"/>
    <mergeCell ref="A140:C140"/>
    <mergeCell ref="A141:C141"/>
    <mergeCell ref="A142:C142"/>
    <mergeCell ref="A143:C143"/>
    <mergeCell ref="A144:C144"/>
    <mergeCell ref="A145:C145"/>
    <mergeCell ref="A146:C146"/>
    <mergeCell ref="A147:C147"/>
    <mergeCell ref="A149:C150"/>
    <mergeCell ref="A158:A165"/>
    <mergeCell ref="B161:B165"/>
    <mergeCell ref="A183:A186"/>
    <mergeCell ref="B183:C183"/>
    <mergeCell ref="B184:C184"/>
    <mergeCell ref="B185:C185"/>
    <mergeCell ref="B186:C186"/>
    <mergeCell ref="A187:A190"/>
    <mergeCell ref="B187:C187"/>
    <mergeCell ref="B188:C188"/>
    <mergeCell ref="A176:C177"/>
    <mergeCell ref="B189:C189"/>
    <mergeCell ref="B190:C190"/>
    <mergeCell ref="P38:P39"/>
    <mergeCell ref="Q38:Q39"/>
    <mergeCell ref="R38:R39"/>
    <mergeCell ref="A40:C40"/>
    <mergeCell ref="A60:C60"/>
    <mergeCell ref="A64:C64"/>
    <mergeCell ref="A66:C66"/>
    <mergeCell ref="A70:C71"/>
    <mergeCell ref="D70:D71"/>
    <mergeCell ref="E70:O70"/>
    <mergeCell ref="P70:Q70"/>
    <mergeCell ref="R70:R71"/>
    <mergeCell ref="A67:C67"/>
    <mergeCell ref="A68:C68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80:C80"/>
    <mergeCell ref="A82:B88"/>
    <mergeCell ref="A92:A93"/>
    <mergeCell ref="B92:C92"/>
    <mergeCell ref="B93:C93"/>
    <mergeCell ref="A94:C94"/>
    <mergeCell ref="A95:C95"/>
    <mergeCell ref="A96:C96"/>
    <mergeCell ref="A97:C97"/>
    <mergeCell ref="A91:C91"/>
    <mergeCell ref="A90:C90"/>
    <mergeCell ref="G103:G104"/>
    <mergeCell ref="A105:A106"/>
    <mergeCell ref="B105:C105"/>
    <mergeCell ref="B106:C106"/>
    <mergeCell ref="A108:C109"/>
    <mergeCell ref="D108:D109"/>
    <mergeCell ref="E108:M108"/>
    <mergeCell ref="N108:N109"/>
    <mergeCell ref="O108:O109"/>
    <mergeCell ref="D103:F103"/>
    <mergeCell ref="P108:P109"/>
    <mergeCell ref="A129:C129"/>
    <mergeCell ref="A130:C130"/>
    <mergeCell ref="A131:C131"/>
    <mergeCell ref="A132:C132"/>
    <mergeCell ref="A133:C133"/>
    <mergeCell ref="A134:C134"/>
    <mergeCell ref="A135:C135"/>
    <mergeCell ref="A136:C136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11:C111"/>
    <mergeCell ref="A112:C112"/>
    <mergeCell ref="A113:C113"/>
    <mergeCell ref="A114:C114"/>
    <mergeCell ref="A115:C115"/>
    <mergeCell ref="D149:D150"/>
    <mergeCell ref="E149:M149"/>
    <mergeCell ref="N149:O149"/>
    <mergeCell ref="P149:P150"/>
    <mergeCell ref="Q149:Q150"/>
    <mergeCell ref="A151:A154"/>
    <mergeCell ref="B153:B154"/>
    <mergeCell ref="A155:A157"/>
    <mergeCell ref="B155:C155"/>
    <mergeCell ref="B156:B157"/>
    <mergeCell ref="D176:D177"/>
    <mergeCell ref="E176:H176"/>
    <mergeCell ref="A178:C178"/>
    <mergeCell ref="A179:C179"/>
    <mergeCell ref="A181:C182"/>
    <mergeCell ref="D181:D182"/>
    <mergeCell ref="E181:M181"/>
    <mergeCell ref="N181:O181"/>
    <mergeCell ref="P181:P182"/>
    <mergeCell ref="B191:C191"/>
    <mergeCell ref="B192:C192"/>
    <mergeCell ref="B193:C193"/>
    <mergeCell ref="B194:C194"/>
    <mergeCell ref="A195:A198"/>
    <mergeCell ref="B195:C195"/>
    <mergeCell ref="B196:C196"/>
    <mergeCell ref="B197:C197"/>
    <mergeCell ref="B198:C198"/>
    <mergeCell ref="A191:A194"/>
    <mergeCell ref="A199:A202"/>
    <mergeCell ref="B199:C199"/>
    <mergeCell ref="B200:C200"/>
    <mergeCell ref="B201:C201"/>
    <mergeCell ref="B202:C202"/>
    <mergeCell ref="A203:A206"/>
    <mergeCell ref="B203:C203"/>
    <mergeCell ref="B204:C204"/>
    <mergeCell ref="B205:C205"/>
    <mergeCell ref="B206:C206"/>
    <mergeCell ref="A207:A210"/>
    <mergeCell ref="B207:C207"/>
    <mergeCell ref="B208:C208"/>
    <mergeCell ref="B209:C209"/>
    <mergeCell ref="B210:C210"/>
    <mergeCell ref="A211:A214"/>
    <mergeCell ref="B211:C211"/>
    <mergeCell ref="B212:C212"/>
    <mergeCell ref="B213:C213"/>
    <mergeCell ref="B214:C214"/>
    <mergeCell ref="A215:A218"/>
    <mergeCell ref="B215:C215"/>
    <mergeCell ref="B216:C216"/>
    <mergeCell ref="B217:C217"/>
    <mergeCell ref="B218:C218"/>
    <mergeCell ref="A219:A222"/>
    <mergeCell ref="B219:C219"/>
    <mergeCell ref="B220:C220"/>
    <mergeCell ref="B221:C221"/>
    <mergeCell ref="B222:C222"/>
    <mergeCell ref="A223:A226"/>
    <mergeCell ref="B223:C223"/>
    <mergeCell ref="B224:C224"/>
    <mergeCell ref="B225:C225"/>
    <mergeCell ref="B226:C226"/>
    <mergeCell ref="A227:A230"/>
    <mergeCell ref="B227:C227"/>
    <mergeCell ref="B228:C228"/>
    <mergeCell ref="B229:C229"/>
    <mergeCell ref="B230:C230"/>
    <mergeCell ref="A231:A234"/>
    <mergeCell ref="B231:C231"/>
    <mergeCell ref="B232:C232"/>
    <mergeCell ref="B233:C233"/>
    <mergeCell ref="B234:C234"/>
    <mergeCell ref="A235:A238"/>
    <mergeCell ref="B235:C235"/>
    <mergeCell ref="B236:C236"/>
    <mergeCell ref="B237:C237"/>
    <mergeCell ref="B238:C238"/>
    <mergeCell ref="A247:C247"/>
    <mergeCell ref="A240:C241"/>
    <mergeCell ref="D240:D241"/>
    <mergeCell ref="E240:M240"/>
    <mergeCell ref="N240:N241"/>
    <mergeCell ref="A242:C242"/>
    <mergeCell ref="A243:C243"/>
    <mergeCell ref="A244:C244"/>
    <mergeCell ref="A245:C245"/>
    <mergeCell ref="A246:C246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323"/>
  <sheetViews>
    <sheetView workbookViewId="0">
      <selection activeCell="G15" sqref="G15"/>
    </sheetView>
  </sheetViews>
  <sheetFormatPr baseColWidth="10" defaultRowHeight="11.25" x14ac:dyDescent="0.15"/>
  <cols>
    <col min="1" max="1" width="41" style="30" customWidth="1"/>
    <col min="2" max="2" width="14" style="30" customWidth="1"/>
    <col min="3" max="3" width="22.140625" style="30" customWidth="1"/>
    <col min="4" max="4" width="11" style="30" customWidth="1"/>
    <col min="5" max="5" width="12.5703125" style="30" customWidth="1"/>
    <col min="6" max="6" width="11" style="30" customWidth="1"/>
    <col min="7" max="7" width="12.5703125" style="30" customWidth="1"/>
    <col min="8" max="15" width="11" style="30" customWidth="1"/>
    <col min="16" max="16" width="14.7109375" style="30" customWidth="1"/>
    <col min="17" max="17" width="11" style="30" customWidth="1"/>
    <col min="18" max="18" width="14.140625" style="30" customWidth="1"/>
    <col min="19" max="22" width="11.42578125" style="30"/>
    <col min="23" max="33" width="10" style="30" customWidth="1"/>
    <col min="34" max="39" width="11.5703125" style="30" customWidth="1"/>
    <col min="40" max="42" width="15.5703125" style="30" customWidth="1"/>
    <col min="43" max="52" width="15.5703125" style="30" hidden="1" customWidth="1"/>
    <col min="53" max="58" width="15.5703125" style="1" hidden="1" customWidth="1"/>
    <col min="59" max="60" width="15.5703125" style="30" hidden="1" customWidth="1"/>
    <col min="61" max="79" width="15.5703125" style="31" hidden="1" customWidth="1"/>
    <col min="80" max="81" width="14.85546875" style="31" hidden="1" customWidth="1"/>
    <col min="82" max="89" width="14.85546875" style="31" customWidth="1"/>
    <col min="90" max="91" width="10.85546875" style="31" customWidth="1"/>
    <col min="92" max="103" width="11.42578125" style="31"/>
    <col min="104" max="106" width="11.85546875" style="31" customWidth="1"/>
    <col min="107" max="256" width="11.42578125" style="31"/>
    <col min="257" max="257" width="41" style="31" customWidth="1"/>
    <col min="258" max="258" width="14" style="31" customWidth="1"/>
    <col min="259" max="259" width="22.140625" style="31" customWidth="1"/>
    <col min="260" max="260" width="11" style="31" customWidth="1"/>
    <col min="261" max="261" width="12.5703125" style="31" customWidth="1"/>
    <col min="262" max="262" width="11" style="31" customWidth="1"/>
    <col min="263" max="263" width="12.5703125" style="31" customWidth="1"/>
    <col min="264" max="271" width="11" style="31" customWidth="1"/>
    <col min="272" max="272" width="14.7109375" style="31" customWidth="1"/>
    <col min="273" max="273" width="11" style="31" customWidth="1"/>
    <col min="274" max="274" width="14.140625" style="31" customWidth="1"/>
    <col min="275" max="278" width="11.42578125" style="31"/>
    <col min="279" max="289" width="10" style="31" customWidth="1"/>
    <col min="290" max="295" width="11.5703125" style="31" customWidth="1"/>
    <col min="296" max="298" width="15.5703125" style="31" customWidth="1"/>
    <col min="299" max="337" width="0" style="31" hidden="1" customWidth="1"/>
    <col min="338" max="345" width="14.85546875" style="31" customWidth="1"/>
    <col min="346" max="347" width="10.85546875" style="31" customWidth="1"/>
    <col min="348" max="359" width="11.42578125" style="31"/>
    <col min="360" max="362" width="11.85546875" style="31" customWidth="1"/>
    <col min="363" max="512" width="11.42578125" style="31"/>
    <col min="513" max="513" width="41" style="31" customWidth="1"/>
    <col min="514" max="514" width="14" style="31" customWidth="1"/>
    <col min="515" max="515" width="22.140625" style="31" customWidth="1"/>
    <col min="516" max="516" width="11" style="31" customWidth="1"/>
    <col min="517" max="517" width="12.5703125" style="31" customWidth="1"/>
    <col min="518" max="518" width="11" style="31" customWidth="1"/>
    <col min="519" max="519" width="12.5703125" style="31" customWidth="1"/>
    <col min="520" max="527" width="11" style="31" customWidth="1"/>
    <col min="528" max="528" width="14.7109375" style="31" customWidth="1"/>
    <col min="529" max="529" width="11" style="31" customWidth="1"/>
    <col min="530" max="530" width="14.140625" style="31" customWidth="1"/>
    <col min="531" max="534" width="11.42578125" style="31"/>
    <col min="535" max="545" width="10" style="31" customWidth="1"/>
    <col min="546" max="551" width="11.5703125" style="31" customWidth="1"/>
    <col min="552" max="554" width="15.5703125" style="31" customWidth="1"/>
    <col min="555" max="593" width="0" style="31" hidden="1" customWidth="1"/>
    <col min="594" max="601" width="14.85546875" style="31" customWidth="1"/>
    <col min="602" max="603" width="10.85546875" style="31" customWidth="1"/>
    <col min="604" max="615" width="11.42578125" style="31"/>
    <col min="616" max="618" width="11.85546875" style="31" customWidth="1"/>
    <col min="619" max="768" width="11.42578125" style="31"/>
    <col min="769" max="769" width="41" style="31" customWidth="1"/>
    <col min="770" max="770" width="14" style="31" customWidth="1"/>
    <col min="771" max="771" width="22.140625" style="31" customWidth="1"/>
    <col min="772" max="772" width="11" style="31" customWidth="1"/>
    <col min="773" max="773" width="12.5703125" style="31" customWidth="1"/>
    <col min="774" max="774" width="11" style="31" customWidth="1"/>
    <col min="775" max="775" width="12.5703125" style="31" customWidth="1"/>
    <col min="776" max="783" width="11" style="31" customWidth="1"/>
    <col min="784" max="784" width="14.7109375" style="31" customWidth="1"/>
    <col min="785" max="785" width="11" style="31" customWidth="1"/>
    <col min="786" max="786" width="14.140625" style="31" customWidth="1"/>
    <col min="787" max="790" width="11.42578125" style="31"/>
    <col min="791" max="801" width="10" style="31" customWidth="1"/>
    <col min="802" max="807" width="11.5703125" style="31" customWidth="1"/>
    <col min="808" max="810" width="15.5703125" style="31" customWidth="1"/>
    <col min="811" max="849" width="0" style="31" hidden="1" customWidth="1"/>
    <col min="850" max="857" width="14.85546875" style="31" customWidth="1"/>
    <col min="858" max="859" width="10.85546875" style="31" customWidth="1"/>
    <col min="860" max="871" width="11.42578125" style="31"/>
    <col min="872" max="874" width="11.85546875" style="31" customWidth="1"/>
    <col min="875" max="1024" width="11.42578125" style="31"/>
    <col min="1025" max="1025" width="41" style="31" customWidth="1"/>
    <col min="1026" max="1026" width="14" style="31" customWidth="1"/>
    <col min="1027" max="1027" width="22.140625" style="31" customWidth="1"/>
    <col min="1028" max="1028" width="11" style="31" customWidth="1"/>
    <col min="1029" max="1029" width="12.5703125" style="31" customWidth="1"/>
    <col min="1030" max="1030" width="11" style="31" customWidth="1"/>
    <col min="1031" max="1031" width="12.5703125" style="31" customWidth="1"/>
    <col min="1032" max="1039" width="11" style="31" customWidth="1"/>
    <col min="1040" max="1040" width="14.7109375" style="31" customWidth="1"/>
    <col min="1041" max="1041" width="11" style="31" customWidth="1"/>
    <col min="1042" max="1042" width="14.140625" style="31" customWidth="1"/>
    <col min="1043" max="1046" width="11.42578125" style="31"/>
    <col min="1047" max="1057" width="10" style="31" customWidth="1"/>
    <col min="1058" max="1063" width="11.5703125" style="31" customWidth="1"/>
    <col min="1064" max="1066" width="15.5703125" style="31" customWidth="1"/>
    <col min="1067" max="1105" width="0" style="31" hidden="1" customWidth="1"/>
    <col min="1106" max="1113" width="14.85546875" style="31" customWidth="1"/>
    <col min="1114" max="1115" width="10.85546875" style="31" customWidth="1"/>
    <col min="1116" max="1127" width="11.42578125" style="31"/>
    <col min="1128" max="1130" width="11.85546875" style="31" customWidth="1"/>
    <col min="1131" max="1280" width="11.42578125" style="31"/>
    <col min="1281" max="1281" width="41" style="31" customWidth="1"/>
    <col min="1282" max="1282" width="14" style="31" customWidth="1"/>
    <col min="1283" max="1283" width="22.140625" style="31" customWidth="1"/>
    <col min="1284" max="1284" width="11" style="31" customWidth="1"/>
    <col min="1285" max="1285" width="12.5703125" style="31" customWidth="1"/>
    <col min="1286" max="1286" width="11" style="31" customWidth="1"/>
    <col min="1287" max="1287" width="12.5703125" style="31" customWidth="1"/>
    <col min="1288" max="1295" width="11" style="31" customWidth="1"/>
    <col min="1296" max="1296" width="14.7109375" style="31" customWidth="1"/>
    <col min="1297" max="1297" width="11" style="31" customWidth="1"/>
    <col min="1298" max="1298" width="14.140625" style="31" customWidth="1"/>
    <col min="1299" max="1302" width="11.42578125" style="31"/>
    <col min="1303" max="1313" width="10" style="31" customWidth="1"/>
    <col min="1314" max="1319" width="11.5703125" style="31" customWidth="1"/>
    <col min="1320" max="1322" width="15.5703125" style="31" customWidth="1"/>
    <col min="1323" max="1361" width="0" style="31" hidden="1" customWidth="1"/>
    <col min="1362" max="1369" width="14.85546875" style="31" customWidth="1"/>
    <col min="1370" max="1371" width="10.85546875" style="31" customWidth="1"/>
    <col min="1372" max="1383" width="11.42578125" style="31"/>
    <col min="1384" max="1386" width="11.85546875" style="31" customWidth="1"/>
    <col min="1387" max="1536" width="11.42578125" style="31"/>
    <col min="1537" max="1537" width="41" style="31" customWidth="1"/>
    <col min="1538" max="1538" width="14" style="31" customWidth="1"/>
    <col min="1539" max="1539" width="22.140625" style="31" customWidth="1"/>
    <col min="1540" max="1540" width="11" style="31" customWidth="1"/>
    <col min="1541" max="1541" width="12.5703125" style="31" customWidth="1"/>
    <col min="1542" max="1542" width="11" style="31" customWidth="1"/>
    <col min="1543" max="1543" width="12.5703125" style="31" customWidth="1"/>
    <col min="1544" max="1551" width="11" style="31" customWidth="1"/>
    <col min="1552" max="1552" width="14.7109375" style="31" customWidth="1"/>
    <col min="1553" max="1553" width="11" style="31" customWidth="1"/>
    <col min="1554" max="1554" width="14.140625" style="31" customWidth="1"/>
    <col min="1555" max="1558" width="11.42578125" style="31"/>
    <col min="1559" max="1569" width="10" style="31" customWidth="1"/>
    <col min="1570" max="1575" width="11.5703125" style="31" customWidth="1"/>
    <col min="1576" max="1578" width="15.5703125" style="31" customWidth="1"/>
    <col min="1579" max="1617" width="0" style="31" hidden="1" customWidth="1"/>
    <col min="1618" max="1625" width="14.85546875" style="31" customWidth="1"/>
    <col min="1626" max="1627" width="10.85546875" style="31" customWidth="1"/>
    <col min="1628" max="1639" width="11.42578125" style="31"/>
    <col min="1640" max="1642" width="11.85546875" style="31" customWidth="1"/>
    <col min="1643" max="1792" width="11.42578125" style="31"/>
    <col min="1793" max="1793" width="41" style="31" customWidth="1"/>
    <col min="1794" max="1794" width="14" style="31" customWidth="1"/>
    <col min="1795" max="1795" width="22.140625" style="31" customWidth="1"/>
    <col min="1796" max="1796" width="11" style="31" customWidth="1"/>
    <col min="1797" max="1797" width="12.5703125" style="31" customWidth="1"/>
    <col min="1798" max="1798" width="11" style="31" customWidth="1"/>
    <col min="1799" max="1799" width="12.5703125" style="31" customWidth="1"/>
    <col min="1800" max="1807" width="11" style="31" customWidth="1"/>
    <col min="1808" max="1808" width="14.7109375" style="31" customWidth="1"/>
    <col min="1809" max="1809" width="11" style="31" customWidth="1"/>
    <col min="1810" max="1810" width="14.140625" style="31" customWidth="1"/>
    <col min="1811" max="1814" width="11.42578125" style="31"/>
    <col min="1815" max="1825" width="10" style="31" customWidth="1"/>
    <col min="1826" max="1831" width="11.5703125" style="31" customWidth="1"/>
    <col min="1832" max="1834" width="15.5703125" style="31" customWidth="1"/>
    <col min="1835" max="1873" width="0" style="31" hidden="1" customWidth="1"/>
    <col min="1874" max="1881" width="14.85546875" style="31" customWidth="1"/>
    <col min="1882" max="1883" width="10.85546875" style="31" customWidth="1"/>
    <col min="1884" max="1895" width="11.42578125" style="31"/>
    <col min="1896" max="1898" width="11.85546875" style="31" customWidth="1"/>
    <col min="1899" max="2048" width="11.42578125" style="31"/>
    <col min="2049" max="2049" width="41" style="31" customWidth="1"/>
    <col min="2050" max="2050" width="14" style="31" customWidth="1"/>
    <col min="2051" max="2051" width="22.140625" style="31" customWidth="1"/>
    <col min="2052" max="2052" width="11" style="31" customWidth="1"/>
    <col min="2053" max="2053" width="12.5703125" style="31" customWidth="1"/>
    <col min="2054" max="2054" width="11" style="31" customWidth="1"/>
    <col min="2055" max="2055" width="12.5703125" style="31" customWidth="1"/>
    <col min="2056" max="2063" width="11" style="31" customWidth="1"/>
    <col min="2064" max="2064" width="14.7109375" style="31" customWidth="1"/>
    <col min="2065" max="2065" width="11" style="31" customWidth="1"/>
    <col min="2066" max="2066" width="14.140625" style="31" customWidth="1"/>
    <col min="2067" max="2070" width="11.42578125" style="31"/>
    <col min="2071" max="2081" width="10" style="31" customWidth="1"/>
    <col min="2082" max="2087" width="11.5703125" style="31" customWidth="1"/>
    <col min="2088" max="2090" width="15.5703125" style="31" customWidth="1"/>
    <col min="2091" max="2129" width="0" style="31" hidden="1" customWidth="1"/>
    <col min="2130" max="2137" width="14.85546875" style="31" customWidth="1"/>
    <col min="2138" max="2139" width="10.85546875" style="31" customWidth="1"/>
    <col min="2140" max="2151" width="11.42578125" style="31"/>
    <col min="2152" max="2154" width="11.85546875" style="31" customWidth="1"/>
    <col min="2155" max="2304" width="11.42578125" style="31"/>
    <col min="2305" max="2305" width="41" style="31" customWidth="1"/>
    <col min="2306" max="2306" width="14" style="31" customWidth="1"/>
    <col min="2307" max="2307" width="22.140625" style="31" customWidth="1"/>
    <col min="2308" max="2308" width="11" style="31" customWidth="1"/>
    <col min="2309" max="2309" width="12.5703125" style="31" customWidth="1"/>
    <col min="2310" max="2310" width="11" style="31" customWidth="1"/>
    <col min="2311" max="2311" width="12.5703125" style="31" customWidth="1"/>
    <col min="2312" max="2319" width="11" style="31" customWidth="1"/>
    <col min="2320" max="2320" width="14.7109375" style="31" customWidth="1"/>
    <col min="2321" max="2321" width="11" style="31" customWidth="1"/>
    <col min="2322" max="2322" width="14.140625" style="31" customWidth="1"/>
    <col min="2323" max="2326" width="11.42578125" style="31"/>
    <col min="2327" max="2337" width="10" style="31" customWidth="1"/>
    <col min="2338" max="2343" width="11.5703125" style="31" customWidth="1"/>
    <col min="2344" max="2346" width="15.5703125" style="31" customWidth="1"/>
    <col min="2347" max="2385" width="0" style="31" hidden="1" customWidth="1"/>
    <col min="2386" max="2393" width="14.85546875" style="31" customWidth="1"/>
    <col min="2394" max="2395" width="10.85546875" style="31" customWidth="1"/>
    <col min="2396" max="2407" width="11.42578125" style="31"/>
    <col min="2408" max="2410" width="11.85546875" style="31" customWidth="1"/>
    <col min="2411" max="2560" width="11.42578125" style="31"/>
    <col min="2561" max="2561" width="41" style="31" customWidth="1"/>
    <col min="2562" max="2562" width="14" style="31" customWidth="1"/>
    <col min="2563" max="2563" width="22.140625" style="31" customWidth="1"/>
    <col min="2564" max="2564" width="11" style="31" customWidth="1"/>
    <col min="2565" max="2565" width="12.5703125" style="31" customWidth="1"/>
    <col min="2566" max="2566" width="11" style="31" customWidth="1"/>
    <col min="2567" max="2567" width="12.5703125" style="31" customWidth="1"/>
    <col min="2568" max="2575" width="11" style="31" customWidth="1"/>
    <col min="2576" max="2576" width="14.7109375" style="31" customWidth="1"/>
    <col min="2577" max="2577" width="11" style="31" customWidth="1"/>
    <col min="2578" max="2578" width="14.140625" style="31" customWidth="1"/>
    <col min="2579" max="2582" width="11.42578125" style="31"/>
    <col min="2583" max="2593" width="10" style="31" customWidth="1"/>
    <col min="2594" max="2599" width="11.5703125" style="31" customWidth="1"/>
    <col min="2600" max="2602" width="15.5703125" style="31" customWidth="1"/>
    <col min="2603" max="2641" width="0" style="31" hidden="1" customWidth="1"/>
    <col min="2642" max="2649" width="14.85546875" style="31" customWidth="1"/>
    <col min="2650" max="2651" width="10.85546875" style="31" customWidth="1"/>
    <col min="2652" max="2663" width="11.42578125" style="31"/>
    <col min="2664" max="2666" width="11.85546875" style="31" customWidth="1"/>
    <col min="2667" max="2816" width="11.42578125" style="31"/>
    <col min="2817" max="2817" width="41" style="31" customWidth="1"/>
    <col min="2818" max="2818" width="14" style="31" customWidth="1"/>
    <col min="2819" max="2819" width="22.140625" style="31" customWidth="1"/>
    <col min="2820" max="2820" width="11" style="31" customWidth="1"/>
    <col min="2821" max="2821" width="12.5703125" style="31" customWidth="1"/>
    <col min="2822" max="2822" width="11" style="31" customWidth="1"/>
    <col min="2823" max="2823" width="12.5703125" style="31" customWidth="1"/>
    <col min="2824" max="2831" width="11" style="31" customWidth="1"/>
    <col min="2832" max="2832" width="14.7109375" style="31" customWidth="1"/>
    <col min="2833" max="2833" width="11" style="31" customWidth="1"/>
    <col min="2834" max="2834" width="14.140625" style="31" customWidth="1"/>
    <col min="2835" max="2838" width="11.42578125" style="31"/>
    <col min="2839" max="2849" width="10" style="31" customWidth="1"/>
    <col min="2850" max="2855" width="11.5703125" style="31" customWidth="1"/>
    <col min="2856" max="2858" width="15.5703125" style="31" customWidth="1"/>
    <col min="2859" max="2897" width="0" style="31" hidden="1" customWidth="1"/>
    <col min="2898" max="2905" width="14.85546875" style="31" customWidth="1"/>
    <col min="2906" max="2907" width="10.85546875" style="31" customWidth="1"/>
    <col min="2908" max="2919" width="11.42578125" style="31"/>
    <col min="2920" max="2922" width="11.85546875" style="31" customWidth="1"/>
    <col min="2923" max="3072" width="11.42578125" style="31"/>
    <col min="3073" max="3073" width="41" style="31" customWidth="1"/>
    <col min="3074" max="3074" width="14" style="31" customWidth="1"/>
    <col min="3075" max="3075" width="22.140625" style="31" customWidth="1"/>
    <col min="3076" max="3076" width="11" style="31" customWidth="1"/>
    <col min="3077" max="3077" width="12.5703125" style="31" customWidth="1"/>
    <col min="3078" max="3078" width="11" style="31" customWidth="1"/>
    <col min="3079" max="3079" width="12.5703125" style="31" customWidth="1"/>
    <col min="3080" max="3087" width="11" style="31" customWidth="1"/>
    <col min="3088" max="3088" width="14.7109375" style="31" customWidth="1"/>
    <col min="3089" max="3089" width="11" style="31" customWidth="1"/>
    <col min="3090" max="3090" width="14.140625" style="31" customWidth="1"/>
    <col min="3091" max="3094" width="11.42578125" style="31"/>
    <col min="3095" max="3105" width="10" style="31" customWidth="1"/>
    <col min="3106" max="3111" width="11.5703125" style="31" customWidth="1"/>
    <col min="3112" max="3114" width="15.5703125" style="31" customWidth="1"/>
    <col min="3115" max="3153" width="0" style="31" hidden="1" customWidth="1"/>
    <col min="3154" max="3161" width="14.85546875" style="31" customWidth="1"/>
    <col min="3162" max="3163" width="10.85546875" style="31" customWidth="1"/>
    <col min="3164" max="3175" width="11.42578125" style="31"/>
    <col min="3176" max="3178" width="11.85546875" style="31" customWidth="1"/>
    <col min="3179" max="3328" width="11.42578125" style="31"/>
    <col min="3329" max="3329" width="41" style="31" customWidth="1"/>
    <col min="3330" max="3330" width="14" style="31" customWidth="1"/>
    <col min="3331" max="3331" width="22.140625" style="31" customWidth="1"/>
    <col min="3332" max="3332" width="11" style="31" customWidth="1"/>
    <col min="3333" max="3333" width="12.5703125" style="31" customWidth="1"/>
    <col min="3334" max="3334" width="11" style="31" customWidth="1"/>
    <col min="3335" max="3335" width="12.5703125" style="31" customWidth="1"/>
    <col min="3336" max="3343" width="11" style="31" customWidth="1"/>
    <col min="3344" max="3344" width="14.7109375" style="31" customWidth="1"/>
    <col min="3345" max="3345" width="11" style="31" customWidth="1"/>
    <col min="3346" max="3346" width="14.140625" style="31" customWidth="1"/>
    <col min="3347" max="3350" width="11.42578125" style="31"/>
    <col min="3351" max="3361" width="10" style="31" customWidth="1"/>
    <col min="3362" max="3367" width="11.5703125" style="31" customWidth="1"/>
    <col min="3368" max="3370" width="15.5703125" style="31" customWidth="1"/>
    <col min="3371" max="3409" width="0" style="31" hidden="1" customWidth="1"/>
    <col min="3410" max="3417" width="14.85546875" style="31" customWidth="1"/>
    <col min="3418" max="3419" width="10.85546875" style="31" customWidth="1"/>
    <col min="3420" max="3431" width="11.42578125" style="31"/>
    <col min="3432" max="3434" width="11.85546875" style="31" customWidth="1"/>
    <col min="3435" max="3584" width="11.42578125" style="31"/>
    <col min="3585" max="3585" width="41" style="31" customWidth="1"/>
    <col min="3586" max="3586" width="14" style="31" customWidth="1"/>
    <col min="3587" max="3587" width="22.140625" style="31" customWidth="1"/>
    <col min="3588" max="3588" width="11" style="31" customWidth="1"/>
    <col min="3589" max="3589" width="12.5703125" style="31" customWidth="1"/>
    <col min="3590" max="3590" width="11" style="31" customWidth="1"/>
    <col min="3591" max="3591" width="12.5703125" style="31" customWidth="1"/>
    <col min="3592" max="3599" width="11" style="31" customWidth="1"/>
    <col min="3600" max="3600" width="14.7109375" style="31" customWidth="1"/>
    <col min="3601" max="3601" width="11" style="31" customWidth="1"/>
    <col min="3602" max="3602" width="14.140625" style="31" customWidth="1"/>
    <col min="3603" max="3606" width="11.42578125" style="31"/>
    <col min="3607" max="3617" width="10" style="31" customWidth="1"/>
    <col min="3618" max="3623" width="11.5703125" style="31" customWidth="1"/>
    <col min="3624" max="3626" width="15.5703125" style="31" customWidth="1"/>
    <col min="3627" max="3665" width="0" style="31" hidden="1" customWidth="1"/>
    <col min="3666" max="3673" width="14.85546875" style="31" customWidth="1"/>
    <col min="3674" max="3675" width="10.85546875" style="31" customWidth="1"/>
    <col min="3676" max="3687" width="11.42578125" style="31"/>
    <col min="3688" max="3690" width="11.85546875" style="31" customWidth="1"/>
    <col min="3691" max="3840" width="11.42578125" style="31"/>
    <col min="3841" max="3841" width="41" style="31" customWidth="1"/>
    <col min="3842" max="3842" width="14" style="31" customWidth="1"/>
    <col min="3843" max="3843" width="22.140625" style="31" customWidth="1"/>
    <col min="3844" max="3844" width="11" style="31" customWidth="1"/>
    <col min="3845" max="3845" width="12.5703125" style="31" customWidth="1"/>
    <col min="3846" max="3846" width="11" style="31" customWidth="1"/>
    <col min="3847" max="3847" width="12.5703125" style="31" customWidth="1"/>
    <col min="3848" max="3855" width="11" style="31" customWidth="1"/>
    <col min="3856" max="3856" width="14.7109375" style="31" customWidth="1"/>
    <col min="3857" max="3857" width="11" style="31" customWidth="1"/>
    <col min="3858" max="3858" width="14.140625" style="31" customWidth="1"/>
    <col min="3859" max="3862" width="11.42578125" style="31"/>
    <col min="3863" max="3873" width="10" style="31" customWidth="1"/>
    <col min="3874" max="3879" width="11.5703125" style="31" customWidth="1"/>
    <col min="3880" max="3882" width="15.5703125" style="31" customWidth="1"/>
    <col min="3883" max="3921" width="0" style="31" hidden="1" customWidth="1"/>
    <col min="3922" max="3929" width="14.85546875" style="31" customWidth="1"/>
    <col min="3930" max="3931" width="10.85546875" style="31" customWidth="1"/>
    <col min="3932" max="3943" width="11.42578125" style="31"/>
    <col min="3944" max="3946" width="11.85546875" style="31" customWidth="1"/>
    <col min="3947" max="4096" width="11.42578125" style="31"/>
    <col min="4097" max="4097" width="41" style="31" customWidth="1"/>
    <col min="4098" max="4098" width="14" style="31" customWidth="1"/>
    <col min="4099" max="4099" width="22.140625" style="31" customWidth="1"/>
    <col min="4100" max="4100" width="11" style="31" customWidth="1"/>
    <col min="4101" max="4101" width="12.5703125" style="31" customWidth="1"/>
    <col min="4102" max="4102" width="11" style="31" customWidth="1"/>
    <col min="4103" max="4103" width="12.5703125" style="31" customWidth="1"/>
    <col min="4104" max="4111" width="11" style="31" customWidth="1"/>
    <col min="4112" max="4112" width="14.7109375" style="31" customWidth="1"/>
    <col min="4113" max="4113" width="11" style="31" customWidth="1"/>
    <col min="4114" max="4114" width="14.140625" style="31" customWidth="1"/>
    <col min="4115" max="4118" width="11.42578125" style="31"/>
    <col min="4119" max="4129" width="10" style="31" customWidth="1"/>
    <col min="4130" max="4135" width="11.5703125" style="31" customWidth="1"/>
    <col min="4136" max="4138" width="15.5703125" style="31" customWidth="1"/>
    <col min="4139" max="4177" width="0" style="31" hidden="1" customWidth="1"/>
    <col min="4178" max="4185" width="14.85546875" style="31" customWidth="1"/>
    <col min="4186" max="4187" width="10.85546875" style="31" customWidth="1"/>
    <col min="4188" max="4199" width="11.42578125" style="31"/>
    <col min="4200" max="4202" width="11.85546875" style="31" customWidth="1"/>
    <col min="4203" max="4352" width="11.42578125" style="31"/>
    <col min="4353" max="4353" width="41" style="31" customWidth="1"/>
    <col min="4354" max="4354" width="14" style="31" customWidth="1"/>
    <col min="4355" max="4355" width="22.140625" style="31" customWidth="1"/>
    <col min="4356" max="4356" width="11" style="31" customWidth="1"/>
    <col min="4357" max="4357" width="12.5703125" style="31" customWidth="1"/>
    <col min="4358" max="4358" width="11" style="31" customWidth="1"/>
    <col min="4359" max="4359" width="12.5703125" style="31" customWidth="1"/>
    <col min="4360" max="4367" width="11" style="31" customWidth="1"/>
    <col min="4368" max="4368" width="14.7109375" style="31" customWidth="1"/>
    <col min="4369" max="4369" width="11" style="31" customWidth="1"/>
    <col min="4370" max="4370" width="14.140625" style="31" customWidth="1"/>
    <col min="4371" max="4374" width="11.42578125" style="31"/>
    <col min="4375" max="4385" width="10" style="31" customWidth="1"/>
    <col min="4386" max="4391" width="11.5703125" style="31" customWidth="1"/>
    <col min="4392" max="4394" width="15.5703125" style="31" customWidth="1"/>
    <col min="4395" max="4433" width="0" style="31" hidden="1" customWidth="1"/>
    <col min="4434" max="4441" width="14.85546875" style="31" customWidth="1"/>
    <col min="4442" max="4443" width="10.85546875" style="31" customWidth="1"/>
    <col min="4444" max="4455" width="11.42578125" style="31"/>
    <col min="4456" max="4458" width="11.85546875" style="31" customWidth="1"/>
    <col min="4459" max="4608" width="11.42578125" style="31"/>
    <col min="4609" max="4609" width="41" style="31" customWidth="1"/>
    <col min="4610" max="4610" width="14" style="31" customWidth="1"/>
    <col min="4611" max="4611" width="22.140625" style="31" customWidth="1"/>
    <col min="4612" max="4612" width="11" style="31" customWidth="1"/>
    <col min="4613" max="4613" width="12.5703125" style="31" customWidth="1"/>
    <col min="4614" max="4614" width="11" style="31" customWidth="1"/>
    <col min="4615" max="4615" width="12.5703125" style="31" customWidth="1"/>
    <col min="4616" max="4623" width="11" style="31" customWidth="1"/>
    <col min="4624" max="4624" width="14.7109375" style="31" customWidth="1"/>
    <col min="4625" max="4625" width="11" style="31" customWidth="1"/>
    <col min="4626" max="4626" width="14.140625" style="31" customWidth="1"/>
    <col min="4627" max="4630" width="11.42578125" style="31"/>
    <col min="4631" max="4641" width="10" style="31" customWidth="1"/>
    <col min="4642" max="4647" width="11.5703125" style="31" customWidth="1"/>
    <col min="4648" max="4650" width="15.5703125" style="31" customWidth="1"/>
    <col min="4651" max="4689" width="0" style="31" hidden="1" customWidth="1"/>
    <col min="4690" max="4697" width="14.85546875" style="31" customWidth="1"/>
    <col min="4698" max="4699" width="10.85546875" style="31" customWidth="1"/>
    <col min="4700" max="4711" width="11.42578125" style="31"/>
    <col min="4712" max="4714" width="11.85546875" style="31" customWidth="1"/>
    <col min="4715" max="4864" width="11.42578125" style="31"/>
    <col min="4865" max="4865" width="41" style="31" customWidth="1"/>
    <col min="4866" max="4866" width="14" style="31" customWidth="1"/>
    <col min="4867" max="4867" width="22.140625" style="31" customWidth="1"/>
    <col min="4868" max="4868" width="11" style="31" customWidth="1"/>
    <col min="4869" max="4869" width="12.5703125" style="31" customWidth="1"/>
    <col min="4870" max="4870" width="11" style="31" customWidth="1"/>
    <col min="4871" max="4871" width="12.5703125" style="31" customWidth="1"/>
    <col min="4872" max="4879" width="11" style="31" customWidth="1"/>
    <col min="4880" max="4880" width="14.7109375" style="31" customWidth="1"/>
    <col min="4881" max="4881" width="11" style="31" customWidth="1"/>
    <col min="4882" max="4882" width="14.140625" style="31" customWidth="1"/>
    <col min="4883" max="4886" width="11.42578125" style="31"/>
    <col min="4887" max="4897" width="10" style="31" customWidth="1"/>
    <col min="4898" max="4903" width="11.5703125" style="31" customWidth="1"/>
    <col min="4904" max="4906" width="15.5703125" style="31" customWidth="1"/>
    <col min="4907" max="4945" width="0" style="31" hidden="1" customWidth="1"/>
    <col min="4946" max="4953" width="14.85546875" style="31" customWidth="1"/>
    <col min="4954" max="4955" width="10.85546875" style="31" customWidth="1"/>
    <col min="4956" max="4967" width="11.42578125" style="31"/>
    <col min="4968" max="4970" width="11.85546875" style="31" customWidth="1"/>
    <col min="4971" max="5120" width="11.42578125" style="31"/>
    <col min="5121" max="5121" width="41" style="31" customWidth="1"/>
    <col min="5122" max="5122" width="14" style="31" customWidth="1"/>
    <col min="5123" max="5123" width="22.140625" style="31" customWidth="1"/>
    <col min="5124" max="5124" width="11" style="31" customWidth="1"/>
    <col min="5125" max="5125" width="12.5703125" style="31" customWidth="1"/>
    <col min="5126" max="5126" width="11" style="31" customWidth="1"/>
    <col min="5127" max="5127" width="12.5703125" style="31" customWidth="1"/>
    <col min="5128" max="5135" width="11" style="31" customWidth="1"/>
    <col min="5136" max="5136" width="14.7109375" style="31" customWidth="1"/>
    <col min="5137" max="5137" width="11" style="31" customWidth="1"/>
    <col min="5138" max="5138" width="14.140625" style="31" customWidth="1"/>
    <col min="5139" max="5142" width="11.42578125" style="31"/>
    <col min="5143" max="5153" width="10" style="31" customWidth="1"/>
    <col min="5154" max="5159" width="11.5703125" style="31" customWidth="1"/>
    <col min="5160" max="5162" width="15.5703125" style="31" customWidth="1"/>
    <col min="5163" max="5201" width="0" style="31" hidden="1" customWidth="1"/>
    <col min="5202" max="5209" width="14.85546875" style="31" customWidth="1"/>
    <col min="5210" max="5211" width="10.85546875" style="31" customWidth="1"/>
    <col min="5212" max="5223" width="11.42578125" style="31"/>
    <col min="5224" max="5226" width="11.85546875" style="31" customWidth="1"/>
    <col min="5227" max="5376" width="11.42578125" style="31"/>
    <col min="5377" max="5377" width="41" style="31" customWidth="1"/>
    <col min="5378" max="5378" width="14" style="31" customWidth="1"/>
    <col min="5379" max="5379" width="22.140625" style="31" customWidth="1"/>
    <col min="5380" max="5380" width="11" style="31" customWidth="1"/>
    <col min="5381" max="5381" width="12.5703125" style="31" customWidth="1"/>
    <col min="5382" max="5382" width="11" style="31" customWidth="1"/>
    <col min="5383" max="5383" width="12.5703125" style="31" customWidth="1"/>
    <col min="5384" max="5391" width="11" style="31" customWidth="1"/>
    <col min="5392" max="5392" width="14.7109375" style="31" customWidth="1"/>
    <col min="5393" max="5393" width="11" style="31" customWidth="1"/>
    <col min="5394" max="5394" width="14.140625" style="31" customWidth="1"/>
    <col min="5395" max="5398" width="11.42578125" style="31"/>
    <col min="5399" max="5409" width="10" style="31" customWidth="1"/>
    <col min="5410" max="5415" width="11.5703125" style="31" customWidth="1"/>
    <col min="5416" max="5418" width="15.5703125" style="31" customWidth="1"/>
    <col min="5419" max="5457" width="0" style="31" hidden="1" customWidth="1"/>
    <col min="5458" max="5465" width="14.85546875" style="31" customWidth="1"/>
    <col min="5466" max="5467" width="10.85546875" style="31" customWidth="1"/>
    <col min="5468" max="5479" width="11.42578125" style="31"/>
    <col min="5480" max="5482" width="11.85546875" style="31" customWidth="1"/>
    <col min="5483" max="5632" width="11.42578125" style="31"/>
    <col min="5633" max="5633" width="41" style="31" customWidth="1"/>
    <col min="5634" max="5634" width="14" style="31" customWidth="1"/>
    <col min="5635" max="5635" width="22.140625" style="31" customWidth="1"/>
    <col min="5636" max="5636" width="11" style="31" customWidth="1"/>
    <col min="5637" max="5637" width="12.5703125" style="31" customWidth="1"/>
    <col min="5638" max="5638" width="11" style="31" customWidth="1"/>
    <col min="5639" max="5639" width="12.5703125" style="31" customWidth="1"/>
    <col min="5640" max="5647" width="11" style="31" customWidth="1"/>
    <col min="5648" max="5648" width="14.7109375" style="31" customWidth="1"/>
    <col min="5649" max="5649" width="11" style="31" customWidth="1"/>
    <col min="5650" max="5650" width="14.140625" style="31" customWidth="1"/>
    <col min="5651" max="5654" width="11.42578125" style="31"/>
    <col min="5655" max="5665" width="10" style="31" customWidth="1"/>
    <col min="5666" max="5671" width="11.5703125" style="31" customWidth="1"/>
    <col min="5672" max="5674" width="15.5703125" style="31" customWidth="1"/>
    <col min="5675" max="5713" width="0" style="31" hidden="1" customWidth="1"/>
    <col min="5714" max="5721" width="14.85546875" style="31" customWidth="1"/>
    <col min="5722" max="5723" width="10.85546875" style="31" customWidth="1"/>
    <col min="5724" max="5735" width="11.42578125" style="31"/>
    <col min="5736" max="5738" width="11.85546875" style="31" customWidth="1"/>
    <col min="5739" max="5888" width="11.42578125" style="31"/>
    <col min="5889" max="5889" width="41" style="31" customWidth="1"/>
    <col min="5890" max="5890" width="14" style="31" customWidth="1"/>
    <col min="5891" max="5891" width="22.140625" style="31" customWidth="1"/>
    <col min="5892" max="5892" width="11" style="31" customWidth="1"/>
    <col min="5893" max="5893" width="12.5703125" style="31" customWidth="1"/>
    <col min="5894" max="5894" width="11" style="31" customWidth="1"/>
    <col min="5895" max="5895" width="12.5703125" style="31" customWidth="1"/>
    <col min="5896" max="5903" width="11" style="31" customWidth="1"/>
    <col min="5904" max="5904" width="14.7109375" style="31" customWidth="1"/>
    <col min="5905" max="5905" width="11" style="31" customWidth="1"/>
    <col min="5906" max="5906" width="14.140625" style="31" customWidth="1"/>
    <col min="5907" max="5910" width="11.42578125" style="31"/>
    <col min="5911" max="5921" width="10" style="31" customWidth="1"/>
    <col min="5922" max="5927" width="11.5703125" style="31" customWidth="1"/>
    <col min="5928" max="5930" width="15.5703125" style="31" customWidth="1"/>
    <col min="5931" max="5969" width="0" style="31" hidden="1" customWidth="1"/>
    <col min="5970" max="5977" width="14.85546875" style="31" customWidth="1"/>
    <col min="5978" max="5979" width="10.85546875" style="31" customWidth="1"/>
    <col min="5980" max="5991" width="11.42578125" style="31"/>
    <col min="5992" max="5994" width="11.85546875" style="31" customWidth="1"/>
    <col min="5995" max="6144" width="11.42578125" style="31"/>
    <col min="6145" max="6145" width="41" style="31" customWidth="1"/>
    <col min="6146" max="6146" width="14" style="31" customWidth="1"/>
    <col min="6147" max="6147" width="22.140625" style="31" customWidth="1"/>
    <col min="6148" max="6148" width="11" style="31" customWidth="1"/>
    <col min="6149" max="6149" width="12.5703125" style="31" customWidth="1"/>
    <col min="6150" max="6150" width="11" style="31" customWidth="1"/>
    <col min="6151" max="6151" width="12.5703125" style="31" customWidth="1"/>
    <col min="6152" max="6159" width="11" style="31" customWidth="1"/>
    <col min="6160" max="6160" width="14.7109375" style="31" customWidth="1"/>
    <col min="6161" max="6161" width="11" style="31" customWidth="1"/>
    <col min="6162" max="6162" width="14.140625" style="31" customWidth="1"/>
    <col min="6163" max="6166" width="11.42578125" style="31"/>
    <col min="6167" max="6177" width="10" style="31" customWidth="1"/>
    <col min="6178" max="6183" width="11.5703125" style="31" customWidth="1"/>
    <col min="6184" max="6186" width="15.5703125" style="31" customWidth="1"/>
    <col min="6187" max="6225" width="0" style="31" hidden="1" customWidth="1"/>
    <col min="6226" max="6233" width="14.85546875" style="31" customWidth="1"/>
    <col min="6234" max="6235" width="10.85546875" style="31" customWidth="1"/>
    <col min="6236" max="6247" width="11.42578125" style="31"/>
    <col min="6248" max="6250" width="11.85546875" style="31" customWidth="1"/>
    <col min="6251" max="6400" width="11.42578125" style="31"/>
    <col min="6401" max="6401" width="41" style="31" customWidth="1"/>
    <col min="6402" max="6402" width="14" style="31" customWidth="1"/>
    <col min="6403" max="6403" width="22.140625" style="31" customWidth="1"/>
    <col min="6404" max="6404" width="11" style="31" customWidth="1"/>
    <col min="6405" max="6405" width="12.5703125" style="31" customWidth="1"/>
    <col min="6406" max="6406" width="11" style="31" customWidth="1"/>
    <col min="6407" max="6407" width="12.5703125" style="31" customWidth="1"/>
    <col min="6408" max="6415" width="11" style="31" customWidth="1"/>
    <col min="6416" max="6416" width="14.7109375" style="31" customWidth="1"/>
    <col min="6417" max="6417" width="11" style="31" customWidth="1"/>
    <col min="6418" max="6418" width="14.140625" style="31" customWidth="1"/>
    <col min="6419" max="6422" width="11.42578125" style="31"/>
    <col min="6423" max="6433" width="10" style="31" customWidth="1"/>
    <col min="6434" max="6439" width="11.5703125" style="31" customWidth="1"/>
    <col min="6440" max="6442" width="15.5703125" style="31" customWidth="1"/>
    <col min="6443" max="6481" width="0" style="31" hidden="1" customWidth="1"/>
    <col min="6482" max="6489" width="14.85546875" style="31" customWidth="1"/>
    <col min="6490" max="6491" width="10.85546875" style="31" customWidth="1"/>
    <col min="6492" max="6503" width="11.42578125" style="31"/>
    <col min="6504" max="6506" width="11.85546875" style="31" customWidth="1"/>
    <col min="6507" max="6656" width="11.42578125" style="31"/>
    <col min="6657" max="6657" width="41" style="31" customWidth="1"/>
    <col min="6658" max="6658" width="14" style="31" customWidth="1"/>
    <col min="6659" max="6659" width="22.140625" style="31" customWidth="1"/>
    <col min="6660" max="6660" width="11" style="31" customWidth="1"/>
    <col min="6661" max="6661" width="12.5703125" style="31" customWidth="1"/>
    <col min="6662" max="6662" width="11" style="31" customWidth="1"/>
    <col min="6663" max="6663" width="12.5703125" style="31" customWidth="1"/>
    <col min="6664" max="6671" width="11" style="31" customWidth="1"/>
    <col min="6672" max="6672" width="14.7109375" style="31" customWidth="1"/>
    <col min="6673" max="6673" width="11" style="31" customWidth="1"/>
    <col min="6674" max="6674" width="14.140625" style="31" customWidth="1"/>
    <col min="6675" max="6678" width="11.42578125" style="31"/>
    <col min="6679" max="6689" width="10" style="31" customWidth="1"/>
    <col min="6690" max="6695" width="11.5703125" style="31" customWidth="1"/>
    <col min="6696" max="6698" width="15.5703125" style="31" customWidth="1"/>
    <col min="6699" max="6737" width="0" style="31" hidden="1" customWidth="1"/>
    <col min="6738" max="6745" width="14.85546875" style="31" customWidth="1"/>
    <col min="6746" max="6747" width="10.85546875" style="31" customWidth="1"/>
    <col min="6748" max="6759" width="11.42578125" style="31"/>
    <col min="6760" max="6762" width="11.85546875" style="31" customWidth="1"/>
    <col min="6763" max="6912" width="11.42578125" style="31"/>
    <col min="6913" max="6913" width="41" style="31" customWidth="1"/>
    <col min="6914" max="6914" width="14" style="31" customWidth="1"/>
    <col min="6915" max="6915" width="22.140625" style="31" customWidth="1"/>
    <col min="6916" max="6916" width="11" style="31" customWidth="1"/>
    <col min="6917" max="6917" width="12.5703125" style="31" customWidth="1"/>
    <col min="6918" max="6918" width="11" style="31" customWidth="1"/>
    <col min="6919" max="6919" width="12.5703125" style="31" customWidth="1"/>
    <col min="6920" max="6927" width="11" style="31" customWidth="1"/>
    <col min="6928" max="6928" width="14.7109375" style="31" customWidth="1"/>
    <col min="6929" max="6929" width="11" style="31" customWidth="1"/>
    <col min="6930" max="6930" width="14.140625" style="31" customWidth="1"/>
    <col min="6931" max="6934" width="11.42578125" style="31"/>
    <col min="6935" max="6945" width="10" style="31" customWidth="1"/>
    <col min="6946" max="6951" width="11.5703125" style="31" customWidth="1"/>
    <col min="6952" max="6954" width="15.5703125" style="31" customWidth="1"/>
    <col min="6955" max="6993" width="0" style="31" hidden="1" customWidth="1"/>
    <col min="6994" max="7001" width="14.85546875" style="31" customWidth="1"/>
    <col min="7002" max="7003" width="10.85546875" style="31" customWidth="1"/>
    <col min="7004" max="7015" width="11.42578125" style="31"/>
    <col min="7016" max="7018" width="11.85546875" style="31" customWidth="1"/>
    <col min="7019" max="7168" width="11.42578125" style="31"/>
    <col min="7169" max="7169" width="41" style="31" customWidth="1"/>
    <col min="7170" max="7170" width="14" style="31" customWidth="1"/>
    <col min="7171" max="7171" width="22.140625" style="31" customWidth="1"/>
    <col min="7172" max="7172" width="11" style="31" customWidth="1"/>
    <col min="7173" max="7173" width="12.5703125" style="31" customWidth="1"/>
    <col min="7174" max="7174" width="11" style="31" customWidth="1"/>
    <col min="7175" max="7175" width="12.5703125" style="31" customWidth="1"/>
    <col min="7176" max="7183" width="11" style="31" customWidth="1"/>
    <col min="7184" max="7184" width="14.7109375" style="31" customWidth="1"/>
    <col min="7185" max="7185" width="11" style="31" customWidth="1"/>
    <col min="7186" max="7186" width="14.140625" style="31" customWidth="1"/>
    <col min="7187" max="7190" width="11.42578125" style="31"/>
    <col min="7191" max="7201" width="10" style="31" customWidth="1"/>
    <col min="7202" max="7207" width="11.5703125" style="31" customWidth="1"/>
    <col min="7208" max="7210" width="15.5703125" style="31" customWidth="1"/>
    <col min="7211" max="7249" width="0" style="31" hidden="1" customWidth="1"/>
    <col min="7250" max="7257" width="14.85546875" style="31" customWidth="1"/>
    <col min="7258" max="7259" width="10.85546875" style="31" customWidth="1"/>
    <col min="7260" max="7271" width="11.42578125" style="31"/>
    <col min="7272" max="7274" width="11.85546875" style="31" customWidth="1"/>
    <col min="7275" max="7424" width="11.42578125" style="31"/>
    <col min="7425" max="7425" width="41" style="31" customWidth="1"/>
    <col min="7426" max="7426" width="14" style="31" customWidth="1"/>
    <col min="7427" max="7427" width="22.140625" style="31" customWidth="1"/>
    <col min="7428" max="7428" width="11" style="31" customWidth="1"/>
    <col min="7429" max="7429" width="12.5703125" style="31" customWidth="1"/>
    <col min="7430" max="7430" width="11" style="31" customWidth="1"/>
    <col min="7431" max="7431" width="12.5703125" style="31" customWidth="1"/>
    <col min="7432" max="7439" width="11" style="31" customWidth="1"/>
    <col min="7440" max="7440" width="14.7109375" style="31" customWidth="1"/>
    <col min="7441" max="7441" width="11" style="31" customWidth="1"/>
    <col min="7442" max="7442" width="14.140625" style="31" customWidth="1"/>
    <col min="7443" max="7446" width="11.42578125" style="31"/>
    <col min="7447" max="7457" width="10" style="31" customWidth="1"/>
    <col min="7458" max="7463" width="11.5703125" style="31" customWidth="1"/>
    <col min="7464" max="7466" width="15.5703125" style="31" customWidth="1"/>
    <col min="7467" max="7505" width="0" style="31" hidden="1" customWidth="1"/>
    <col min="7506" max="7513" width="14.85546875" style="31" customWidth="1"/>
    <col min="7514" max="7515" width="10.85546875" style="31" customWidth="1"/>
    <col min="7516" max="7527" width="11.42578125" style="31"/>
    <col min="7528" max="7530" width="11.85546875" style="31" customWidth="1"/>
    <col min="7531" max="7680" width="11.42578125" style="31"/>
    <col min="7681" max="7681" width="41" style="31" customWidth="1"/>
    <col min="7682" max="7682" width="14" style="31" customWidth="1"/>
    <col min="7683" max="7683" width="22.140625" style="31" customWidth="1"/>
    <col min="7684" max="7684" width="11" style="31" customWidth="1"/>
    <col min="7685" max="7685" width="12.5703125" style="31" customWidth="1"/>
    <col min="7686" max="7686" width="11" style="31" customWidth="1"/>
    <col min="7687" max="7687" width="12.5703125" style="31" customWidth="1"/>
    <col min="7688" max="7695" width="11" style="31" customWidth="1"/>
    <col min="7696" max="7696" width="14.7109375" style="31" customWidth="1"/>
    <col min="7697" max="7697" width="11" style="31" customWidth="1"/>
    <col min="7698" max="7698" width="14.140625" style="31" customWidth="1"/>
    <col min="7699" max="7702" width="11.42578125" style="31"/>
    <col min="7703" max="7713" width="10" style="31" customWidth="1"/>
    <col min="7714" max="7719" width="11.5703125" style="31" customWidth="1"/>
    <col min="7720" max="7722" width="15.5703125" style="31" customWidth="1"/>
    <col min="7723" max="7761" width="0" style="31" hidden="1" customWidth="1"/>
    <col min="7762" max="7769" width="14.85546875" style="31" customWidth="1"/>
    <col min="7770" max="7771" width="10.85546875" style="31" customWidth="1"/>
    <col min="7772" max="7783" width="11.42578125" style="31"/>
    <col min="7784" max="7786" width="11.85546875" style="31" customWidth="1"/>
    <col min="7787" max="7936" width="11.42578125" style="31"/>
    <col min="7937" max="7937" width="41" style="31" customWidth="1"/>
    <col min="7938" max="7938" width="14" style="31" customWidth="1"/>
    <col min="7939" max="7939" width="22.140625" style="31" customWidth="1"/>
    <col min="7940" max="7940" width="11" style="31" customWidth="1"/>
    <col min="7941" max="7941" width="12.5703125" style="31" customWidth="1"/>
    <col min="7942" max="7942" width="11" style="31" customWidth="1"/>
    <col min="7943" max="7943" width="12.5703125" style="31" customWidth="1"/>
    <col min="7944" max="7951" width="11" style="31" customWidth="1"/>
    <col min="7952" max="7952" width="14.7109375" style="31" customWidth="1"/>
    <col min="7953" max="7953" width="11" style="31" customWidth="1"/>
    <col min="7954" max="7954" width="14.140625" style="31" customWidth="1"/>
    <col min="7955" max="7958" width="11.42578125" style="31"/>
    <col min="7959" max="7969" width="10" style="31" customWidth="1"/>
    <col min="7970" max="7975" width="11.5703125" style="31" customWidth="1"/>
    <col min="7976" max="7978" width="15.5703125" style="31" customWidth="1"/>
    <col min="7979" max="8017" width="0" style="31" hidden="1" customWidth="1"/>
    <col min="8018" max="8025" width="14.85546875" style="31" customWidth="1"/>
    <col min="8026" max="8027" width="10.85546875" style="31" customWidth="1"/>
    <col min="8028" max="8039" width="11.42578125" style="31"/>
    <col min="8040" max="8042" width="11.85546875" style="31" customWidth="1"/>
    <col min="8043" max="8192" width="11.42578125" style="31"/>
    <col min="8193" max="8193" width="41" style="31" customWidth="1"/>
    <col min="8194" max="8194" width="14" style="31" customWidth="1"/>
    <col min="8195" max="8195" width="22.140625" style="31" customWidth="1"/>
    <col min="8196" max="8196" width="11" style="31" customWidth="1"/>
    <col min="8197" max="8197" width="12.5703125" style="31" customWidth="1"/>
    <col min="8198" max="8198" width="11" style="31" customWidth="1"/>
    <col min="8199" max="8199" width="12.5703125" style="31" customWidth="1"/>
    <col min="8200" max="8207" width="11" style="31" customWidth="1"/>
    <col min="8208" max="8208" width="14.7109375" style="31" customWidth="1"/>
    <col min="8209" max="8209" width="11" style="31" customWidth="1"/>
    <col min="8210" max="8210" width="14.140625" style="31" customWidth="1"/>
    <col min="8211" max="8214" width="11.42578125" style="31"/>
    <col min="8215" max="8225" width="10" style="31" customWidth="1"/>
    <col min="8226" max="8231" width="11.5703125" style="31" customWidth="1"/>
    <col min="8232" max="8234" width="15.5703125" style="31" customWidth="1"/>
    <col min="8235" max="8273" width="0" style="31" hidden="1" customWidth="1"/>
    <col min="8274" max="8281" width="14.85546875" style="31" customWidth="1"/>
    <col min="8282" max="8283" width="10.85546875" style="31" customWidth="1"/>
    <col min="8284" max="8295" width="11.42578125" style="31"/>
    <col min="8296" max="8298" width="11.85546875" style="31" customWidth="1"/>
    <col min="8299" max="8448" width="11.42578125" style="31"/>
    <col min="8449" max="8449" width="41" style="31" customWidth="1"/>
    <col min="8450" max="8450" width="14" style="31" customWidth="1"/>
    <col min="8451" max="8451" width="22.140625" style="31" customWidth="1"/>
    <col min="8452" max="8452" width="11" style="31" customWidth="1"/>
    <col min="8453" max="8453" width="12.5703125" style="31" customWidth="1"/>
    <col min="8454" max="8454" width="11" style="31" customWidth="1"/>
    <col min="8455" max="8455" width="12.5703125" style="31" customWidth="1"/>
    <col min="8456" max="8463" width="11" style="31" customWidth="1"/>
    <col min="8464" max="8464" width="14.7109375" style="31" customWidth="1"/>
    <col min="8465" max="8465" width="11" style="31" customWidth="1"/>
    <col min="8466" max="8466" width="14.140625" style="31" customWidth="1"/>
    <col min="8467" max="8470" width="11.42578125" style="31"/>
    <col min="8471" max="8481" width="10" style="31" customWidth="1"/>
    <col min="8482" max="8487" width="11.5703125" style="31" customWidth="1"/>
    <col min="8488" max="8490" width="15.5703125" style="31" customWidth="1"/>
    <col min="8491" max="8529" width="0" style="31" hidden="1" customWidth="1"/>
    <col min="8530" max="8537" width="14.85546875" style="31" customWidth="1"/>
    <col min="8538" max="8539" width="10.85546875" style="31" customWidth="1"/>
    <col min="8540" max="8551" width="11.42578125" style="31"/>
    <col min="8552" max="8554" width="11.85546875" style="31" customWidth="1"/>
    <col min="8555" max="8704" width="11.42578125" style="31"/>
    <col min="8705" max="8705" width="41" style="31" customWidth="1"/>
    <col min="8706" max="8706" width="14" style="31" customWidth="1"/>
    <col min="8707" max="8707" width="22.140625" style="31" customWidth="1"/>
    <col min="8708" max="8708" width="11" style="31" customWidth="1"/>
    <col min="8709" max="8709" width="12.5703125" style="31" customWidth="1"/>
    <col min="8710" max="8710" width="11" style="31" customWidth="1"/>
    <col min="8711" max="8711" width="12.5703125" style="31" customWidth="1"/>
    <col min="8712" max="8719" width="11" style="31" customWidth="1"/>
    <col min="8720" max="8720" width="14.7109375" style="31" customWidth="1"/>
    <col min="8721" max="8721" width="11" style="31" customWidth="1"/>
    <col min="8722" max="8722" width="14.140625" style="31" customWidth="1"/>
    <col min="8723" max="8726" width="11.42578125" style="31"/>
    <col min="8727" max="8737" width="10" style="31" customWidth="1"/>
    <col min="8738" max="8743" width="11.5703125" style="31" customWidth="1"/>
    <col min="8744" max="8746" width="15.5703125" style="31" customWidth="1"/>
    <col min="8747" max="8785" width="0" style="31" hidden="1" customWidth="1"/>
    <col min="8786" max="8793" width="14.85546875" style="31" customWidth="1"/>
    <col min="8794" max="8795" width="10.85546875" style="31" customWidth="1"/>
    <col min="8796" max="8807" width="11.42578125" style="31"/>
    <col min="8808" max="8810" width="11.85546875" style="31" customWidth="1"/>
    <col min="8811" max="8960" width="11.42578125" style="31"/>
    <col min="8961" max="8961" width="41" style="31" customWidth="1"/>
    <col min="8962" max="8962" width="14" style="31" customWidth="1"/>
    <col min="8963" max="8963" width="22.140625" style="31" customWidth="1"/>
    <col min="8964" max="8964" width="11" style="31" customWidth="1"/>
    <col min="8965" max="8965" width="12.5703125" style="31" customWidth="1"/>
    <col min="8966" max="8966" width="11" style="31" customWidth="1"/>
    <col min="8967" max="8967" width="12.5703125" style="31" customWidth="1"/>
    <col min="8968" max="8975" width="11" style="31" customWidth="1"/>
    <col min="8976" max="8976" width="14.7109375" style="31" customWidth="1"/>
    <col min="8977" max="8977" width="11" style="31" customWidth="1"/>
    <col min="8978" max="8978" width="14.140625" style="31" customWidth="1"/>
    <col min="8979" max="8982" width="11.42578125" style="31"/>
    <col min="8983" max="8993" width="10" style="31" customWidth="1"/>
    <col min="8994" max="8999" width="11.5703125" style="31" customWidth="1"/>
    <col min="9000" max="9002" width="15.5703125" style="31" customWidth="1"/>
    <col min="9003" max="9041" width="0" style="31" hidden="1" customWidth="1"/>
    <col min="9042" max="9049" width="14.85546875" style="31" customWidth="1"/>
    <col min="9050" max="9051" width="10.85546875" style="31" customWidth="1"/>
    <col min="9052" max="9063" width="11.42578125" style="31"/>
    <col min="9064" max="9066" width="11.85546875" style="31" customWidth="1"/>
    <col min="9067" max="9216" width="11.42578125" style="31"/>
    <col min="9217" max="9217" width="41" style="31" customWidth="1"/>
    <col min="9218" max="9218" width="14" style="31" customWidth="1"/>
    <col min="9219" max="9219" width="22.140625" style="31" customWidth="1"/>
    <col min="9220" max="9220" width="11" style="31" customWidth="1"/>
    <col min="9221" max="9221" width="12.5703125" style="31" customWidth="1"/>
    <col min="9222" max="9222" width="11" style="31" customWidth="1"/>
    <col min="9223" max="9223" width="12.5703125" style="31" customWidth="1"/>
    <col min="9224" max="9231" width="11" style="31" customWidth="1"/>
    <col min="9232" max="9232" width="14.7109375" style="31" customWidth="1"/>
    <col min="9233" max="9233" width="11" style="31" customWidth="1"/>
    <col min="9234" max="9234" width="14.140625" style="31" customWidth="1"/>
    <col min="9235" max="9238" width="11.42578125" style="31"/>
    <col min="9239" max="9249" width="10" style="31" customWidth="1"/>
    <col min="9250" max="9255" width="11.5703125" style="31" customWidth="1"/>
    <col min="9256" max="9258" width="15.5703125" style="31" customWidth="1"/>
    <col min="9259" max="9297" width="0" style="31" hidden="1" customWidth="1"/>
    <col min="9298" max="9305" width="14.85546875" style="31" customWidth="1"/>
    <col min="9306" max="9307" width="10.85546875" style="31" customWidth="1"/>
    <col min="9308" max="9319" width="11.42578125" style="31"/>
    <col min="9320" max="9322" width="11.85546875" style="31" customWidth="1"/>
    <col min="9323" max="9472" width="11.42578125" style="31"/>
    <col min="9473" max="9473" width="41" style="31" customWidth="1"/>
    <col min="9474" max="9474" width="14" style="31" customWidth="1"/>
    <col min="9475" max="9475" width="22.140625" style="31" customWidth="1"/>
    <col min="9476" max="9476" width="11" style="31" customWidth="1"/>
    <col min="9477" max="9477" width="12.5703125" style="31" customWidth="1"/>
    <col min="9478" max="9478" width="11" style="31" customWidth="1"/>
    <col min="9479" max="9479" width="12.5703125" style="31" customWidth="1"/>
    <col min="9480" max="9487" width="11" style="31" customWidth="1"/>
    <col min="9488" max="9488" width="14.7109375" style="31" customWidth="1"/>
    <col min="9489" max="9489" width="11" style="31" customWidth="1"/>
    <col min="9490" max="9490" width="14.140625" style="31" customWidth="1"/>
    <col min="9491" max="9494" width="11.42578125" style="31"/>
    <col min="9495" max="9505" width="10" style="31" customWidth="1"/>
    <col min="9506" max="9511" width="11.5703125" style="31" customWidth="1"/>
    <col min="9512" max="9514" width="15.5703125" style="31" customWidth="1"/>
    <col min="9515" max="9553" width="0" style="31" hidden="1" customWidth="1"/>
    <col min="9554" max="9561" width="14.85546875" style="31" customWidth="1"/>
    <col min="9562" max="9563" width="10.85546875" style="31" customWidth="1"/>
    <col min="9564" max="9575" width="11.42578125" style="31"/>
    <col min="9576" max="9578" width="11.85546875" style="31" customWidth="1"/>
    <col min="9579" max="9728" width="11.42578125" style="31"/>
    <col min="9729" max="9729" width="41" style="31" customWidth="1"/>
    <col min="9730" max="9730" width="14" style="31" customWidth="1"/>
    <col min="9731" max="9731" width="22.140625" style="31" customWidth="1"/>
    <col min="9732" max="9732" width="11" style="31" customWidth="1"/>
    <col min="9733" max="9733" width="12.5703125" style="31" customWidth="1"/>
    <col min="9734" max="9734" width="11" style="31" customWidth="1"/>
    <col min="9735" max="9735" width="12.5703125" style="31" customWidth="1"/>
    <col min="9736" max="9743" width="11" style="31" customWidth="1"/>
    <col min="9744" max="9744" width="14.7109375" style="31" customWidth="1"/>
    <col min="9745" max="9745" width="11" style="31" customWidth="1"/>
    <col min="9746" max="9746" width="14.140625" style="31" customWidth="1"/>
    <col min="9747" max="9750" width="11.42578125" style="31"/>
    <col min="9751" max="9761" width="10" style="31" customWidth="1"/>
    <col min="9762" max="9767" width="11.5703125" style="31" customWidth="1"/>
    <col min="9768" max="9770" width="15.5703125" style="31" customWidth="1"/>
    <col min="9771" max="9809" width="0" style="31" hidden="1" customWidth="1"/>
    <col min="9810" max="9817" width="14.85546875" style="31" customWidth="1"/>
    <col min="9818" max="9819" width="10.85546875" style="31" customWidth="1"/>
    <col min="9820" max="9831" width="11.42578125" style="31"/>
    <col min="9832" max="9834" width="11.85546875" style="31" customWidth="1"/>
    <col min="9835" max="9984" width="11.42578125" style="31"/>
    <col min="9985" max="9985" width="41" style="31" customWidth="1"/>
    <col min="9986" max="9986" width="14" style="31" customWidth="1"/>
    <col min="9987" max="9987" width="22.140625" style="31" customWidth="1"/>
    <col min="9988" max="9988" width="11" style="31" customWidth="1"/>
    <col min="9989" max="9989" width="12.5703125" style="31" customWidth="1"/>
    <col min="9990" max="9990" width="11" style="31" customWidth="1"/>
    <col min="9991" max="9991" width="12.5703125" style="31" customWidth="1"/>
    <col min="9992" max="9999" width="11" style="31" customWidth="1"/>
    <col min="10000" max="10000" width="14.7109375" style="31" customWidth="1"/>
    <col min="10001" max="10001" width="11" style="31" customWidth="1"/>
    <col min="10002" max="10002" width="14.140625" style="31" customWidth="1"/>
    <col min="10003" max="10006" width="11.42578125" style="31"/>
    <col min="10007" max="10017" width="10" style="31" customWidth="1"/>
    <col min="10018" max="10023" width="11.5703125" style="31" customWidth="1"/>
    <col min="10024" max="10026" width="15.5703125" style="31" customWidth="1"/>
    <col min="10027" max="10065" width="0" style="31" hidden="1" customWidth="1"/>
    <col min="10066" max="10073" width="14.85546875" style="31" customWidth="1"/>
    <col min="10074" max="10075" width="10.85546875" style="31" customWidth="1"/>
    <col min="10076" max="10087" width="11.42578125" style="31"/>
    <col min="10088" max="10090" width="11.85546875" style="31" customWidth="1"/>
    <col min="10091" max="10240" width="11.42578125" style="31"/>
    <col min="10241" max="10241" width="41" style="31" customWidth="1"/>
    <col min="10242" max="10242" width="14" style="31" customWidth="1"/>
    <col min="10243" max="10243" width="22.140625" style="31" customWidth="1"/>
    <col min="10244" max="10244" width="11" style="31" customWidth="1"/>
    <col min="10245" max="10245" width="12.5703125" style="31" customWidth="1"/>
    <col min="10246" max="10246" width="11" style="31" customWidth="1"/>
    <col min="10247" max="10247" width="12.5703125" style="31" customWidth="1"/>
    <col min="10248" max="10255" width="11" style="31" customWidth="1"/>
    <col min="10256" max="10256" width="14.7109375" style="31" customWidth="1"/>
    <col min="10257" max="10257" width="11" style="31" customWidth="1"/>
    <col min="10258" max="10258" width="14.140625" style="31" customWidth="1"/>
    <col min="10259" max="10262" width="11.42578125" style="31"/>
    <col min="10263" max="10273" width="10" style="31" customWidth="1"/>
    <col min="10274" max="10279" width="11.5703125" style="31" customWidth="1"/>
    <col min="10280" max="10282" width="15.5703125" style="31" customWidth="1"/>
    <col min="10283" max="10321" width="0" style="31" hidden="1" customWidth="1"/>
    <col min="10322" max="10329" width="14.85546875" style="31" customWidth="1"/>
    <col min="10330" max="10331" width="10.85546875" style="31" customWidth="1"/>
    <col min="10332" max="10343" width="11.42578125" style="31"/>
    <col min="10344" max="10346" width="11.85546875" style="31" customWidth="1"/>
    <col min="10347" max="10496" width="11.42578125" style="31"/>
    <col min="10497" max="10497" width="41" style="31" customWidth="1"/>
    <col min="10498" max="10498" width="14" style="31" customWidth="1"/>
    <col min="10499" max="10499" width="22.140625" style="31" customWidth="1"/>
    <col min="10500" max="10500" width="11" style="31" customWidth="1"/>
    <col min="10501" max="10501" width="12.5703125" style="31" customWidth="1"/>
    <col min="10502" max="10502" width="11" style="31" customWidth="1"/>
    <col min="10503" max="10503" width="12.5703125" style="31" customWidth="1"/>
    <col min="10504" max="10511" width="11" style="31" customWidth="1"/>
    <col min="10512" max="10512" width="14.7109375" style="31" customWidth="1"/>
    <col min="10513" max="10513" width="11" style="31" customWidth="1"/>
    <col min="10514" max="10514" width="14.140625" style="31" customWidth="1"/>
    <col min="10515" max="10518" width="11.42578125" style="31"/>
    <col min="10519" max="10529" width="10" style="31" customWidth="1"/>
    <col min="10530" max="10535" width="11.5703125" style="31" customWidth="1"/>
    <col min="10536" max="10538" width="15.5703125" style="31" customWidth="1"/>
    <col min="10539" max="10577" width="0" style="31" hidden="1" customWidth="1"/>
    <col min="10578" max="10585" width="14.85546875" style="31" customWidth="1"/>
    <col min="10586" max="10587" width="10.85546875" style="31" customWidth="1"/>
    <col min="10588" max="10599" width="11.42578125" style="31"/>
    <col min="10600" max="10602" width="11.85546875" style="31" customWidth="1"/>
    <col min="10603" max="10752" width="11.42578125" style="31"/>
    <col min="10753" max="10753" width="41" style="31" customWidth="1"/>
    <col min="10754" max="10754" width="14" style="31" customWidth="1"/>
    <col min="10755" max="10755" width="22.140625" style="31" customWidth="1"/>
    <col min="10756" max="10756" width="11" style="31" customWidth="1"/>
    <col min="10757" max="10757" width="12.5703125" style="31" customWidth="1"/>
    <col min="10758" max="10758" width="11" style="31" customWidth="1"/>
    <col min="10759" max="10759" width="12.5703125" style="31" customWidth="1"/>
    <col min="10760" max="10767" width="11" style="31" customWidth="1"/>
    <col min="10768" max="10768" width="14.7109375" style="31" customWidth="1"/>
    <col min="10769" max="10769" width="11" style="31" customWidth="1"/>
    <col min="10770" max="10770" width="14.140625" style="31" customWidth="1"/>
    <col min="10771" max="10774" width="11.42578125" style="31"/>
    <col min="10775" max="10785" width="10" style="31" customWidth="1"/>
    <col min="10786" max="10791" width="11.5703125" style="31" customWidth="1"/>
    <col min="10792" max="10794" width="15.5703125" style="31" customWidth="1"/>
    <col min="10795" max="10833" width="0" style="31" hidden="1" customWidth="1"/>
    <col min="10834" max="10841" width="14.85546875" style="31" customWidth="1"/>
    <col min="10842" max="10843" width="10.85546875" style="31" customWidth="1"/>
    <col min="10844" max="10855" width="11.42578125" style="31"/>
    <col min="10856" max="10858" width="11.85546875" style="31" customWidth="1"/>
    <col min="10859" max="11008" width="11.42578125" style="31"/>
    <col min="11009" max="11009" width="41" style="31" customWidth="1"/>
    <col min="11010" max="11010" width="14" style="31" customWidth="1"/>
    <col min="11011" max="11011" width="22.140625" style="31" customWidth="1"/>
    <col min="11012" max="11012" width="11" style="31" customWidth="1"/>
    <col min="11013" max="11013" width="12.5703125" style="31" customWidth="1"/>
    <col min="11014" max="11014" width="11" style="31" customWidth="1"/>
    <col min="11015" max="11015" width="12.5703125" style="31" customWidth="1"/>
    <col min="11016" max="11023" width="11" style="31" customWidth="1"/>
    <col min="11024" max="11024" width="14.7109375" style="31" customWidth="1"/>
    <col min="11025" max="11025" width="11" style="31" customWidth="1"/>
    <col min="11026" max="11026" width="14.140625" style="31" customWidth="1"/>
    <col min="11027" max="11030" width="11.42578125" style="31"/>
    <col min="11031" max="11041" width="10" style="31" customWidth="1"/>
    <col min="11042" max="11047" width="11.5703125" style="31" customWidth="1"/>
    <col min="11048" max="11050" width="15.5703125" style="31" customWidth="1"/>
    <col min="11051" max="11089" width="0" style="31" hidden="1" customWidth="1"/>
    <col min="11090" max="11097" width="14.85546875" style="31" customWidth="1"/>
    <col min="11098" max="11099" width="10.85546875" style="31" customWidth="1"/>
    <col min="11100" max="11111" width="11.42578125" style="31"/>
    <col min="11112" max="11114" width="11.85546875" style="31" customWidth="1"/>
    <col min="11115" max="11264" width="11.42578125" style="31"/>
    <col min="11265" max="11265" width="41" style="31" customWidth="1"/>
    <col min="11266" max="11266" width="14" style="31" customWidth="1"/>
    <col min="11267" max="11267" width="22.140625" style="31" customWidth="1"/>
    <col min="11268" max="11268" width="11" style="31" customWidth="1"/>
    <col min="11269" max="11269" width="12.5703125" style="31" customWidth="1"/>
    <col min="11270" max="11270" width="11" style="31" customWidth="1"/>
    <col min="11271" max="11271" width="12.5703125" style="31" customWidth="1"/>
    <col min="11272" max="11279" width="11" style="31" customWidth="1"/>
    <col min="11280" max="11280" width="14.7109375" style="31" customWidth="1"/>
    <col min="11281" max="11281" width="11" style="31" customWidth="1"/>
    <col min="11282" max="11282" width="14.140625" style="31" customWidth="1"/>
    <col min="11283" max="11286" width="11.42578125" style="31"/>
    <col min="11287" max="11297" width="10" style="31" customWidth="1"/>
    <col min="11298" max="11303" width="11.5703125" style="31" customWidth="1"/>
    <col min="11304" max="11306" width="15.5703125" style="31" customWidth="1"/>
    <col min="11307" max="11345" width="0" style="31" hidden="1" customWidth="1"/>
    <col min="11346" max="11353" width="14.85546875" style="31" customWidth="1"/>
    <col min="11354" max="11355" width="10.85546875" style="31" customWidth="1"/>
    <col min="11356" max="11367" width="11.42578125" style="31"/>
    <col min="11368" max="11370" width="11.85546875" style="31" customWidth="1"/>
    <col min="11371" max="11520" width="11.42578125" style="31"/>
    <col min="11521" max="11521" width="41" style="31" customWidth="1"/>
    <col min="11522" max="11522" width="14" style="31" customWidth="1"/>
    <col min="11523" max="11523" width="22.140625" style="31" customWidth="1"/>
    <col min="11524" max="11524" width="11" style="31" customWidth="1"/>
    <col min="11525" max="11525" width="12.5703125" style="31" customWidth="1"/>
    <col min="11526" max="11526" width="11" style="31" customWidth="1"/>
    <col min="11527" max="11527" width="12.5703125" style="31" customWidth="1"/>
    <col min="11528" max="11535" width="11" style="31" customWidth="1"/>
    <col min="11536" max="11536" width="14.7109375" style="31" customWidth="1"/>
    <col min="11537" max="11537" width="11" style="31" customWidth="1"/>
    <col min="11538" max="11538" width="14.140625" style="31" customWidth="1"/>
    <col min="11539" max="11542" width="11.42578125" style="31"/>
    <col min="11543" max="11553" width="10" style="31" customWidth="1"/>
    <col min="11554" max="11559" width="11.5703125" style="31" customWidth="1"/>
    <col min="11560" max="11562" width="15.5703125" style="31" customWidth="1"/>
    <col min="11563" max="11601" width="0" style="31" hidden="1" customWidth="1"/>
    <col min="11602" max="11609" width="14.85546875" style="31" customWidth="1"/>
    <col min="11610" max="11611" width="10.85546875" style="31" customWidth="1"/>
    <col min="11612" max="11623" width="11.42578125" style="31"/>
    <col min="11624" max="11626" width="11.85546875" style="31" customWidth="1"/>
    <col min="11627" max="11776" width="11.42578125" style="31"/>
    <col min="11777" max="11777" width="41" style="31" customWidth="1"/>
    <col min="11778" max="11778" width="14" style="31" customWidth="1"/>
    <col min="11779" max="11779" width="22.140625" style="31" customWidth="1"/>
    <col min="11780" max="11780" width="11" style="31" customWidth="1"/>
    <col min="11781" max="11781" width="12.5703125" style="31" customWidth="1"/>
    <col min="11782" max="11782" width="11" style="31" customWidth="1"/>
    <col min="11783" max="11783" width="12.5703125" style="31" customWidth="1"/>
    <col min="11784" max="11791" width="11" style="31" customWidth="1"/>
    <col min="11792" max="11792" width="14.7109375" style="31" customWidth="1"/>
    <col min="11793" max="11793" width="11" style="31" customWidth="1"/>
    <col min="11794" max="11794" width="14.140625" style="31" customWidth="1"/>
    <col min="11795" max="11798" width="11.42578125" style="31"/>
    <col min="11799" max="11809" width="10" style="31" customWidth="1"/>
    <col min="11810" max="11815" width="11.5703125" style="31" customWidth="1"/>
    <col min="11816" max="11818" width="15.5703125" style="31" customWidth="1"/>
    <col min="11819" max="11857" width="0" style="31" hidden="1" customWidth="1"/>
    <col min="11858" max="11865" width="14.85546875" style="31" customWidth="1"/>
    <col min="11866" max="11867" width="10.85546875" style="31" customWidth="1"/>
    <col min="11868" max="11879" width="11.42578125" style="31"/>
    <col min="11880" max="11882" width="11.85546875" style="31" customWidth="1"/>
    <col min="11883" max="12032" width="11.42578125" style="31"/>
    <col min="12033" max="12033" width="41" style="31" customWidth="1"/>
    <col min="12034" max="12034" width="14" style="31" customWidth="1"/>
    <col min="12035" max="12035" width="22.140625" style="31" customWidth="1"/>
    <col min="12036" max="12036" width="11" style="31" customWidth="1"/>
    <col min="12037" max="12037" width="12.5703125" style="31" customWidth="1"/>
    <col min="12038" max="12038" width="11" style="31" customWidth="1"/>
    <col min="12039" max="12039" width="12.5703125" style="31" customWidth="1"/>
    <col min="12040" max="12047" width="11" style="31" customWidth="1"/>
    <col min="12048" max="12048" width="14.7109375" style="31" customWidth="1"/>
    <col min="12049" max="12049" width="11" style="31" customWidth="1"/>
    <col min="12050" max="12050" width="14.140625" style="31" customWidth="1"/>
    <col min="12051" max="12054" width="11.42578125" style="31"/>
    <col min="12055" max="12065" width="10" style="31" customWidth="1"/>
    <col min="12066" max="12071" width="11.5703125" style="31" customWidth="1"/>
    <col min="12072" max="12074" width="15.5703125" style="31" customWidth="1"/>
    <col min="12075" max="12113" width="0" style="31" hidden="1" customWidth="1"/>
    <col min="12114" max="12121" width="14.85546875" style="31" customWidth="1"/>
    <col min="12122" max="12123" width="10.85546875" style="31" customWidth="1"/>
    <col min="12124" max="12135" width="11.42578125" style="31"/>
    <col min="12136" max="12138" width="11.85546875" style="31" customWidth="1"/>
    <col min="12139" max="12288" width="11.42578125" style="31"/>
    <col min="12289" max="12289" width="41" style="31" customWidth="1"/>
    <col min="12290" max="12290" width="14" style="31" customWidth="1"/>
    <col min="12291" max="12291" width="22.140625" style="31" customWidth="1"/>
    <col min="12292" max="12292" width="11" style="31" customWidth="1"/>
    <col min="12293" max="12293" width="12.5703125" style="31" customWidth="1"/>
    <col min="12294" max="12294" width="11" style="31" customWidth="1"/>
    <col min="12295" max="12295" width="12.5703125" style="31" customWidth="1"/>
    <col min="12296" max="12303" width="11" style="31" customWidth="1"/>
    <col min="12304" max="12304" width="14.7109375" style="31" customWidth="1"/>
    <col min="12305" max="12305" width="11" style="31" customWidth="1"/>
    <col min="12306" max="12306" width="14.140625" style="31" customWidth="1"/>
    <col min="12307" max="12310" width="11.42578125" style="31"/>
    <col min="12311" max="12321" width="10" style="31" customWidth="1"/>
    <col min="12322" max="12327" width="11.5703125" style="31" customWidth="1"/>
    <col min="12328" max="12330" width="15.5703125" style="31" customWidth="1"/>
    <col min="12331" max="12369" width="0" style="31" hidden="1" customWidth="1"/>
    <col min="12370" max="12377" width="14.85546875" style="31" customWidth="1"/>
    <col min="12378" max="12379" width="10.85546875" style="31" customWidth="1"/>
    <col min="12380" max="12391" width="11.42578125" style="31"/>
    <col min="12392" max="12394" width="11.85546875" style="31" customWidth="1"/>
    <col min="12395" max="12544" width="11.42578125" style="31"/>
    <col min="12545" max="12545" width="41" style="31" customWidth="1"/>
    <col min="12546" max="12546" width="14" style="31" customWidth="1"/>
    <col min="12547" max="12547" width="22.140625" style="31" customWidth="1"/>
    <col min="12548" max="12548" width="11" style="31" customWidth="1"/>
    <col min="12549" max="12549" width="12.5703125" style="31" customWidth="1"/>
    <col min="12550" max="12550" width="11" style="31" customWidth="1"/>
    <col min="12551" max="12551" width="12.5703125" style="31" customWidth="1"/>
    <col min="12552" max="12559" width="11" style="31" customWidth="1"/>
    <col min="12560" max="12560" width="14.7109375" style="31" customWidth="1"/>
    <col min="12561" max="12561" width="11" style="31" customWidth="1"/>
    <col min="12562" max="12562" width="14.140625" style="31" customWidth="1"/>
    <col min="12563" max="12566" width="11.42578125" style="31"/>
    <col min="12567" max="12577" width="10" style="31" customWidth="1"/>
    <col min="12578" max="12583" width="11.5703125" style="31" customWidth="1"/>
    <col min="12584" max="12586" width="15.5703125" style="31" customWidth="1"/>
    <col min="12587" max="12625" width="0" style="31" hidden="1" customWidth="1"/>
    <col min="12626" max="12633" width="14.85546875" style="31" customWidth="1"/>
    <col min="12634" max="12635" width="10.85546875" style="31" customWidth="1"/>
    <col min="12636" max="12647" width="11.42578125" style="31"/>
    <col min="12648" max="12650" width="11.85546875" style="31" customWidth="1"/>
    <col min="12651" max="12800" width="11.42578125" style="31"/>
    <col min="12801" max="12801" width="41" style="31" customWidth="1"/>
    <col min="12802" max="12802" width="14" style="31" customWidth="1"/>
    <col min="12803" max="12803" width="22.140625" style="31" customWidth="1"/>
    <col min="12804" max="12804" width="11" style="31" customWidth="1"/>
    <col min="12805" max="12805" width="12.5703125" style="31" customWidth="1"/>
    <col min="12806" max="12806" width="11" style="31" customWidth="1"/>
    <col min="12807" max="12807" width="12.5703125" style="31" customWidth="1"/>
    <col min="12808" max="12815" width="11" style="31" customWidth="1"/>
    <col min="12816" max="12816" width="14.7109375" style="31" customWidth="1"/>
    <col min="12817" max="12817" width="11" style="31" customWidth="1"/>
    <col min="12818" max="12818" width="14.140625" style="31" customWidth="1"/>
    <col min="12819" max="12822" width="11.42578125" style="31"/>
    <col min="12823" max="12833" width="10" style="31" customWidth="1"/>
    <col min="12834" max="12839" width="11.5703125" style="31" customWidth="1"/>
    <col min="12840" max="12842" width="15.5703125" style="31" customWidth="1"/>
    <col min="12843" max="12881" width="0" style="31" hidden="1" customWidth="1"/>
    <col min="12882" max="12889" width="14.85546875" style="31" customWidth="1"/>
    <col min="12890" max="12891" width="10.85546875" style="31" customWidth="1"/>
    <col min="12892" max="12903" width="11.42578125" style="31"/>
    <col min="12904" max="12906" width="11.85546875" style="31" customWidth="1"/>
    <col min="12907" max="13056" width="11.42578125" style="31"/>
    <col min="13057" max="13057" width="41" style="31" customWidth="1"/>
    <col min="13058" max="13058" width="14" style="31" customWidth="1"/>
    <col min="13059" max="13059" width="22.140625" style="31" customWidth="1"/>
    <col min="13060" max="13060" width="11" style="31" customWidth="1"/>
    <col min="13061" max="13061" width="12.5703125" style="31" customWidth="1"/>
    <col min="13062" max="13062" width="11" style="31" customWidth="1"/>
    <col min="13063" max="13063" width="12.5703125" style="31" customWidth="1"/>
    <col min="13064" max="13071" width="11" style="31" customWidth="1"/>
    <col min="13072" max="13072" width="14.7109375" style="31" customWidth="1"/>
    <col min="13073" max="13073" width="11" style="31" customWidth="1"/>
    <col min="13074" max="13074" width="14.140625" style="31" customWidth="1"/>
    <col min="13075" max="13078" width="11.42578125" style="31"/>
    <col min="13079" max="13089" width="10" style="31" customWidth="1"/>
    <col min="13090" max="13095" width="11.5703125" style="31" customWidth="1"/>
    <col min="13096" max="13098" width="15.5703125" style="31" customWidth="1"/>
    <col min="13099" max="13137" width="0" style="31" hidden="1" customWidth="1"/>
    <col min="13138" max="13145" width="14.85546875" style="31" customWidth="1"/>
    <col min="13146" max="13147" width="10.85546875" style="31" customWidth="1"/>
    <col min="13148" max="13159" width="11.42578125" style="31"/>
    <col min="13160" max="13162" width="11.85546875" style="31" customWidth="1"/>
    <col min="13163" max="13312" width="11.42578125" style="31"/>
    <col min="13313" max="13313" width="41" style="31" customWidth="1"/>
    <col min="13314" max="13314" width="14" style="31" customWidth="1"/>
    <col min="13315" max="13315" width="22.140625" style="31" customWidth="1"/>
    <col min="13316" max="13316" width="11" style="31" customWidth="1"/>
    <col min="13317" max="13317" width="12.5703125" style="31" customWidth="1"/>
    <col min="13318" max="13318" width="11" style="31" customWidth="1"/>
    <col min="13319" max="13319" width="12.5703125" style="31" customWidth="1"/>
    <col min="13320" max="13327" width="11" style="31" customWidth="1"/>
    <col min="13328" max="13328" width="14.7109375" style="31" customWidth="1"/>
    <col min="13329" max="13329" width="11" style="31" customWidth="1"/>
    <col min="13330" max="13330" width="14.140625" style="31" customWidth="1"/>
    <col min="13331" max="13334" width="11.42578125" style="31"/>
    <col min="13335" max="13345" width="10" style="31" customWidth="1"/>
    <col min="13346" max="13351" width="11.5703125" style="31" customWidth="1"/>
    <col min="13352" max="13354" width="15.5703125" style="31" customWidth="1"/>
    <col min="13355" max="13393" width="0" style="31" hidden="1" customWidth="1"/>
    <col min="13394" max="13401" width="14.85546875" style="31" customWidth="1"/>
    <col min="13402" max="13403" width="10.85546875" style="31" customWidth="1"/>
    <col min="13404" max="13415" width="11.42578125" style="31"/>
    <col min="13416" max="13418" width="11.85546875" style="31" customWidth="1"/>
    <col min="13419" max="13568" width="11.42578125" style="31"/>
    <col min="13569" max="13569" width="41" style="31" customWidth="1"/>
    <col min="13570" max="13570" width="14" style="31" customWidth="1"/>
    <col min="13571" max="13571" width="22.140625" style="31" customWidth="1"/>
    <col min="13572" max="13572" width="11" style="31" customWidth="1"/>
    <col min="13573" max="13573" width="12.5703125" style="31" customWidth="1"/>
    <col min="13574" max="13574" width="11" style="31" customWidth="1"/>
    <col min="13575" max="13575" width="12.5703125" style="31" customWidth="1"/>
    <col min="13576" max="13583" width="11" style="31" customWidth="1"/>
    <col min="13584" max="13584" width="14.7109375" style="31" customWidth="1"/>
    <col min="13585" max="13585" width="11" style="31" customWidth="1"/>
    <col min="13586" max="13586" width="14.140625" style="31" customWidth="1"/>
    <col min="13587" max="13590" width="11.42578125" style="31"/>
    <col min="13591" max="13601" width="10" style="31" customWidth="1"/>
    <col min="13602" max="13607" width="11.5703125" style="31" customWidth="1"/>
    <col min="13608" max="13610" width="15.5703125" style="31" customWidth="1"/>
    <col min="13611" max="13649" width="0" style="31" hidden="1" customWidth="1"/>
    <col min="13650" max="13657" width="14.85546875" style="31" customWidth="1"/>
    <col min="13658" max="13659" width="10.85546875" style="31" customWidth="1"/>
    <col min="13660" max="13671" width="11.42578125" style="31"/>
    <col min="13672" max="13674" width="11.85546875" style="31" customWidth="1"/>
    <col min="13675" max="13824" width="11.42578125" style="31"/>
    <col min="13825" max="13825" width="41" style="31" customWidth="1"/>
    <col min="13826" max="13826" width="14" style="31" customWidth="1"/>
    <col min="13827" max="13827" width="22.140625" style="31" customWidth="1"/>
    <col min="13828" max="13828" width="11" style="31" customWidth="1"/>
    <col min="13829" max="13829" width="12.5703125" style="31" customWidth="1"/>
    <col min="13830" max="13830" width="11" style="31" customWidth="1"/>
    <col min="13831" max="13831" width="12.5703125" style="31" customWidth="1"/>
    <col min="13832" max="13839" width="11" style="31" customWidth="1"/>
    <col min="13840" max="13840" width="14.7109375" style="31" customWidth="1"/>
    <col min="13841" max="13841" width="11" style="31" customWidth="1"/>
    <col min="13842" max="13842" width="14.140625" style="31" customWidth="1"/>
    <col min="13843" max="13846" width="11.42578125" style="31"/>
    <col min="13847" max="13857" width="10" style="31" customWidth="1"/>
    <col min="13858" max="13863" width="11.5703125" style="31" customWidth="1"/>
    <col min="13864" max="13866" width="15.5703125" style="31" customWidth="1"/>
    <col min="13867" max="13905" width="0" style="31" hidden="1" customWidth="1"/>
    <col min="13906" max="13913" width="14.85546875" style="31" customWidth="1"/>
    <col min="13914" max="13915" width="10.85546875" style="31" customWidth="1"/>
    <col min="13916" max="13927" width="11.42578125" style="31"/>
    <col min="13928" max="13930" width="11.85546875" style="31" customWidth="1"/>
    <col min="13931" max="14080" width="11.42578125" style="31"/>
    <col min="14081" max="14081" width="41" style="31" customWidth="1"/>
    <col min="14082" max="14082" width="14" style="31" customWidth="1"/>
    <col min="14083" max="14083" width="22.140625" style="31" customWidth="1"/>
    <col min="14084" max="14084" width="11" style="31" customWidth="1"/>
    <col min="14085" max="14085" width="12.5703125" style="31" customWidth="1"/>
    <col min="14086" max="14086" width="11" style="31" customWidth="1"/>
    <col min="14087" max="14087" width="12.5703125" style="31" customWidth="1"/>
    <col min="14088" max="14095" width="11" style="31" customWidth="1"/>
    <col min="14096" max="14096" width="14.7109375" style="31" customWidth="1"/>
    <col min="14097" max="14097" width="11" style="31" customWidth="1"/>
    <col min="14098" max="14098" width="14.140625" style="31" customWidth="1"/>
    <col min="14099" max="14102" width="11.42578125" style="31"/>
    <col min="14103" max="14113" width="10" style="31" customWidth="1"/>
    <col min="14114" max="14119" width="11.5703125" style="31" customWidth="1"/>
    <col min="14120" max="14122" width="15.5703125" style="31" customWidth="1"/>
    <col min="14123" max="14161" width="0" style="31" hidden="1" customWidth="1"/>
    <col min="14162" max="14169" width="14.85546875" style="31" customWidth="1"/>
    <col min="14170" max="14171" width="10.85546875" style="31" customWidth="1"/>
    <col min="14172" max="14183" width="11.42578125" style="31"/>
    <col min="14184" max="14186" width="11.85546875" style="31" customWidth="1"/>
    <col min="14187" max="14336" width="11.42578125" style="31"/>
    <col min="14337" max="14337" width="41" style="31" customWidth="1"/>
    <col min="14338" max="14338" width="14" style="31" customWidth="1"/>
    <col min="14339" max="14339" width="22.140625" style="31" customWidth="1"/>
    <col min="14340" max="14340" width="11" style="31" customWidth="1"/>
    <col min="14341" max="14341" width="12.5703125" style="31" customWidth="1"/>
    <col min="14342" max="14342" width="11" style="31" customWidth="1"/>
    <col min="14343" max="14343" width="12.5703125" style="31" customWidth="1"/>
    <col min="14344" max="14351" width="11" style="31" customWidth="1"/>
    <col min="14352" max="14352" width="14.7109375" style="31" customWidth="1"/>
    <col min="14353" max="14353" width="11" style="31" customWidth="1"/>
    <col min="14354" max="14354" width="14.140625" style="31" customWidth="1"/>
    <col min="14355" max="14358" width="11.42578125" style="31"/>
    <col min="14359" max="14369" width="10" style="31" customWidth="1"/>
    <col min="14370" max="14375" width="11.5703125" style="31" customWidth="1"/>
    <col min="14376" max="14378" width="15.5703125" style="31" customWidth="1"/>
    <col min="14379" max="14417" width="0" style="31" hidden="1" customWidth="1"/>
    <col min="14418" max="14425" width="14.85546875" style="31" customWidth="1"/>
    <col min="14426" max="14427" width="10.85546875" style="31" customWidth="1"/>
    <col min="14428" max="14439" width="11.42578125" style="31"/>
    <col min="14440" max="14442" width="11.85546875" style="31" customWidth="1"/>
    <col min="14443" max="14592" width="11.42578125" style="31"/>
    <col min="14593" max="14593" width="41" style="31" customWidth="1"/>
    <col min="14594" max="14594" width="14" style="31" customWidth="1"/>
    <col min="14595" max="14595" width="22.140625" style="31" customWidth="1"/>
    <col min="14596" max="14596" width="11" style="31" customWidth="1"/>
    <col min="14597" max="14597" width="12.5703125" style="31" customWidth="1"/>
    <col min="14598" max="14598" width="11" style="31" customWidth="1"/>
    <col min="14599" max="14599" width="12.5703125" style="31" customWidth="1"/>
    <col min="14600" max="14607" width="11" style="31" customWidth="1"/>
    <col min="14608" max="14608" width="14.7109375" style="31" customWidth="1"/>
    <col min="14609" max="14609" width="11" style="31" customWidth="1"/>
    <col min="14610" max="14610" width="14.140625" style="31" customWidth="1"/>
    <col min="14611" max="14614" width="11.42578125" style="31"/>
    <col min="14615" max="14625" width="10" style="31" customWidth="1"/>
    <col min="14626" max="14631" width="11.5703125" style="31" customWidth="1"/>
    <col min="14632" max="14634" width="15.5703125" style="31" customWidth="1"/>
    <col min="14635" max="14673" width="0" style="31" hidden="1" customWidth="1"/>
    <col min="14674" max="14681" width="14.85546875" style="31" customWidth="1"/>
    <col min="14682" max="14683" width="10.85546875" style="31" customWidth="1"/>
    <col min="14684" max="14695" width="11.42578125" style="31"/>
    <col min="14696" max="14698" width="11.85546875" style="31" customWidth="1"/>
    <col min="14699" max="14848" width="11.42578125" style="31"/>
    <col min="14849" max="14849" width="41" style="31" customWidth="1"/>
    <col min="14850" max="14850" width="14" style="31" customWidth="1"/>
    <col min="14851" max="14851" width="22.140625" style="31" customWidth="1"/>
    <col min="14852" max="14852" width="11" style="31" customWidth="1"/>
    <col min="14853" max="14853" width="12.5703125" style="31" customWidth="1"/>
    <col min="14854" max="14854" width="11" style="31" customWidth="1"/>
    <col min="14855" max="14855" width="12.5703125" style="31" customWidth="1"/>
    <col min="14856" max="14863" width="11" style="31" customWidth="1"/>
    <col min="14864" max="14864" width="14.7109375" style="31" customWidth="1"/>
    <col min="14865" max="14865" width="11" style="31" customWidth="1"/>
    <col min="14866" max="14866" width="14.140625" style="31" customWidth="1"/>
    <col min="14867" max="14870" width="11.42578125" style="31"/>
    <col min="14871" max="14881" width="10" style="31" customWidth="1"/>
    <col min="14882" max="14887" width="11.5703125" style="31" customWidth="1"/>
    <col min="14888" max="14890" width="15.5703125" style="31" customWidth="1"/>
    <col min="14891" max="14929" width="0" style="31" hidden="1" customWidth="1"/>
    <col min="14930" max="14937" width="14.85546875" style="31" customWidth="1"/>
    <col min="14938" max="14939" width="10.85546875" style="31" customWidth="1"/>
    <col min="14940" max="14951" width="11.42578125" style="31"/>
    <col min="14952" max="14954" width="11.85546875" style="31" customWidth="1"/>
    <col min="14955" max="15104" width="11.42578125" style="31"/>
    <col min="15105" max="15105" width="41" style="31" customWidth="1"/>
    <col min="15106" max="15106" width="14" style="31" customWidth="1"/>
    <col min="15107" max="15107" width="22.140625" style="31" customWidth="1"/>
    <col min="15108" max="15108" width="11" style="31" customWidth="1"/>
    <col min="15109" max="15109" width="12.5703125" style="31" customWidth="1"/>
    <col min="15110" max="15110" width="11" style="31" customWidth="1"/>
    <col min="15111" max="15111" width="12.5703125" style="31" customWidth="1"/>
    <col min="15112" max="15119" width="11" style="31" customWidth="1"/>
    <col min="15120" max="15120" width="14.7109375" style="31" customWidth="1"/>
    <col min="15121" max="15121" width="11" style="31" customWidth="1"/>
    <col min="15122" max="15122" width="14.140625" style="31" customWidth="1"/>
    <col min="15123" max="15126" width="11.42578125" style="31"/>
    <col min="15127" max="15137" width="10" style="31" customWidth="1"/>
    <col min="15138" max="15143" width="11.5703125" style="31" customWidth="1"/>
    <col min="15144" max="15146" width="15.5703125" style="31" customWidth="1"/>
    <col min="15147" max="15185" width="0" style="31" hidden="1" customWidth="1"/>
    <col min="15186" max="15193" width="14.85546875" style="31" customWidth="1"/>
    <col min="15194" max="15195" width="10.85546875" style="31" customWidth="1"/>
    <col min="15196" max="15207" width="11.42578125" style="31"/>
    <col min="15208" max="15210" width="11.85546875" style="31" customWidth="1"/>
    <col min="15211" max="15360" width="11.42578125" style="31"/>
    <col min="15361" max="15361" width="41" style="31" customWidth="1"/>
    <col min="15362" max="15362" width="14" style="31" customWidth="1"/>
    <col min="15363" max="15363" width="22.140625" style="31" customWidth="1"/>
    <col min="15364" max="15364" width="11" style="31" customWidth="1"/>
    <col min="15365" max="15365" width="12.5703125" style="31" customWidth="1"/>
    <col min="15366" max="15366" width="11" style="31" customWidth="1"/>
    <col min="15367" max="15367" width="12.5703125" style="31" customWidth="1"/>
    <col min="15368" max="15375" width="11" style="31" customWidth="1"/>
    <col min="15376" max="15376" width="14.7109375" style="31" customWidth="1"/>
    <col min="15377" max="15377" width="11" style="31" customWidth="1"/>
    <col min="15378" max="15378" width="14.140625" style="31" customWidth="1"/>
    <col min="15379" max="15382" width="11.42578125" style="31"/>
    <col min="15383" max="15393" width="10" style="31" customWidth="1"/>
    <col min="15394" max="15399" width="11.5703125" style="31" customWidth="1"/>
    <col min="15400" max="15402" width="15.5703125" style="31" customWidth="1"/>
    <col min="15403" max="15441" width="0" style="31" hidden="1" customWidth="1"/>
    <col min="15442" max="15449" width="14.85546875" style="31" customWidth="1"/>
    <col min="15450" max="15451" width="10.85546875" style="31" customWidth="1"/>
    <col min="15452" max="15463" width="11.42578125" style="31"/>
    <col min="15464" max="15466" width="11.85546875" style="31" customWidth="1"/>
    <col min="15467" max="15616" width="11.42578125" style="31"/>
    <col min="15617" max="15617" width="41" style="31" customWidth="1"/>
    <col min="15618" max="15618" width="14" style="31" customWidth="1"/>
    <col min="15619" max="15619" width="22.140625" style="31" customWidth="1"/>
    <col min="15620" max="15620" width="11" style="31" customWidth="1"/>
    <col min="15621" max="15621" width="12.5703125" style="31" customWidth="1"/>
    <col min="15622" max="15622" width="11" style="31" customWidth="1"/>
    <col min="15623" max="15623" width="12.5703125" style="31" customWidth="1"/>
    <col min="15624" max="15631" width="11" style="31" customWidth="1"/>
    <col min="15632" max="15632" width="14.7109375" style="31" customWidth="1"/>
    <col min="15633" max="15633" width="11" style="31" customWidth="1"/>
    <col min="15634" max="15634" width="14.140625" style="31" customWidth="1"/>
    <col min="15635" max="15638" width="11.42578125" style="31"/>
    <col min="15639" max="15649" width="10" style="31" customWidth="1"/>
    <col min="15650" max="15655" width="11.5703125" style="31" customWidth="1"/>
    <col min="15656" max="15658" width="15.5703125" style="31" customWidth="1"/>
    <col min="15659" max="15697" width="0" style="31" hidden="1" customWidth="1"/>
    <col min="15698" max="15705" width="14.85546875" style="31" customWidth="1"/>
    <col min="15706" max="15707" width="10.85546875" style="31" customWidth="1"/>
    <col min="15708" max="15719" width="11.42578125" style="31"/>
    <col min="15720" max="15722" width="11.85546875" style="31" customWidth="1"/>
    <col min="15723" max="15872" width="11.42578125" style="31"/>
    <col min="15873" max="15873" width="41" style="31" customWidth="1"/>
    <col min="15874" max="15874" width="14" style="31" customWidth="1"/>
    <col min="15875" max="15875" width="22.140625" style="31" customWidth="1"/>
    <col min="15876" max="15876" width="11" style="31" customWidth="1"/>
    <col min="15877" max="15877" width="12.5703125" style="31" customWidth="1"/>
    <col min="15878" max="15878" width="11" style="31" customWidth="1"/>
    <col min="15879" max="15879" width="12.5703125" style="31" customWidth="1"/>
    <col min="15880" max="15887" width="11" style="31" customWidth="1"/>
    <col min="15888" max="15888" width="14.7109375" style="31" customWidth="1"/>
    <col min="15889" max="15889" width="11" style="31" customWidth="1"/>
    <col min="15890" max="15890" width="14.140625" style="31" customWidth="1"/>
    <col min="15891" max="15894" width="11.42578125" style="31"/>
    <col min="15895" max="15905" width="10" style="31" customWidth="1"/>
    <col min="15906" max="15911" width="11.5703125" style="31" customWidth="1"/>
    <col min="15912" max="15914" width="15.5703125" style="31" customWidth="1"/>
    <col min="15915" max="15953" width="0" style="31" hidden="1" customWidth="1"/>
    <col min="15954" max="15961" width="14.85546875" style="31" customWidth="1"/>
    <col min="15962" max="15963" width="10.85546875" style="31" customWidth="1"/>
    <col min="15964" max="15975" width="11.42578125" style="31"/>
    <col min="15976" max="15978" width="11.85546875" style="31" customWidth="1"/>
    <col min="15979" max="16128" width="11.42578125" style="31"/>
    <col min="16129" max="16129" width="41" style="31" customWidth="1"/>
    <col min="16130" max="16130" width="14" style="31" customWidth="1"/>
    <col min="16131" max="16131" width="22.140625" style="31" customWidth="1"/>
    <col min="16132" max="16132" width="11" style="31" customWidth="1"/>
    <col min="16133" max="16133" width="12.5703125" style="31" customWidth="1"/>
    <col min="16134" max="16134" width="11" style="31" customWidth="1"/>
    <col min="16135" max="16135" width="12.5703125" style="31" customWidth="1"/>
    <col min="16136" max="16143" width="11" style="31" customWidth="1"/>
    <col min="16144" max="16144" width="14.7109375" style="31" customWidth="1"/>
    <col min="16145" max="16145" width="11" style="31" customWidth="1"/>
    <col min="16146" max="16146" width="14.140625" style="31" customWidth="1"/>
    <col min="16147" max="16150" width="11.42578125" style="31"/>
    <col min="16151" max="16161" width="10" style="31" customWidth="1"/>
    <col min="16162" max="16167" width="11.5703125" style="31" customWidth="1"/>
    <col min="16168" max="16170" width="15.5703125" style="31" customWidth="1"/>
    <col min="16171" max="16209" width="0" style="31" hidden="1" customWidth="1"/>
    <col min="16210" max="16217" width="14.85546875" style="31" customWidth="1"/>
    <col min="16218" max="16219" width="10.85546875" style="31" customWidth="1"/>
    <col min="16220" max="16231" width="11.42578125" style="31"/>
    <col min="16232" max="16234" width="11.85546875" style="31" customWidth="1"/>
    <col min="16235" max="16384" width="11.42578125" style="31"/>
  </cols>
  <sheetData>
    <row r="1" spans="1:58" ht="12.75" customHeight="1" x14ac:dyDescent="0.15">
      <c r="A1" s="23" t="s">
        <v>0</v>
      </c>
      <c r="BA1" s="5"/>
      <c r="BB1" s="5"/>
      <c r="BC1" s="5"/>
      <c r="BD1" s="5"/>
      <c r="BE1" s="5"/>
      <c r="BF1" s="5"/>
    </row>
    <row r="2" spans="1:58" ht="12.75" customHeight="1" x14ac:dyDescent="0.15">
      <c r="A2" s="23" t="str">
        <f>CONCATENATE("COMUNA: ",[12]NOMBRE!B2," - ","( ",[12]NOMBRE!C2,[12]NOMBRE!D2,[12]NOMBRE!E2,[12]NOMBRE!F2,[12]NOMBRE!G2," )")</f>
        <v>COMUNA: LINARES  - ( 07404 )</v>
      </c>
      <c r="BA2" s="5"/>
      <c r="BB2" s="5"/>
      <c r="BC2" s="5"/>
      <c r="BD2" s="5"/>
      <c r="BE2" s="5"/>
      <c r="BF2" s="5"/>
    </row>
    <row r="3" spans="1:58" ht="12.75" customHeight="1" x14ac:dyDescent="0.15">
      <c r="A3" s="23" t="str">
        <f>CONCATENATE("ESTABLECIMIENTO/ESTRATEGIA: ",[12]NOMBRE!B3," - ","( ",[12]NOMBRE!C3,[12]NOMBRE!D3,[12]NOMBRE!E3,[12]NOMBRE!F3,[12]NOMBRE!G3,[12]NOMBRE!H3," )")</f>
        <v>ESTABLECIMIENTO/ESTRATEGIA: HOSPITAL DE LINARES  - ( 116108 )</v>
      </c>
      <c r="BA3" s="5"/>
      <c r="BB3" s="5"/>
      <c r="BC3" s="5"/>
      <c r="BD3" s="5"/>
      <c r="BE3" s="5"/>
      <c r="BF3" s="5"/>
    </row>
    <row r="4" spans="1:58" ht="12.75" customHeight="1" x14ac:dyDescent="0.15">
      <c r="A4" s="23" t="str">
        <f>CONCATENATE("MES: ",[12]NOMBRE!B6," - ","( ",[12]NOMBRE!C6,[12]NOMBRE!D6," )")</f>
        <v>MES: NOVIEMBRE - ( 11 )</v>
      </c>
      <c r="BA4" s="5"/>
      <c r="BB4" s="5"/>
      <c r="BC4" s="5"/>
      <c r="BD4" s="5"/>
      <c r="BE4" s="5"/>
      <c r="BF4" s="5"/>
    </row>
    <row r="5" spans="1:58" ht="12.75" customHeight="1" x14ac:dyDescent="0.15">
      <c r="A5" s="4" t="str">
        <f>CONCATENATE("AÑO: ",[12]NOMBRE!B7)</f>
        <v>AÑO: 2014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BA5" s="5"/>
      <c r="BB5" s="5"/>
      <c r="BC5" s="5"/>
      <c r="BD5" s="5"/>
      <c r="BE5" s="5"/>
      <c r="BF5" s="5"/>
    </row>
    <row r="6" spans="1:58" ht="39.75" customHeight="1" x14ac:dyDescent="0.15">
      <c r="A6" s="436" t="s">
        <v>155</v>
      </c>
      <c r="B6" s="436"/>
      <c r="C6" s="436"/>
      <c r="D6" s="436"/>
      <c r="E6" s="436"/>
      <c r="F6" s="436"/>
      <c r="G6" s="436"/>
      <c r="H6" s="436"/>
      <c r="I6" s="436"/>
      <c r="J6" s="436"/>
      <c r="K6" s="436"/>
      <c r="L6" s="436"/>
      <c r="M6" s="436"/>
      <c r="N6" s="436"/>
      <c r="O6" s="436"/>
      <c r="P6" s="436"/>
      <c r="Q6" s="32"/>
      <c r="BA6" s="2"/>
      <c r="BB6" s="2"/>
      <c r="BC6" s="2"/>
      <c r="BD6" s="2"/>
      <c r="BE6" s="2"/>
      <c r="BF6" s="2"/>
    </row>
    <row r="7" spans="1:58" ht="30" customHeight="1" x14ac:dyDescent="0.2">
      <c r="A7" s="13" t="s">
        <v>5</v>
      </c>
      <c r="B7" s="33"/>
      <c r="C7" s="33"/>
      <c r="D7" s="34"/>
      <c r="E7" s="34"/>
      <c r="F7" s="34"/>
      <c r="G7" s="35"/>
      <c r="H7" s="34"/>
      <c r="I7" s="34"/>
      <c r="J7" s="34"/>
      <c r="K7" s="34"/>
      <c r="L7" s="34"/>
      <c r="M7" s="34"/>
      <c r="N7" s="34"/>
      <c r="O7" s="34"/>
      <c r="P7" s="36"/>
      <c r="BA7" s="2"/>
      <c r="BB7" s="2"/>
      <c r="BC7" s="2"/>
      <c r="BD7" s="2"/>
      <c r="BE7" s="2"/>
      <c r="BF7" s="2"/>
    </row>
    <row r="8" spans="1:58" ht="23.25" customHeight="1" x14ac:dyDescent="0.15">
      <c r="A8" s="295" t="s">
        <v>6</v>
      </c>
      <c r="B8" s="296"/>
      <c r="C8" s="297"/>
      <c r="D8" s="301" t="s">
        <v>4</v>
      </c>
      <c r="E8" s="303" t="s">
        <v>7</v>
      </c>
      <c r="F8" s="304"/>
      <c r="G8" s="304"/>
      <c r="H8" s="304"/>
      <c r="I8" s="304"/>
      <c r="J8" s="304"/>
      <c r="K8" s="304"/>
      <c r="L8" s="304"/>
      <c r="M8" s="304"/>
      <c r="N8" s="304"/>
      <c r="O8" s="305"/>
      <c r="P8" s="303" t="s">
        <v>8</v>
      </c>
      <c r="Q8" s="305"/>
      <c r="R8" s="435" t="s">
        <v>9</v>
      </c>
      <c r="BA8" s="3"/>
      <c r="BB8" s="3"/>
      <c r="BC8" s="3"/>
      <c r="BD8" s="3"/>
      <c r="BE8" s="3"/>
      <c r="BF8" s="3"/>
    </row>
    <row r="9" spans="1:58" ht="22.5" x14ac:dyDescent="0.15">
      <c r="A9" s="298"/>
      <c r="B9" s="299"/>
      <c r="C9" s="300"/>
      <c r="D9" s="329"/>
      <c r="E9" s="288" t="s">
        <v>10</v>
      </c>
      <c r="F9" s="38" t="s">
        <v>11</v>
      </c>
      <c r="G9" s="38" t="s">
        <v>12</v>
      </c>
      <c r="H9" s="38" t="s">
        <v>13</v>
      </c>
      <c r="I9" s="38" t="s">
        <v>14</v>
      </c>
      <c r="J9" s="38" t="s">
        <v>15</v>
      </c>
      <c r="K9" s="38" t="s">
        <v>16</v>
      </c>
      <c r="L9" s="38" t="s">
        <v>17</v>
      </c>
      <c r="M9" s="38" t="s">
        <v>18</v>
      </c>
      <c r="N9" s="38" t="s">
        <v>19</v>
      </c>
      <c r="O9" s="39" t="s">
        <v>20</v>
      </c>
      <c r="P9" s="40" t="s">
        <v>1</v>
      </c>
      <c r="Q9" s="289" t="s">
        <v>2</v>
      </c>
      <c r="R9" s="435"/>
      <c r="BA9" s="3"/>
      <c r="BB9" s="3"/>
      <c r="BC9" s="3"/>
      <c r="BD9" s="3"/>
      <c r="BE9" s="3"/>
      <c r="BF9" s="3"/>
    </row>
    <row r="10" spans="1:58" ht="20.25" customHeight="1" x14ac:dyDescent="0.2">
      <c r="A10" s="13" t="s">
        <v>21</v>
      </c>
      <c r="B10" s="42"/>
      <c r="C10" s="42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BA10" s="2"/>
      <c r="BB10" s="2"/>
      <c r="BC10" s="2"/>
      <c r="BD10" s="2"/>
      <c r="BE10" s="2"/>
      <c r="BF10" s="2"/>
    </row>
    <row r="11" spans="1:58" ht="12.75" x14ac:dyDescent="0.2">
      <c r="A11" s="437" t="s">
        <v>22</v>
      </c>
      <c r="B11" s="415" t="s">
        <v>23</v>
      </c>
      <c r="C11" s="417"/>
      <c r="D11" s="44">
        <f>SUM(E11:O11)</f>
        <v>0</v>
      </c>
      <c r="E11" s="45"/>
      <c r="F11" s="46"/>
      <c r="G11" s="46"/>
      <c r="H11" s="47"/>
      <c r="I11" s="47"/>
      <c r="J11" s="47"/>
      <c r="K11" s="47"/>
      <c r="L11" s="47"/>
      <c r="M11" s="47"/>
      <c r="N11" s="48"/>
      <c r="O11" s="49"/>
      <c r="P11" s="46"/>
      <c r="Q11" s="49"/>
      <c r="R11" s="50"/>
      <c r="S11" s="51" t="str">
        <f>+BA11&amp;BB11</f>
        <v/>
      </c>
      <c r="BA11" s="17" t="str">
        <f>IF($D11&lt;&gt;($P11+$Q11)," El número consultas según sexo NO puede ser diferente al Total.","")</f>
        <v/>
      </c>
      <c r="BB11" s="17" t="str">
        <f>IF($M11&lt;$R11," Las consultas de 60 años NO puede ser mayor que el de 20-64 años.","")</f>
        <v/>
      </c>
      <c r="BC11" s="3"/>
      <c r="BD11" s="25">
        <f>IF($D11&lt;&gt;($P11+$Q11),1,0)</f>
        <v>0</v>
      </c>
      <c r="BE11" s="25">
        <f>IF($M11&lt;$R11,1,0)</f>
        <v>0</v>
      </c>
      <c r="BF11" s="3"/>
    </row>
    <row r="12" spans="1:58" ht="12.75" x14ac:dyDescent="0.2">
      <c r="A12" s="438"/>
      <c r="B12" s="366" t="s">
        <v>27</v>
      </c>
      <c r="C12" s="368"/>
      <c r="D12" s="52">
        <f>SUM(E12:O12)</f>
        <v>0</v>
      </c>
      <c r="E12" s="53"/>
      <c r="F12" s="54"/>
      <c r="G12" s="54"/>
      <c r="H12" s="55"/>
      <c r="I12" s="55"/>
      <c r="J12" s="55"/>
      <c r="K12" s="55"/>
      <c r="L12" s="55"/>
      <c r="M12" s="55"/>
      <c r="N12" s="56"/>
      <c r="O12" s="57"/>
      <c r="P12" s="54"/>
      <c r="Q12" s="57"/>
      <c r="R12" s="58"/>
      <c r="S12" s="51" t="str">
        <f>+BA12&amp;BB12</f>
        <v/>
      </c>
      <c r="BA12" s="17" t="str">
        <f>IF($D12&lt;&gt;($P12+$Q12)," El número consultas según sexo NO puede ser diferente al Total.","")</f>
        <v/>
      </c>
      <c r="BB12" s="17" t="str">
        <f>IF($M12&lt;$R12," Las consultas de 60 años NO puede ser mayor que el de 20-64 años.","")</f>
        <v/>
      </c>
      <c r="BC12" s="3"/>
      <c r="BD12" s="25">
        <f>IF($D12&lt;&gt;($P12+$Q12),1,0)</f>
        <v>0</v>
      </c>
      <c r="BE12" s="25">
        <f>IF($M12&lt;$R12,1,0)</f>
        <v>0</v>
      </c>
      <c r="BF12" s="3"/>
    </row>
    <row r="13" spans="1:58" ht="21" customHeight="1" x14ac:dyDescent="0.2">
      <c r="A13" s="14" t="s">
        <v>28</v>
      </c>
      <c r="B13" s="59"/>
      <c r="C13" s="59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BA13" s="2"/>
      <c r="BB13" s="2"/>
      <c r="BC13" s="2"/>
      <c r="BD13" s="2"/>
      <c r="BE13" s="2"/>
      <c r="BF13" s="2"/>
    </row>
    <row r="14" spans="1:58" ht="32.25" customHeight="1" x14ac:dyDescent="0.15">
      <c r="A14" s="363" t="s">
        <v>6</v>
      </c>
      <c r="B14" s="439"/>
      <c r="C14" s="439"/>
      <c r="D14" s="61" t="s">
        <v>4</v>
      </c>
      <c r="E14" s="288" t="s">
        <v>10</v>
      </c>
      <c r="F14" s="38" t="s">
        <v>12</v>
      </c>
      <c r="G14" s="38" t="s">
        <v>14</v>
      </c>
      <c r="H14" s="38" t="s">
        <v>15</v>
      </c>
      <c r="I14" s="38" t="s">
        <v>16</v>
      </c>
      <c r="J14" s="38" t="s">
        <v>17</v>
      </c>
      <c r="K14" s="38" t="s">
        <v>18</v>
      </c>
      <c r="L14" s="38" t="s">
        <v>19</v>
      </c>
      <c r="M14" s="39" t="s">
        <v>20</v>
      </c>
      <c r="N14" s="40" t="s">
        <v>1</v>
      </c>
      <c r="O14" s="289" t="s">
        <v>2</v>
      </c>
      <c r="BA14" s="2"/>
      <c r="BB14" s="2"/>
      <c r="BC14" s="3"/>
      <c r="BD14" s="2"/>
      <c r="BE14" s="2"/>
      <c r="BF14" s="3"/>
    </row>
    <row r="15" spans="1:58" ht="18.75" customHeight="1" x14ac:dyDescent="0.2">
      <c r="A15" s="440" t="s">
        <v>156</v>
      </c>
      <c r="B15" s="441"/>
      <c r="C15" s="442"/>
      <c r="D15" s="52">
        <f>SUM(E15:M15)</f>
        <v>29</v>
      </c>
      <c r="E15" s="62"/>
      <c r="F15" s="63">
        <v>1</v>
      </c>
      <c r="G15" s="63"/>
      <c r="H15" s="63"/>
      <c r="I15" s="63">
        <v>20</v>
      </c>
      <c r="J15" s="63">
        <v>1</v>
      </c>
      <c r="K15" s="63">
        <v>6</v>
      </c>
      <c r="L15" s="63">
        <v>1</v>
      </c>
      <c r="M15" s="64"/>
      <c r="N15" s="62">
        <v>16</v>
      </c>
      <c r="O15" s="64">
        <v>13</v>
      </c>
      <c r="P15" s="51" t="str">
        <f>+BA15</f>
        <v/>
      </c>
      <c r="BA15" s="17" t="str">
        <f>IF($D15&lt;&gt;($N15+$O15)," El número consultas según sexo NO puede ser diferente al Total.","")</f>
        <v/>
      </c>
      <c r="BB15" s="3"/>
      <c r="BC15" s="3"/>
      <c r="BD15" s="25">
        <f>IF($D15&lt;&gt;($N15+$O15),1,0)</f>
        <v>0</v>
      </c>
      <c r="BE15" s="2"/>
      <c r="BF15" s="3"/>
    </row>
    <row r="16" spans="1:58" ht="14.25" customHeight="1" x14ac:dyDescent="0.2">
      <c r="A16" s="440" t="s">
        <v>29</v>
      </c>
      <c r="B16" s="441"/>
      <c r="C16" s="442"/>
      <c r="D16" s="52">
        <f>SUM(E16:M16)</f>
        <v>24</v>
      </c>
      <c r="E16" s="53"/>
      <c r="F16" s="55">
        <v>1</v>
      </c>
      <c r="G16" s="55"/>
      <c r="H16" s="55"/>
      <c r="I16" s="55">
        <v>4</v>
      </c>
      <c r="J16" s="55">
        <v>3</v>
      </c>
      <c r="K16" s="55">
        <v>9</v>
      </c>
      <c r="L16" s="55">
        <v>7</v>
      </c>
      <c r="M16" s="57"/>
      <c r="N16" s="54">
        <v>9</v>
      </c>
      <c r="O16" s="57">
        <v>15</v>
      </c>
      <c r="P16" s="51" t="str">
        <f>+BA16</f>
        <v/>
      </c>
      <c r="BA16" s="17" t="str">
        <f>IF($D16&lt;&gt;($N16+$O16)," El número consultas según sexo NO puede ser diferente al Total.","")</f>
        <v/>
      </c>
      <c r="BB16" s="3"/>
      <c r="BC16" s="3"/>
      <c r="BD16" s="25">
        <f>IF($D16&lt;&gt;($N16+$O16),1,0)</f>
        <v>0</v>
      </c>
      <c r="BE16" s="2"/>
      <c r="BF16" s="3"/>
    </row>
    <row r="17" spans="1:58" ht="36.75" customHeight="1" x14ac:dyDescent="0.2">
      <c r="A17" s="14" t="s">
        <v>30</v>
      </c>
      <c r="B17" s="65"/>
      <c r="C17" s="65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BA17" s="2"/>
      <c r="BB17" s="2"/>
      <c r="BC17" s="2"/>
      <c r="BD17" s="2"/>
      <c r="BE17" s="2"/>
      <c r="BF17" s="2"/>
    </row>
    <row r="18" spans="1:58" x14ac:dyDescent="0.15">
      <c r="A18" s="295" t="s">
        <v>31</v>
      </c>
      <c r="B18" s="296"/>
      <c r="C18" s="297"/>
      <c r="D18" s="443" t="s">
        <v>32</v>
      </c>
      <c r="E18" s="303" t="s">
        <v>7</v>
      </c>
      <c r="F18" s="304"/>
      <c r="G18" s="304"/>
      <c r="H18" s="304"/>
      <c r="I18" s="304"/>
      <c r="J18" s="304"/>
      <c r="K18" s="304"/>
      <c r="L18" s="304"/>
      <c r="M18" s="304"/>
      <c r="N18" s="304"/>
      <c r="O18" s="305"/>
      <c r="P18" s="301" t="s">
        <v>33</v>
      </c>
      <c r="Q18" s="306" t="s">
        <v>9</v>
      </c>
      <c r="R18" s="306" t="s">
        <v>34</v>
      </c>
      <c r="BA18" s="2"/>
      <c r="BB18" s="2"/>
      <c r="BC18" s="2"/>
      <c r="BD18" s="3"/>
      <c r="BE18" s="3"/>
      <c r="BF18" s="3"/>
    </row>
    <row r="19" spans="1:58" ht="22.5" x14ac:dyDescent="0.15">
      <c r="A19" s="298"/>
      <c r="B19" s="299"/>
      <c r="C19" s="300"/>
      <c r="D19" s="444"/>
      <c r="E19" s="288" t="s">
        <v>10</v>
      </c>
      <c r="F19" s="38" t="s">
        <v>11</v>
      </c>
      <c r="G19" s="38" t="s">
        <v>12</v>
      </c>
      <c r="H19" s="38" t="s">
        <v>13</v>
      </c>
      <c r="I19" s="38" t="s">
        <v>14</v>
      </c>
      <c r="J19" s="38" t="s">
        <v>15</v>
      </c>
      <c r="K19" s="38" t="s">
        <v>16</v>
      </c>
      <c r="L19" s="38" t="s">
        <v>17</v>
      </c>
      <c r="M19" s="38" t="s">
        <v>18</v>
      </c>
      <c r="N19" s="38" t="s">
        <v>19</v>
      </c>
      <c r="O19" s="39" t="s">
        <v>20</v>
      </c>
      <c r="P19" s="329"/>
      <c r="Q19" s="307"/>
      <c r="R19" s="307"/>
      <c r="BE19" s="3"/>
      <c r="BF19" s="3"/>
    </row>
    <row r="20" spans="1:58" ht="13.5" customHeight="1" x14ac:dyDescent="0.15">
      <c r="A20" s="67" t="s">
        <v>35</v>
      </c>
      <c r="B20" s="68"/>
      <c r="C20" s="68"/>
      <c r="D20" s="69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69"/>
      <c r="Q20" s="70"/>
      <c r="R20" s="70"/>
      <c r="BE20" s="3"/>
      <c r="BF20" s="3"/>
    </row>
    <row r="21" spans="1:58" ht="18.75" customHeight="1" x14ac:dyDescent="0.15">
      <c r="A21" s="445" t="s">
        <v>36</v>
      </c>
      <c r="B21" s="446"/>
      <c r="C21" s="447"/>
      <c r="D21" s="44">
        <f>SUM(E21:O21)</f>
        <v>0</v>
      </c>
      <c r="E21" s="71"/>
      <c r="F21" s="71"/>
      <c r="G21" s="71"/>
      <c r="H21" s="63"/>
      <c r="I21" s="63"/>
      <c r="J21" s="63"/>
      <c r="K21" s="63"/>
      <c r="L21" s="63"/>
      <c r="M21" s="63"/>
      <c r="N21" s="63"/>
      <c r="O21" s="72"/>
      <c r="P21" s="73"/>
      <c r="Q21" s="72"/>
      <c r="R21" s="74"/>
      <c r="S21" s="75" t="str">
        <f>+BA21</f>
        <v/>
      </c>
      <c r="BA21" s="17" t="str">
        <f>IF($M21&lt;$Q21," Las actividades de 60 años NO puede ser mayor que el de 20-64 años.","")</f>
        <v/>
      </c>
      <c r="BB21" s="3"/>
      <c r="BC21" s="3"/>
      <c r="BD21" s="26">
        <f>IF($M21&lt;$Q21,1,0)</f>
        <v>0</v>
      </c>
      <c r="BE21" s="2"/>
      <c r="BF21" s="3"/>
    </row>
    <row r="22" spans="1:58" ht="16.5" customHeight="1" x14ac:dyDescent="0.15">
      <c r="A22" s="445" t="s">
        <v>37</v>
      </c>
      <c r="B22" s="446"/>
      <c r="C22" s="447"/>
      <c r="D22" s="76">
        <f>SUM(J22:O22)</f>
        <v>0</v>
      </c>
      <c r="E22" s="77"/>
      <c r="F22" s="78"/>
      <c r="G22" s="78"/>
      <c r="H22" s="79"/>
      <c r="I22" s="79"/>
      <c r="J22" s="80"/>
      <c r="K22" s="80"/>
      <c r="L22" s="80"/>
      <c r="M22" s="80"/>
      <c r="N22" s="80"/>
      <c r="O22" s="81"/>
      <c r="P22" s="82"/>
      <c r="Q22" s="81"/>
      <c r="R22" s="83"/>
      <c r="S22" s="75" t="str">
        <f>+BA22</f>
        <v/>
      </c>
      <c r="BA22" s="17" t="str">
        <f>IF($M22&lt;$Q22," Las actividades de 60 años NO puede ser mayor que el de 20-64 años.","")</f>
        <v/>
      </c>
      <c r="BB22" s="3"/>
      <c r="BC22" s="3"/>
      <c r="BD22" s="26">
        <f>IF($M22&lt;$Q22,1,0)</f>
        <v>0</v>
      </c>
      <c r="BE22" s="2"/>
      <c r="BF22" s="3"/>
    </row>
    <row r="23" spans="1:58" ht="18" customHeight="1" x14ac:dyDescent="0.15">
      <c r="A23" s="448" t="s">
        <v>38</v>
      </c>
      <c r="B23" s="449"/>
      <c r="C23" s="450"/>
      <c r="D23" s="84">
        <f>SUM(E23:O23)</f>
        <v>0</v>
      </c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5"/>
      <c r="Q23" s="86"/>
      <c r="R23" s="87"/>
      <c r="S23" s="75" t="str">
        <f>+BA23</f>
        <v/>
      </c>
      <c r="BA23" s="17" t="str">
        <f>IF($M23&lt;$Q23," Las actividades de 60 años NO puede ser mayor que el de 20-64 años.","")</f>
        <v/>
      </c>
      <c r="BB23" s="3"/>
      <c r="BC23" s="3"/>
      <c r="BD23" s="26">
        <f>IF($M23&lt;$Q23,1,0)</f>
        <v>0</v>
      </c>
      <c r="BE23" s="2"/>
      <c r="BF23" s="3"/>
    </row>
    <row r="24" spans="1:58" ht="13.5" customHeight="1" x14ac:dyDescent="0.15">
      <c r="A24" s="303" t="s">
        <v>39</v>
      </c>
      <c r="B24" s="304"/>
      <c r="C24" s="304"/>
      <c r="D24" s="88">
        <f>SUM(E24:O24)</f>
        <v>0</v>
      </c>
      <c r="E24" s="89">
        <f>SUM(E21,E23)</f>
        <v>0</v>
      </c>
      <c r="F24" s="89">
        <f>SUM(F21,F23)</f>
        <v>0</v>
      </c>
      <c r="G24" s="89">
        <f>SUM(G21,G23)</f>
        <v>0</v>
      </c>
      <c r="H24" s="90">
        <f>SUM(H21,H23)</f>
        <v>0</v>
      </c>
      <c r="I24" s="90">
        <f>SUM(I21,I23)</f>
        <v>0</v>
      </c>
      <c r="J24" s="90">
        <f t="shared" ref="J24:O24" si="0">SUM(J21:J23)</f>
        <v>0</v>
      </c>
      <c r="K24" s="90">
        <f t="shared" si="0"/>
        <v>0</v>
      </c>
      <c r="L24" s="90">
        <f t="shared" si="0"/>
        <v>0</v>
      </c>
      <c r="M24" s="90">
        <f t="shared" si="0"/>
        <v>0</v>
      </c>
      <c r="N24" s="91">
        <f t="shared" si="0"/>
        <v>0</v>
      </c>
      <c r="O24" s="91">
        <f t="shared" si="0"/>
        <v>0</v>
      </c>
      <c r="P24" s="92"/>
      <c r="Q24" s="93">
        <f>SUM(Q21:Q23)</f>
        <v>0</v>
      </c>
      <c r="R24" s="88">
        <f>SUM(R21:R23)</f>
        <v>0</v>
      </c>
      <c r="S24" s="75" t="str">
        <f>+BA24</f>
        <v/>
      </c>
      <c r="BA24" s="17" t="str">
        <f>IF($M24&lt;$Q24," Las actividades de 60 años NO puede ser mayor que el de 20-64 años.","")</f>
        <v/>
      </c>
      <c r="BB24" s="3"/>
      <c r="BC24" s="3"/>
      <c r="BD24" s="26">
        <f>IF($M24&lt;$Q24,1,0)</f>
        <v>0</v>
      </c>
      <c r="BE24" s="2"/>
      <c r="BF24" s="3"/>
    </row>
    <row r="25" spans="1:58" ht="23.25" customHeight="1" x14ac:dyDescent="0.15">
      <c r="A25" s="67" t="s">
        <v>40</v>
      </c>
      <c r="B25" s="94"/>
      <c r="C25" s="94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60"/>
      <c r="BA25" s="2"/>
      <c r="BB25" s="2"/>
      <c r="BC25" s="2"/>
      <c r="BD25" s="2"/>
      <c r="BE25" s="2"/>
      <c r="BF25" s="3"/>
    </row>
    <row r="26" spans="1:58" ht="16.5" customHeight="1" x14ac:dyDescent="0.15">
      <c r="A26" s="308" t="s">
        <v>157</v>
      </c>
      <c r="B26" s="309"/>
      <c r="C26" s="310"/>
      <c r="D26" s="44">
        <f>SUM(E26:O26)</f>
        <v>0</v>
      </c>
      <c r="E26" s="62"/>
      <c r="F26" s="71"/>
      <c r="G26" s="71"/>
      <c r="H26" s="71"/>
      <c r="I26" s="71"/>
      <c r="J26" s="71"/>
      <c r="K26" s="63"/>
      <c r="L26" s="71"/>
      <c r="M26" s="63"/>
      <c r="N26" s="72"/>
      <c r="O26" s="64"/>
      <c r="P26" s="74"/>
      <c r="Q26" s="74"/>
      <c r="R26" s="74"/>
      <c r="S26" s="75" t="str">
        <f>+BA26&amp;BB26&amp;BC26</f>
        <v/>
      </c>
      <c r="BA26" s="11" t="str">
        <f>IF($D26=0,"",IF($P26="",IF($D26="",""," No olvide escribir la columna Beneficiarios."),""))</f>
        <v/>
      </c>
      <c r="BB26" s="11" t="str">
        <f>IF($D26&lt;$P26," El número de Beneficiarios NO puede ser mayor que el Total.","")</f>
        <v/>
      </c>
      <c r="BC26" s="17" t="str">
        <f>IF($M26&lt;$Q26," Las actividades de 60 años NO puede ser mayor que el de 20-64 años.","")</f>
        <v/>
      </c>
      <c r="BD26" s="26">
        <f>IF($M26&lt;$Q26,1,0)</f>
        <v>0</v>
      </c>
      <c r="BE26" s="26">
        <f>IF($D26&lt;$P26,1,0)</f>
        <v>0</v>
      </c>
      <c r="BF26" s="26" t="str">
        <f>IF($D26=0,"",IF($P26="",IF($D26="","",1),0))</f>
        <v/>
      </c>
    </row>
    <row r="27" spans="1:58" ht="14.25" customHeight="1" x14ac:dyDescent="0.15">
      <c r="A27" s="387" t="s">
        <v>158</v>
      </c>
      <c r="B27" s="388"/>
      <c r="C27" s="389"/>
      <c r="D27" s="76">
        <f t="shared" ref="D27:D37" si="1">SUM(E27:O27)</f>
        <v>66</v>
      </c>
      <c r="E27" s="96">
        <v>1</v>
      </c>
      <c r="F27" s="97">
        <v>4</v>
      </c>
      <c r="G27" s="97">
        <v>7</v>
      </c>
      <c r="H27" s="97">
        <v>13</v>
      </c>
      <c r="I27" s="97">
        <v>2</v>
      </c>
      <c r="J27" s="97"/>
      <c r="K27" s="80">
        <v>36</v>
      </c>
      <c r="L27" s="80">
        <v>3</v>
      </c>
      <c r="M27" s="80"/>
      <c r="N27" s="80"/>
      <c r="O27" s="98"/>
      <c r="P27" s="83">
        <v>66</v>
      </c>
      <c r="Q27" s="82"/>
      <c r="R27" s="83"/>
      <c r="S27" s="75" t="str">
        <f t="shared" ref="S27:S37" si="2">+BA27&amp;BB27&amp;BC27</f>
        <v/>
      </c>
      <c r="BA27" s="11" t="str">
        <f t="shared" ref="BA27:BA37" si="3">IF($D27=0,"",IF($P27="",IF($D27="",""," No olvide escribir la columna Beneficiarios."),""))</f>
        <v/>
      </c>
      <c r="BB27" s="11" t="str">
        <f t="shared" ref="BB27:BB37" si="4">IF($D27&lt;$P27," El número de Beneficiarios NO puede ser mayor que el Total.","")</f>
        <v/>
      </c>
      <c r="BC27" s="8"/>
      <c r="BD27" s="8"/>
      <c r="BE27" s="26">
        <f t="shared" ref="BE27:BE37" si="5">IF($D27&lt;$P27,1,0)</f>
        <v>0</v>
      </c>
      <c r="BF27" s="26">
        <f t="shared" ref="BF27:BF37" si="6">IF($D27=0,"",IF($P27="",IF($D27="","",1),0))</f>
        <v>0</v>
      </c>
    </row>
    <row r="28" spans="1:58" ht="18" customHeight="1" x14ac:dyDescent="0.15">
      <c r="A28" s="311" t="s">
        <v>41</v>
      </c>
      <c r="B28" s="312"/>
      <c r="C28" s="313"/>
      <c r="D28" s="76">
        <f t="shared" si="1"/>
        <v>0</v>
      </c>
      <c r="E28" s="96"/>
      <c r="F28" s="97"/>
      <c r="G28" s="97"/>
      <c r="H28" s="97"/>
      <c r="I28" s="97"/>
      <c r="J28" s="97"/>
      <c r="K28" s="80"/>
      <c r="L28" s="97"/>
      <c r="M28" s="80"/>
      <c r="N28" s="81"/>
      <c r="O28" s="98"/>
      <c r="P28" s="83"/>
      <c r="Q28" s="83"/>
      <c r="R28" s="83"/>
      <c r="S28" s="75" t="str">
        <f t="shared" si="2"/>
        <v/>
      </c>
      <c r="BA28" s="11" t="str">
        <f t="shared" si="3"/>
        <v/>
      </c>
      <c r="BB28" s="11" t="str">
        <f t="shared" si="4"/>
        <v/>
      </c>
      <c r="BC28" s="17" t="str">
        <f>IF($M28&lt;$Q28," Las actividades de 60 años NO puede ser mayor que el de 20-64 años.","")</f>
        <v/>
      </c>
      <c r="BD28" s="26">
        <f>IF($M28&lt;$Q28,1,0)</f>
        <v>0</v>
      </c>
      <c r="BE28" s="26">
        <f t="shared" si="5"/>
        <v>0</v>
      </c>
      <c r="BF28" s="26" t="str">
        <f t="shared" si="6"/>
        <v/>
      </c>
    </row>
    <row r="29" spans="1:58" ht="14.25" customHeight="1" x14ac:dyDescent="0.15">
      <c r="A29" s="311" t="s">
        <v>42</v>
      </c>
      <c r="B29" s="312"/>
      <c r="C29" s="313"/>
      <c r="D29" s="76">
        <f>SUM(E29:H29)</f>
        <v>0</v>
      </c>
      <c r="E29" s="96"/>
      <c r="F29" s="97"/>
      <c r="G29" s="97"/>
      <c r="H29" s="97"/>
      <c r="I29" s="79"/>
      <c r="J29" s="79"/>
      <c r="K29" s="79"/>
      <c r="L29" s="79"/>
      <c r="M29" s="79"/>
      <c r="N29" s="79"/>
      <c r="O29" s="99"/>
      <c r="P29" s="83"/>
      <c r="Q29" s="82"/>
      <c r="R29" s="83"/>
      <c r="S29" s="75" t="str">
        <f t="shared" si="2"/>
        <v/>
      </c>
      <c r="BA29" s="11" t="str">
        <f t="shared" si="3"/>
        <v/>
      </c>
      <c r="BB29" s="11" t="str">
        <f t="shared" si="4"/>
        <v/>
      </c>
      <c r="BC29" s="8"/>
      <c r="BD29" s="8"/>
      <c r="BE29" s="26">
        <f t="shared" si="5"/>
        <v>0</v>
      </c>
      <c r="BF29" s="26" t="str">
        <f t="shared" si="6"/>
        <v/>
      </c>
    </row>
    <row r="30" spans="1:58" ht="15.75" customHeight="1" x14ac:dyDescent="0.15">
      <c r="A30" s="387" t="s">
        <v>159</v>
      </c>
      <c r="B30" s="388"/>
      <c r="C30" s="389"/>
      <c r="D30" s="76">
        <f t="shared" si="1"/>
        <v>7</v>
      </c>
      <c r="E30" s="96"/>
      <c r="F30" s="97"/>
      <c r="G30" s="97"/>
      <c r="H30" s="97"/>
      <c r="I30" s="97"/>
      <c r="J30" s="97"/>
      <c r="K30" s="80"/>
      <c r="L30" s="97"/>
      <c r="M30" s="80">
        <v>6</v>
      </c>
      <c r="N30" s="81">
        <v>1</v>
      </c>
      <c r="O30" s="98"/>
      <c r="P30" s="83">
        <v>7</v>
      </c>
      <c r="Q30" s="83"/>
      <c r="R30" s="83"/>
      <c r="S30" s="75" t="str">
        <f t="shared" si="2"/>
        <v/>
      </c>
      <c r="BA30" s="11" t="str">
        <f t="shared" si="3"/>
        <v/>
      </c>
      <c r="BB30" s="11" t="str">
        <f t="shared" si="4"/>
        <v/>
      </c>
      <c r="BC30" s="17" t="str">
        <f>IF($M30&lt;$Q30," Las actividades de 60 años NO puede ser mayor que el de 20-64 años.","")</f>
        <v/>
      </c>
      <c r="BD30" s="26">
        <f>IF($M30&lt;$Q30,1,0)</f>
        <v>0</v>
      </c>
      <c r="BE30" s="26">
        <f t="shared" si="5"/>
        <v>0</v>
      </c>
      <c r="BF30" s="26">
        <f t="shared" si="6"/>
        <v>0</v>
      </c>
    </row>
    <row r="31" spans="1:58" ht="15.75" customHeight="1" x14ac:dyDescent="0.15">
      <c r="A31" s="387" t="s">
        <v>160</v>
      </c>
      <c r="B31" s="388"/>
      <c r="C31" s="389"/>
      <c r="D31" s="76">
        <f t="shared" si="1"/>
        <v>0</v>
      </c>
      <c r="E31" s="96"/>
      <c r="F31" s="97"/>
      <c r="G31" s="97"/>
      <c r="H31" s="97"/>
      <c r="I31" s="97"/>
      <c r="J31" s="97"/>
      <c r="K31" s="80"/>
      <c r="L31" s="97"/>
      <c r="M31" s="80"/>
      <c r="N31" s="81"/>
      <c r="O31" s="98"/>
      <c r="P31" s="83"/>
      <c r="Q31" s="83"/>
      <c r="R31" s="83"/>
      <c r="S31" s="75" t="str">
        <f t="shared" si="2"/>
        <v/>
      </c>
      <c r="BA31" s="11" t="str">
        <f t="shared" si="3"/>
        <v/>
      </c>
      <c r="BB31" s="11" t="str">
        <f t="shared" si="4"/>
        <v/>
      </c>
      <c r="BC31" s="17" t="str">
        <f>IF($M31&lt;$Q31," Las actividades de 60 años NO puede ser mayor que el de 20-64 años.","")</f>
        <v/>
      </c>
      <c r="BD31" s="26">
        <f>IF($M31&lt;$Q31,1,0)</f>
        <v>0</v>
      </c>
      <c r="BE31" s="26">
        <f t="shared" si="5"/>
        <v>0</v>
      </c>
      <c r="BF31" s="26" t="str">
        <f t="shared" si="6"/>
        <v/>
      </c>
    </row>
    <row r="32" spans="1:58" ht="15.75" customHeight="1" x14ac:dyDescent="0.15">
      <c r="A32" s="421" t="s">
        <v>43</v>
      </c>
      <c r="B32" s="422"/>
      <c r="C32" s="423"/>
      <c r="D32" s="76">
        <f>SUM(E32:K32)</f>
        <v>0</v>
      </c>
      <c r="E32" s="96"/>
      <c r="F32" s="97"/>
      <c r="G32" s="97"/>
      <c r="H32" s="97"/>
      <c r="I32" s="97"/>
      <c r="J32" s="97"/>
      <c r="K32" s="80"/>
      <c r="L32" s="78"/>
      <c r="M32" s="79"/>
      <c r="N32" s="79"/>
      <c r="O32" s="99"/>
      <c r="P32" s="83"/>
      <c r="Q32" s="82"/>
      <c r="R32" s="83"/>
      <c r="S32" s="75" t="str">
        <f t="shared" si="2"/>
        <v/>
      </c>
      <c r="BA32" s="11" t="str">
        <f t="shared" si="3"/>
        <v/>
      </c>
      <c r="BB32" s="11" t="str">
        <f t="shared" si="4"/>
        <v/>
      </c>
      <c r="BC32" s="8"/>
      <c r="BD32" s="8"/>
      <c r="BE32" s="26">
        <f t="shared" si="5"/>
        <v>0</v>
      </c>
      <c r="BF32" s="26" t="str">
        <f t="shared" si="6"/>
        <v/>
      </c>
    </row>
    <row r="33" spans="1:58" ht="15" customHeight="1" x14ac:dyDescent="0.15">
      <c r="A33" s="344" t="s">
        <v>161</v>
      </c>
      <c r="B33" s="429" t="s">
        <v>162</v>
      </c>
      <c r="C33" s="430"/>
      <c r="D33" s="76">
        <f>SUM(E33:K33)</f>
        <v>0</v>
      </c>
      <c r="E33" s="97"/>
      <c r="F33" s="97"/>
      <c r="G33" s="97"/>
      <c r="H33" s="97"/>
      <c r="I33" s="97"/>
      <c r="J33" s="97"/>
      <c r="K33" s="80"/>
      <c r="L33" s="78"/>
      <c r="M33" s="79"/>
      <c r="N33" s="79"/>
      <c r="O33" s="99"/>
      <c r="P33" s="83"/>
      <c r="Q33" s="82"/>
      <c r="R33" s="83"/>
      <c r="S33" s="75" t="str">
        <f t="shared" si="2"/>
        <v/>
      </c>
      <c r="BA33" s="11" t="str">
        <f t="shared" si="3"/>
        <v/>
      </c>
      <c r="BB33" s="11" t="str">
        <f t="shared" si="4"/>
        <v/>
      </c>
      <c r="BC33" s="8"/>
      <c r="BD33" s="8"/>
      <c r="BE33" s="26">
        <f t="shared" si="5"/>
        <v>0</v>
      </c>
      <c r="BF33" s="26" t="str">
        <f t="shared" si="6"/>
        <v/>
      </c>
    </row>
    <row r="34" spans="1:58" ht="15.75" customHeight="1" x14ac:dyDescent="0.15">
      <c r="A34" s="345"/>
      <c r="B34" s="431" t="s">
        <v>163</v>
      </c>
      <c r="C34" s="432"/>
      <c r="D34" s="76">
        <f>SUM(E34:K34)</f>
        <v>0</v>
      </c>
      <c r="E34" s="96"/>
      <c r="F34" s="80"/>
      <c r="G34" s="80"/>
      <c r="H34" s="80"/>
      <c r="I34" s="80"/>
      <c r="J34" s="80"/>
      <c r="K34" s="80"/>
      <c r="L34" s="79"/>
      <c r="M34" s="79"/>
      <c r="N34" s="79"/>
      <c r="O34" s="99"/>
      <c r="P34" s="83"/>
      <c r="Q34" s="82"/>
      <c r="R34" s="83"/>
      <c r="S34" s="75" t="str">
        <f t="shared" si="2"/>
        <v/>
      </c>
      <c r="BA34" s="11" t="str">
        <f t="shared" si="3"/>
        <v/>
      </c>
      <c r="BB34" s="11" t="str">
        <f t="shared" si="4"/>
        <v/>
      </c>
      <c r="BC34" s="8"/>
      <c r="BD34" s="8"/>
      <c r="BE34" s="26">
        <f t="shared" si="5"/>
        <v>0</v>
      </c>
      <c r="BF34" s="26" t="str">
        <f t="shared" si="6"/>
        <v/>
      </c>
    </row>
    <row r="35" spans="1:58" ht="15.75" customHeight="1" x14ac:dyDescent="0.15">
      <c r="A35" s="345"/>
      <c r="B35" s="431" t="s">
        <v>164</v>
      </c>
      <c r="C35" s="432"/>
      <c r="D35" s="76">
        <f>SUM(E35:K35)</f>
        <v>0</v>
      </c>
      <c r="E35" s="96"/>
      <c r="F35" s="80"/>
      <c r="G35" s="80"/>
      <c r="H35" s="80"/>
      <c r="I35" s="80"/>
      <c r="J35" s="80"/>
      <c r="K35" s="80"/>
      <c r="L35" s="79"/>
      <c r="M35" s="79"/>
      <c r="N35" s="79"/>
      <c r="O35" s="99"/>
      <c r="P35" s="83"/>
      <c r="Q35" s="82"/>
      <c r="R35" s="83"/>
      <c r="S35" s="75" t="str">
        <f t="shared" si="2"/>
        <v/>
      </c>
      <c r="BA35" s="11" t="str">
        <f>IF($D35=0,"",IF($P35="",IF($D35="",""," No olvide escribir la columna Beneficiarios."),""))</f>
        <v/>
      </c>
      <c r="BB35" s="11" t="str">
        <f t="shared" si="4"/>
        <v/>
      </c>
      <c r="BC35" s="8"/>
      <c r="BD35" s="8"/>
      <c r="BE35" s="26">
        <f t="shared" si="5"/>
        <v>0</v>
      </c>
      <c r="BF35" s="26" t="str">
        <f t="shared" si="6"/>
        <v/>
      </c>
    </row>
    <row r="36" spans="1:58" ht="17.25" customHeight="1" x14ac:dyDescent="0.15">
      <c r="A36" s="346"/>
      <c r="B36" s="433" t="s">
        <v>165</v>
      </c>
      <c r="C36" s="434"/>
      <c r="D36" s="76">
        <f>SUM(E36:K36)</f>
        <v>0</v>
      </c>
      <c r="E36" s="100"/>
      <c r="F36" s="100"/>
      <c r="G36" s="100"/>
      <c r="H36" s="100"/>
      <c r="I36" s="100"/>
      <c r="J36" s="100"/>
      <c r="K36" s="101"/>
      <c r="L36" s="102"/>
      <c r="M36" s="103"/>
      <c r="N36" s="103"/>
      <c r="O36" s="104"/>
      <c r="P36" s="105"/>
      <c r="Q36" s="106"/>
      <c r="R36" s="105"/>
      <c r="S36" s="75" t="str">
        <f t="shared" si="2"/>
        <v/>
      </c>
      <c r="BA36" s="11" t="str">
        <f t="shared" si="3"/>
        <v/>
      </c>
      <c r="BB36" s="11" t="str">
        <f t="shared" si="4"/>
        <v/>
      </c>
      <c r="BE36" s="26">
        <f t="shared" si="5"/>
        <v>0</v>
      </c>
      <c r="BF36" s="26" t="str">
        <f t="shared" si="6"/>
        <v/>
      </c>
    </row>
    <row r="37" spans="1:58" ht="15.75" customHeight="1" x14ac:dyDescent="0.15">
      <c r="A37" s="384" t="s">
        <v>44</v>
      </c>
      <c r="B37" s="424"/>
      <c r="C37" s="425"/>
      <c r="D37" s="93">
        <f t="shared" si="1"/>
        <v>73</v>
      </c>
      <c r="E37" s="107">
        <f>SUM(E26:E36)</f>
        <v>1</v>
      </c>
      <c r="F37" s="89">
        <f>SUM(F26:F36)</f>
        <v>4</v>
      </c>
      <c r="G37" s="89">
        <f>SUM(G26:G36)</f>
        <v>7</v>
      </c>
      <c r="H37" s="90">
        <f>SUM(H26:H36)</f>
        <v>13</v>
      </c>
      <c r="I37" s="90">
        <f>SUM(I26:I28,I30:I36)</f>
        <v>2</v>
      </c>
      <c r="J37" s="90">
        <f>SUM(J26:J28,J30:J36)</f>
        <v>0</v>
      </c>
      <c r="K37" s="90">
        <f>SUM(K26:K28,K30:K36)</f>
        <v>36</v>
      </c>
      <c r="L37" s="89">
        <f>SUM(L26:L28,L30:L31)</f>
        <v>3</v>
      </c>
      <c r="M37" s="90">
        <f>SUM(M26:M28,M30:M31)</f>
        <v>6</v>
      </c>
      <c r="N37" s="90">
        <f>SUM(N26:N28,N30:N31)</f>
        <v>1</v>
      </c>
      <c r="O37" s="91">
        <f>SUM(O26:O28,O30:O31)</f>
        <v>0</v>
      </c>
      <c r="P37" s="88">
        <f>SUM(P26:P36)</f>
        <v>73</v>
      </c>
      <c r="Q37" s="108">
        <f>SUM(Q26,Q28,Q30:Q31)</f>
        <v>0</v>
      </c>
      <c r="R37" s="88">
        <f>SUM(R26:R36)</f>
        <v>0</v>
      </c>
      <c r="S37" s="75" t="str">
        <f t="shared" si="2"/>
        <v/>
      </c>
      <c r="BA37" s="11" t="str">
        <f t="shared" si="3"/>
        <v/>
      </c>
      <c r="BB37" s="11" t="str">
        <f t="shared" si="4"/>
        <v/>
      </c>
      <c r="BE37" s="26">
        <f t="shared" si="5"/>
        <v>0</v>
      </c>
      <c r="BF37" s="26">
        <f t="shared" si="6"/>
        <v>0</v>
      </c>
    </row>
    <row r="38" spans="1:58" ht="15" customHeight="1" x14ac:dyDescent="0.15">
      <c r="A38" s="109" t="s">
        <v>45</v>
      </c>
      <c r="B38" s="59"/>
      <c r="C38" s="59"/>
      <c r="D38" s="377"/>
      <c r="E38" s="379"/>
      <c r="F38" s="379"/>
      <c r="G38" s="379"/>
      <c r="H38" s="379"/>
      <c r="I38" s="379"/>
      <c r="J38" s="379"/>
      <c r="K38" s="379"/>
      <c r="L38" s="379"/>
      <c r="M38" s="379"/>
      <c r="N38" s="379"/>
      <c r="O38" s="379"/>
      <c r="P38" s="377"/>
      <c r="Q38" s="379"/>
      <c r="R38" s="380"/>
      <c r="BA38" s="2"/>
    </row>
    <row r="39" spans="1:58" ht="16.5" customHeight="1" x14ac:dyDescent="0.15">
      <c r="A39" s="42" t="s">
        <v>46</v>
      </c>
      <c r="B39" s="59"/>
      <c r="C39" s="59"/>
      <c r="D39" s="378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378"/>
      <c r="Q39" s="379"/>
      <c r="R39" s="380"/>
      <c r="BA39" s="2"/>
      <c r="BB39" s="2"/>
      <c r="BC39" s="2"/>
      <c r="BD39" s="2"/>
      <c r="BE39" s="2"/>
      <c r="BF39" s="2"/>
    </row>
    <row r="40" spans="1:58" ht="18.75" customHeight="1" x14ac:dyDescent="0.15">
      <c r="A40" s="381" t="s">
        <v>166</v>
      </c>
      <c r="B40" s="382"/>
      <c r="C40" s="383"/>
      <c r="D40" s="111">
        <f>SUM(E40:O40)</f>
        <v>0</v>
      </c>
      <c r="E40" s="62"/>
      <c r="F40" s="63"/>
      <c r="G40" s="63"/>
      <c r="H40" s="63"/>
      <c r="I40" s="63"/>
      <c r="J40" s="63"/>
      <c r="K40" s="63"/>
      <c r="L40" s="63"/>
      <c r="M40" s="63"/>
      <c r="N40" s="72"/>
      <c r="O40" s="72"/>
      <c r="P40" s="74"/>
      <c r="Q40" s="112"/>
      <c r="R40" s="112"/>
      <c r="S40" s="75" t="str">
        <f>+BA40&amp;BB40&amp;BC40</f>
        <v/>
      </c>
      <c r="BA40" s="11" t="str">
        <f>IF($D40=0,"",IF($P40="",IF($D40="",""," No olvide escribir la columna Beneficiarios."),""))</f>
        <v/>
      </c>
      <c r="BB40" s="11" t="str">
        <f>IF($D40&lt;$P40," El número de Beneficiarios NO puede ser mayor que el Total.","")</f>
        <v/>
      </c>
      <c r="BC40" s="17" t="str">
        <f>IF($M40&lt;$Q40," Las actividades de 60 años NO puede ser mayor que el de 20-64 años.","")</f>
        <v/>
      </c>
      <c r="BD40" s="26">
        <f>IF($M40&lt;$Q40,1,0)</f>
        <v>0</v>
      </c>
      <c r="BE40" s="26">
        <f t="shared" ref="BE40:BE68" si="7">IF($D40&lt;$P40,1,0)</f>
        <v>0</v>
      </c>
      <c r="BF40" s="26" t="str">
        <f>IF($D40=0,"",IF($P40="",IF($D40="","",1),0))</f>
        <v/>
      </c>
    </row>
    <row r="41" spans="1:58" ht="19.5" customHeight="1" x14ac:dyDescent="0.15">
      <c r="A41" s="426" t="s">
        <v>167</v>
      </c>
      <c r="B41" s="427"/>
      <c r="C41" s="428"/>
      <c r="D41" s="113">
        <f t="shared" ref="D41:D64" si="8">SUM(E41:O41)</f>
        <v>17</v>
      </c>
      <c r="E41" s="114"/>
      <c r="F41" s="115"/>
      <c r="G41" s="115"/>
      <c r="H41" s="115"/>
      <c r="I41" s="115"/>
      <c r="J41" s="115"/>
      <c r="K41" s="115">
        <v>12</v>
      </c>
      <c r="L41" s="115">
        <v>1</v>
      </c>
      <c r="M41" s="115">
        <v>4</v>
      </c>
      <c r="N41" s="116"/>
      <c r="O41" s="116"/>
      <c r="P41" s="117">
        <v>17</v>
      </c>
      <c r="Q41" s="118"/>
      <c r="R41" s="118"/>
      <c r="S41" s="75" t="str">
        <f t="shared" ref="S41:S68" si="9">+BA41&amp;BB41&amp;BC41</f>
        <v/>
      </c>
      <c r="BA41" s="11" t="str">
        <f t="shared" ref="BA41:BA63" si="10">IF($D41=0,"",IF($P41="",IF($D41="",""," No olvide escribir la columna Beneficiarios."),""))</f>
        <v/>
      </c>
      <c r="BB41" s="11" t="str">
        <f t="shared" ref="BB41:BB68" si="11">IF($D41&lt;$P41," El número de Beneficiarios NO puede ser mayor que el Total.","")</f>
        <v/>
      </c>
      <c r="BC41" s="17" t="str">
        <f t="shared" ref="BC41:BC68" si="12">IF($M41&lt;$Q41," Las actividades de 60 años NO puede ser mayor que el de 20-64 años.","")</f>
        <v/>
      </c>
      <c r="BD41" s="26">
        <f t="shared" ref="BD41:BD68" si="13">IF($M41&lt;$Q41,1,0)</f>
        <v>0</v>
      </c>
      <c r="BE41" s="26">
        <f t="shared" si="7"/>
        <v>0</v>
      </c>
      <c r="BF41" s="26">
        <f t="shared" ref="BF41:BF68" si="14">IF($D41=0,"",IF($P41="",IF($D41="","",1),0))</f>
        <v>0</v>
      </c>
    </row>
    <row r="42" spans="1:58" ht="15.75" customHeight="1" x14ac:dyDescent="0.15">
      <c r="A42" s="387" t="s">
        <v>168</v>
      </c>
      <c r="B42" s="388"/>
      <c r="C42" s="389"/>
      <c r="D42" s="113">
        <f t="shared" si="8"/>
        <v>0</v>
      </c>
      <c r="E42" s="114"/>
      <c r="F42" s="115"/>
      <c r="G42" s="115"/>
      <c r="H42" s="115"/>
      <c r="I42" s="115"/>
      <c r="J42" s="115"/>
      <c r="K42" s="115"/>
      <c r="L42" s="115"/>
      <c r="M42" s="115"/>
      <c r="N42" s="116"/>
      <c r="O42" s="116"/>
      <c r="P42" s="117"/>
      <c r="Q42" s="118"/>
      <c r="R42" s="118"/>
      <c r="S42" s="75" t="str">
        <f t="shared" si="9"/>
        <v/>
      </c>
      <c r="BA42" s="11" t="str">
        <f t="shared" si="10"/>
        <v/>
      </c>
      <c r="BB42" s="11" t="str">
        <f t="shared" si="11"/>
        <v/>
      </c>
      <c r="BC42" s="17" t="str">
        <f t="shared" si="12"/>
        <v/>
      </c>
      <c r="BD42" s="26">
        <f t="shared" si="13"/>
        <v>0</v>
      </c>
      <c r="BE42" s="26">
        <f t="shared" si="7"/>
        <v>0</v>
      </c>
      <c r="BF42" s="26" t="str">
        <f t="shared" si="14"/>
        <v/>
      </c>
    </row>
    <row r="43" spans="1:58" ht="15.75" customHeight="1" x14ac:dyDescent="0.15">
      <c r="A43" s="387" t="s">
        <v>47</v>
      </c>
      <c r="B43" s="388"/>
      <c r="C43" s="389"/>
      <c r="D43" s="76">
        <f t="shared" si="8"/>
        <v>0</v>
      </c>
      <c r="E43" s="96"/>
      <c r="F43" s="80"/>
      <c r="G43" s="80"/>
      <c r="H43" s="80"/>
      <c r="I43" s="80"/>
      <c r="J43" s="80"/>
      <c r="K43" s="80"/>
      <c r="L43" s="80"/>
      <c r="M43" s="80"/>
      <c r="N43" s="81"/>
      <c r="O43" s="81"/>
      <c r="P43" s="83"/>
      <c r="Q43" s="119"/>
      <c r="R43" s="119"/>
      <c r="S43" s="75" t="str">
        <f t="shared" si="9"/>
        <v/>
      </c>
      <c r="BA43" s="11" t="str">
        <f t="shared" si="10"/>
        <v/>
      </c>
      <c r="BB43" s="11" t="str">
        <f t="shared" si="11"/>
        <v/>
      </c>
      <c r="BC43" s="17" t="str">
        <f t="shared" si="12"/>
        <v/>
      </c>
      <c r="BD43" s="26">
        <f t="shared" si="13"/>
        <v>0</v>
      </c>
      <c r="BE43" s="26">
        <f t="shared" si="7"/>
        <v>0</v>
      </c>
      <c r="BF43" s="26" t="str">
        <f t="shared" si="14"/>
        <v/>
      </c>
    </row>
    <row r="44" spans="1:58" ht="15.75" customHeight="1" x14ac:dyDescent="0.15">
      <c r="A44" s="387" t="s">
        <v>48</v>
      </c>
      <c r="B44" s="388"/>
      <c r="C44" s="389"/>
      <c r="D44" s="76">
        <f t="shared" si="8"/>
        <v>0</v>
      </c>
      <c r="E44" s="96"/>
      <c r="F44" s="80"/>
      <c r="G44" s="80"/>
      <c r="H44" s="80"/>
      <c r="I44" s="80"/>
      <c r="J44" s="80"/>
      <c r="K44" s="80"/>
      <c r="L44" s="80"/>
      <c r="M44" s="80"/>
      <c r="N44" s="81"/>
      <c r="O44" s="81"/>
      <c r="P44" s="83"/>
      <c r="Q44" s="119"/>
      <c r="R44" s="119"/>
      <c r="S44" s="75" t="str">
        <f t="shared" si="9"/>
        <v/>
      </c>
      <c r="BA44" s="11" t="str">
        <f t="shared" si="10"/>
        <v/>
      </c>
      <c r="BB44" s="11" t="str">
        <f t="shared" si="11"/>
        <v/>
      </c>
      <c r="BC44" s="17" t="str">
        <f t="shared" si="12"/>
        <v/>
      </c>
      <c r="BD44" s="26">
        <f t="shared" si="13"/>
        <v>0</v>
      </c>
      <c r="BE44" s="26">
        <f t="shared" si="7"/>
        <v>0</v>
      </c>
      <c r="BF44" s="26" t="str">
        <f t="shared" si="14"/>
        <v/>
      </c>
    </row>
    <row r="45" spans="1:58" ht="15.75" customHeight="1" x14ac:dyDescent="0.15">
      <c r="A45" s="387" t="s">
        <v>49</v>
      </c>
      <c r="B45" s="388"/>
      <c r="C45" s="389"/>
      <c r="D45" s="76">
        <f t="shared" si="8"/>
        <v>0</v>
      </c>
      <c r="E45" s="96"/>
      <c r="F45" s="80"/>
      <c r="G45" s="80"/>
      <c r="H45" s="80"/>
      <c r="I45" s="80"/>
      <c r="J45" s="80"/>
      <c r="K45" s="80"/>
      <c r="L45" s="80"/>
      <c r="M45" s="80"/>
      <c r="N45" s="81"/>
      <c r="O45" s="81"/>
      <c r="P45" s="83"/>
      <c r="Q45" s="119"/>
      <c r="R45" s="119"/>
      <c r="S45" s="75" t="str">
        <f t="shared" si="9"/>
        <v/>
      </c>
      <c r="BA45" s="11" t="str">
        <f t="shared" si="10"/>
        <v/>
      </c>
      <c r="BB45" s="11" t="str">
        <f t="shared" si="11"/>
        <v/>
      </c>
      <c r="BC45" s="17" t="str">
        <f t="shared" si="12"/>
        <v/>
      </c>
      <c r="BD45" s="26">
        <f t="shared" si="13"/>
        <v>0</v>
      </c>
      <c r="BE45" s="26">
        <f t="shared" si="7"/>
        <v>0</v>
      </c>
      <c r="BF45" s="26" t="str">
        <f t="shared" si="14"/>
        <v/>
      </c>
    </row>
    <row r="46" spans="1:58" ht="15.75" customHeight="1" x14ac:dyDescent="0.15">
      <c r="A46" s="387" t="s">
        <v>50</v>
      </c>
      <c r="B46" s="388"/>
      <c r="C46" s="389"/>
      <c r="D46" s="76">
        <f t="shared" si="8"/>
        <v>0</v>
      </c>
      <c r="E46" s="96"/>
      <c r="F46" s="80"/>
      <c r="G46" s="80"/>
      <c r="H46" s="80"/>
      <c r="I46" s="80"/>
      <c r="J46" s="80"/>
      <c r="K46" s="80"/>
      <c r="L46" s="80"/>
      <c r="M46" s="80"/>
      <c r="N46" s="81"/>
      <c r="O46" s="81"/>
      <c r="P46" s="83"/>
      <c r="Q46" s="119"/>
      <c r="R46" s="119"/>
      <c r="S46" s="75" t="str">
        <f t="shared" si="9"/>
        <v/>
      </c>
      <c r="BA46" s="11" t="str">
        <f t="shared" si="10"/>
        <v/>
      </c>
      <c r="BB46" s="11" t="str">
        <f t="shared" si="11"/>
        <v/>
      </c>
      <c r="BC46" s="17" t="str">
        <f t="shared" si="12"/>
        <v/>
      </c>
      <c r="BD46" s="26">
        <f t="shared" si="13"/>
        <v>0</v>
      </c>
      <c r="BE46" s="26">
        <f t="shared" si="7"/>
        <v>0</v>
      </c>
      <c r="BF46" s="26" t="str">
        <f t="shared" si="14"/>
        <v/>
      </c>
    </row>
    <row r="47" spans="1:58" ht="15" customHeight="1" x14ac:dyDescent="0.15">
      <c r="A47" s="387" t="s">
        <v>169</v>
      </c>
      <c r="B47" s="388"/>
      <c r="C47" s="389"/>
      <c r="D47" s="76">
        <f>SUM(E47:K47)</f>
        <v>0</v>
      </c>
      <c r="E47" s="96"/>
      <c r="F47" s="80"/>
      <c r="G47" s="80"/>
      <c r="H47" s="80"/>
      <c r="I47" s="80"/>
      <c r="J47" s="80"/>
      <c r="K47" s="80"/>
      <c r="L47" s="79"/>
      <c r="M47" s="79"/>
      <c r="N47" s="79"/>
      <c r="O47" s="120"/>
      <c r="P47" s="83"/>
      <c r="Q47" s="121"/>
      <c r="R47" s="119"/>
      <c r="S47" s="75" t="str">
        <f t="shared" si="9"/>
        <v/>
      </c>
      <c r="BA47" s="11" t="str">
        <f t="shared" si="10"/>
        <v/>
      </c>
      <c r="BB47" s="11" t="str">
        <f t="shared" si="11"/>
        <v/>
      </c>
      <c r="BC47" s="8"/>
      <c r="BD47" s="8"/>
      <c r="BE47" s="26">
        <f t="shared" si="7"/>
        <v>0</v>
      </c>
      <c r="BF47" s="26" t="str">
        <f t="shared" si="14"/>
        <v/>
      </c>
    </row>
    <row r="48" spans="1:58" ht="19.5" customHeight="1" x14ac:dyDescent="0.15">
      <c r="A48" s="387" t="s">
        <v>170</v>
      </c>
      <c r="B48" s="388"/>
      <c r="C48" s="389"/>
      <c r="D48" s="76">
        <f>SUM(J48:O48)</f>
        <v>0</v>
      </c>
      <c r="E48" s="79"/>
      <c r="F48" s="79"/>
      <c r="G48" s="79"/>
      <c r="H48" s="79"/>
      <c r="I48" s="79"/>
      <c r="J48" s="80"/>
      <c r="K48" s="80"/>
      <c r="L48" s="80"/>
      <c r="M48" s="80"/>
      <c r="N48" s="81"/>
      <c r="O48" s="81"/>
      <c r="P48" s="83"/>
      <c r="Q48" s="119"/>
      <c r="R48" s="119"/>
      <c r="S48" s="75" t="str">
        <f t="shared" si="9"/>
        <v/>
      </c>
      <c r="BA48" s="11" t="str">
        <f t="shared" si="10"/>
        <v/>
      </c>
      <c r="BB48" s="11" t="str">
        <f t="shared" si="11"/>
        <v/>
      </c>
      <c r="BC48" s="17" t="str">
        <f t="shared" si="12"/>
        <v/>
      </c>
      <c r="BD48" s="26">
        <f t="shared" si="13"/>
        <v>0</v>
      </c>
      <c r="BE48" s="26">
        <f t="shared" si="7"/>
        <v>0</v>
      </c>
      <c r="BF48" s="26" t="str">
        <f t="shared" si="14"/>
        <v/>
      </c>
    </row>
    <row r="49" spans="1:60" ht="15.75" customHeight="1" x14ac:dyDescent="0.15">
      <c r="A49" s="387" t="s">
        <v>51</v>
      </c>
      <c r="B49" s="388"/>
      <c r="C49" s="389"/>
      <c r="D49" s="76">
        <f t="shared" si="8"/>
        <v>0</v>
      </c>
      <c r="E49" s="96"/>
      <c r="F49" s="80"/>
      <c r="G49" s="80"/>
      <c r="H49" s="80"/>
      <c r="I49" s="80"/>
      <c r="J49" s="80"/>
      <c r="K49" s="80"/>
      <c r="L49" s="80"/>
      <c r="M49" s="80"/>
      <c r="N49" s="81"/>
      <c r="O49" s="81"/>
      <c r="P49" s="83"/>
      <c r="Q49" s="119"/>
      <c r="R49" s="119"/>
      <c r="S49" s="75" t="str">
        <f t="shared" si="9"/>
        <v/>
      </c>
      <c r="BA49" s="11" t="str">
        <f t="shared" si="10"/>
        <v/>
      </c>
      <c r="BB49" s="11" t="str">
        <f t="shared" si="11"/>
        <v/>
      </c>
      <c r="BC49" s="17" t="str">
        <f t="shared" si="12"/>
        <v/>
      </c>
      <c r="BD49" s="26">
        <f t="shared" si="13"/>
        <v>0</v>
      </c>
      <c r="BE49" s="26">
        <f t="shared" si="7"/>
        <v>0</v>
      </c>
      <c r="BF49" s="26" t="str">
        <f t="shared" si="14"/>
        <v/>
      </c>
    </row>
    <row r="50" spans="1:60" ht="16.5" customHeight="1" x14ac:dyDescent="0.15">
      <c r="A50" s="387" t="s">
        <v>53</v>
      </c>
      <c r="B50" s="388"/>
      <c r="C50" s="389"/>
      <c r="D50" s="76">
        <f>SUM(I50:O50)</f>
        <v>0</v>
      </c>
      <c r="E50" s="79"/>
      <c r="F50" s="79"/>
      <c r="G50" s="79"/>
      <c r="H50" s="79"/>
      <c r="I50" s="80"/>
      <c r="J50" s="80"/>
      <c r="K50" s="80"/>
      <c r="L50" s="80"/>
      <c r="M50" s="80"/>
      <c r="N50" s="81"/>
      <c r="O50" s="81"/>
      <c r="P50" s="83"/>
      <c r="Q50" s="119"/>
      <c r="R50" s="119"/>
      <c r="S50" s="75" t="str">
        <f t="shared" si="9"/>
        <v/>
      </c>
      <c r="BA50" s="11" t="str">
        <f t="shared" si="10"/>
        <v/>
      </c>
      <c r="BB50" s="11" t="str">
        <f t="shared" si="11"/>
        <v/>
      </c>
      <c r="BC50" s="17" t="str">
        <f t="shared" si="12"/>
        <v/>
      </c>
      <c r="BD50" s="26">
        <f t="shared" si="13"/>
        <v>0</v>
      </c>
      <c r="BE50" s="26">
        <f t="shared" si="7"/>
        <v>0</v>
      </c>
      <c r="BF50" s="26" t="str">
        <f t="shared" si="14"/>
        <v/>
      </c>
    </row>
    <row r="51" spans="1:60" ht="17.25" customHeight="1" x14ac:dyDescent="0.15">
      <c r="A51" s="387" t="s">
        <v>171</v>
      </c>
      <c r="B51" s="388"/>
      <c r="C51" s="389"/>
      <c r="D51" s="76">
        <f t="shared" si="8"/>
        <v>0</v>
      </c>
      <c r="E51" s="80"/>
      <c r="F51" s="80"/>
      <c r="G51" s="80"/>
      <c r="H51" s="80"/>
      <c r="I51" s="80"/>
      <c r="J51" s="80"/>
      <c r="K51" s="80"/>
      <c r="L51" s="80"/>
      <c r="M51" s="80"/>
      <c r="N51" s="81"/>
      <c r="O51" s="81"/>
      <c r="P51" s="83"/>
      <c r="Q51" s="119"/>
      <c r="R51" s="119"/>
      <c r="S51" s="75" t="str">
        <f t="shared" si="9"/>
        <v/>
      </c>
      <c r="BA51" s="11" t="str">
        <f t="shared" si="10"/>
        <v/>
      </c>
      <c r="BB51" s="11" t="str">
        <f t="shared" si="11"/>
        <v/>
      </c>
      <c r="BC51" s="17" t="str">
        <f t="shared" si="12"/>
        <v/>
      </c>
      <c r="BD51" s="26">
        <f t="shared" si="13"/>
        <v>0</v>
      </c>
      <c r="BE51" s="26">
        <f t="shared" si="7"/>
        <v>0</v>
      </c>
      <c r="BF51" s="26" t="str">
        <f t="shared" si="14"/>
        <v/>
      </c>
    </row>
    <row r="52" spans="1:60" ht="15.75" customHeight="1" x14ac:dyDescent="0.15">
      <c r="A52" s="387" t="s">
        <v>54</v>
      </c>
      <c r="B52" s="388"/>
      <c r="C52" s="389"/>
      <c r="D52" s="76">
        <f>SUM(H52:O52)</f>
        <v>1</v>
      </c>
      <c r="E52" s="79"/>
      <c r="F52" s="79"/>
      <c r="G52" s="79"/>
      <c r="H52" s="80"/>
      <c r="I52" s="80"/>
      <c r="J52" s="80"/>
      <c r="K52" s="80"/>
      <c r="L52" s="80"/>
      <c r="M52" s="80">
        <v>1</v>
      </c>
      <c r="N52" s="81"/>
      <c r="O52" s="81"/>
      <c r="P52" s="83">
        <v>1</v>
      </c>
      <c r="Q52" s="119"/>
      <c r="R52" s="119"/>
      <c r="S52" s="75" t="str">
        <f t="shared" si="9"/>
        <v/>
      </c>
      <c r="BA52" s="11" t="str">
        <f t="shared" si="10"/>
        <v/>
      </c>
      <c r="BB52" s="11" t="str">
        <f t="shared" si="11"/>
        <v/>
      </c>
      <c r="BC52" s="17" t="str">
        <f t="shared" si="12"/>
        <v/>
      </c>
      <c r="BD52" s="26">
        <f t="shared" si="13"/>
        <v>0</v>
      </c>
      <c r="BE52" s="26">
        <f t="shared" si="7"/>
        <v>0</v>
      </c>
      <c r="BF52" s="26">
        <f t="shared" si="14"/>
        <v>0</v>
      </c>
    </row>
    <row r="53" spans="1:60" ht="17.25" customHeight="1" x14ac:dyDescent="0.15">
      <c r="A53" s="387" t="s">
        <v>55</v>
      </c>
      <c r="B53" s="388"/>
      <c r="C53" s="389"/>
      <c r="D53" s="76">
        <f>SUM(E53:O53)</f>
        <v>2</v>
      </c>
      <c r="E53" s="80"/>
      <c r="F53" s="80"/>
      <c r="G53" s="80"/>
      <c r="H53" s="80"/>
      <c r="I53" s="80"/>
      <c r="J53" s="80"/>
      <c r="K53" s="80"/>
      <c r="L53" s="80"/>
      <c r="M53" s="80">
        <v>2</v>
      </c>
      <c r="N53" s="81"/>
      <c r="O53" s="81"/>
      <c r="P53" s="83">
        <v>2</v>
      </c>
      <c r="Q53" s="119"/>
      <c r="R53" s="119"/>
      <c r="S53" s="75" t="str">
        <f>+BA53&amp;BB53&amp;BC53</f>
        <v/>
      </c>
      <c r="BA53" s="11" t="str">
        <f t="shared" si="10"/>
        <v/>
      </c>
      <c r="BB53" s="11" t="str">
        <f t="shared" si="11"/>
        <v/>
      </c>
      <c r="BC53" s="17" t="str">
        <f t="shared" si="12"/>
        <v/>
      </c>
      <c r="BD53" s="26">
        <f t="shared" si="13"/>
        <v>0</v>
      </c>
      <c r="BE53" s="26">
        <f t="shared" si="7"/>
        <v>0</v>
      </c>
      <c r="BF53" s="26">
        <f t="shared" si="14"/>
        <v>0</v>
      </c>
    </row>
    <row r="54" spans="1:60" ht="15" customHeight="1" x14ac:dyDescent="0.15">
      <c r="A54" s="387" t="s">
        <v>172</v>
      </c>
      <c r="B54" s="388"/>
      <c r="C54" s="389"/>
      <c r="D54" s="76">
        <f t="shared" si="8"/>
        <v>0</v>
      </c>
      <c r="E54" s="96"/>
      <c r="F54" s="80"/>
      <c r="G54" s="80"/>
      <c r="H54" s="80"/>
      <c r="I54" s="80"/>
      <c r="J54" s="80"/>
      <c r="K54" s="80"/>
      <c r="L54" s="80"/>
      <c r="M54" s="80"/>
      <c r="N54" s="81"/>
      <c r="O54" s="81"/>
      <c r="P54" s="83"/>
      <c r="Q54" s="119"/>
      <c r="R54" s="119"/>
      <c r="S54" s="75" t="str">
        <f t="shared" si="9"/>
        <v/>
      </c>
      <c r="BA54" s="11" t="str">
        <f t="shared" si="10"/>
        <v/>
      </c>
      <c r="BB54" s="11" t="str">
        <f t="shared" si="11"/>
        <v/>
      </c>
      <c r="BC54" s="17" t="str">
        <f t="shared" si="12"/>
        <v/>
      </c>
      <c r="BD54" s="26">
        <f t="shared" si="13"/>
        <v>0</v>
      </c>
      <c r="BE54" s="26">
        <f t="shared" si="7"/>
        <v>0</v>
      </c>
      <c r="BF54" s="26" t="str">
        <f t="shared" si="14"/>
        <v/>
      </c>
    </row>
    <row r="55" spans="1:60" ht="15.75" customHeight="1" x14ac:dyDescent="0.15">
      <c r="A55" s="387" t="s">
        <v>173</v>
      </c>
      <c r="B55" s="388"/>
      <c r="C55" s="389"/>
      <c r="D55" s="76">
        <f t="shared" si="8"/>
        <v>0</v>
      </c>
      <c r="E55" s="96"/>
      <c r="F55" s="80"/>
      <c r="G55" s="80"/>
      <c r="H55" s="80"/>
      <c r="I55" s="80"/>
      <c r="J55" s="80"/>
      <c r="K55" s="80"/>
      <c r="L55" s="80"/>
      <c r="M55" s="80"/>
      <c r="N55" s="81"/>
      <c r="O55" s="81"/>
      <c r="P55" s="83"/>
      <c r="Q55" s="119"/>
      <c r="R55" s="119"/>
      <c r="S55" s="75" t="str">
        <f t="shared" si="9"/>
        <v/>
      </c>
      <c r="BA55" s="11" t="str">
        <f t="shared" si="10"/>
        <v/>
      </c>
      <c r="BB55" s="11" t="str">
        <f t="shared" si="11"/>
        <v/>
      </c>
      <c r="BC55" s="17" t="str">
        <f t="shared" si="12"/>
        <v/>
      </c>
      <c r="BD55" s="26">
        <f t="shared" si="13"/>
        <v>0</v>
      </c>
      <c r="BE55" s="26">
        <f t="shared" si="7"/>
        <v>0</v>
      </c>
      <c r="BF55" s="26" t="str">
        <f t="shared" si="14"/>
        <v/>
      </c>
    </row>
    <row r="56" spans="1:60" ht="17.25" customHeight="1" x14ac:dyDescent="0.15">
      <c r="A56" s="387" t="s">
        <v>56</v>
      </c>
      <c r="B56" s="388"/>
      <c r="C56" s="389"/>
      <c r="D56" s="76">
        <f t="shared" si="8"/>
        <v>19</v>
      </c>
      <c r="E56" s="80"/>
      <c r="F56" s="80">
        <v>2</v>
      </c>
      <c r="G56" s="80">
        <v>1</v>
      </c>
      <c r="H56" s="80">
        <v>1</v>
      </c>
      <c r="I56" s="80"/>
      <c r="J56" s="80"/>
      <c r="K56" s="80">
        <v>15</v>
      </c>
      <c r="L56" s="80"/>
      <c r="M56" s="80"/>
      <c r="N56" s="81"/>
      <c r="O56" s="81"/>
      <c r="P56" s="83">
        <v>19</v>
      </c>
      <c r="Q56" s="119"/>
      <c r="R56" s="119"/>
      <c r="S56" s="75" t="str">
        <f t="shared" si="9"/>
        <v/>
      </c>
      <c r="BA56" s="11" t="str">
        <f t="shared" si="10"/>
        <v/>
      </c>
      <c r="BB56" s="11" t="str">
        <f t="shared" si="11"/>
        <v/>
      </c>
      <c r="BC56" s="17" t="str">
        <f t="shared" si="12"/>
        <v/>
      </c>
      <c r="BD56" s="26">
        <f t="shared" si="13"/>
        <v>0</v>
      </c>
      <c r="BE56" s="26">
        <f t="shared" si="7"/>
        <v>0</v>
      </c>
      <c r="BF56" s="26">
        <f t="shared" si="14"/>
        <v>0</v>
      </c>
    </row>
    <row r="57" spans="1:60" s="123" customFormat="1" ht="15" x14ac:dyDescent="0.25">
      <c r="A57" s="387" t="s">
        <v>174</v>
      </c>
      <c r="B57" s="388"/>
      <c r="C57" s="389"/>
      <c r="D57" s="76">
        <f t="shared" si="8"/>
        <v>0</v>
      </c>
      <c r="E57" s="19"/>
      <c r="F57" s="20"/>
      <c r="G57" s="20"/>
      <c r="H57" s="20"/>
      <c r="I57" s="20"/>
      <c r="J57" s="20"/>
      <c r="K57" s="20"/>
      <c r="L57" s="20"/>
      <c r="M57" s="20"/>
      <c r="N57" s="21"/>
      <c r="O57" s="21"/>
      <c r="P57" s="18"/>
      <c r="Q57" s="22"/>
      <c r="R57" s="22"/>
      <c r="S57" s="75" t="str">
        <f t="shared" si="9"/>
        <v/>
      </c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1" t="str">
        <f t="shared" si="10"/>
        <v/>
      </c>
      <c r="BB57" s="11" t="str">
        <f t="shared" si="11"/>
        <v/>
      </c>
      <c r="BC57" s="17" t="str">
        <f t="shared" si="12"/>
        <v/>
      </c>
      <c r="BD57" s="26">
        <f t="shared" si="13"/>
        <v>0</v>
      </c>
      <c r="BE57" s="26">
        <f t="shared" si="7"/>
        <v>0</v>
      </c>
      <c r="BF57" s="26" t="str">
        <f t="shared" si="14"/>
        <v/>
      </c>
      <c r="BG57" s="122"/>
      <c r="BH57" s="122"/>
    </row>
    <row r="58" spans="1:60" ht="15.75" customHeight="1" x14ac:dyDescent="0.15">
      <c r="A58" s="311" t="s">
        <v>175</v>
      </c>
      <c r="B58" s="312"/>
      <c r="C58" s="313"/>
      <c r="D58" s="76">
        <f t="shared" si="8"/>
        <v>0</v>
      </c>
      <c r="E58" s="97"/>
      <c r="F58" s="80"/>
      <c r="G58" s="80"/>
      <c r="H58" s="80"/>
      <c r="I58" s="80"/>
      <c r="J58" s="80"/>
      <c r="K58" s="80"/>
      <c r="L58" s="80"/>
      <c r="M58" s="97"/>
      <c r="N58" s="97"/>
      <c r="O58" s="124"/>
      <c r="P58" s="83"/>
      <c r="Q58" s="119"/>
      <c r="R58" s="119"/>
      <c r="S58" s="75" t="str">
        <f t="shared" si="9"/>
        <v/>
      </c>
      <c r="BA58" s="11" t="str">
        <f t="shared" si="10"/>
        <v/>
      </c>
      <c r="BB58" s="11" t="str">
        <f t="shared" si="11"/>
        <v/>
      </c>
      <c r="BC58" s="17" t="str">
        <f t="shared" si="12"/>
        <v/>
      </c>
      <c r="BD58" s="26">
        <f t="shared" si="13"/>
        <v>0</v>
      </c>
      <c r="BE58" s="26">
        <f t="shared" si="7"/>
        <v>0</v>
      </c>
      <c r="BF58" s="26" t="str">
        <f t="shared" si="14"/>
        <v/>
      </c>
    </row>
    <row r="59" spans="1:60" ht="15.75" customHeight="1" x14ac:dyDescent="0.15">
      <c r="A59" s="311" t="s">
        <v>176</v>
      </c>
      <c r="B59" s="312"/>
      <c r="C59" s="313"/>
      <c r="D59" s="76">
        <f t="shared" si="8"/>
        <v>0</v>
      </c>
      <c r="E59" s="97"/>
      <c r="F59" s="80"/>
      <c r="G59" s="80"/>
      <c r="H59" s="80"/>
      <c r="I59" s="80"/>
      <c r="J59" s="80"/>
      <c r="K59" s="80"/>
      <c r="L59" s="80"/>
      <c r="M59" s="97"/>
      <c r="N59" s="97"/>
      <c r="O59" s="124"/>
      <c r="P59" s="83"/>
      <c r="Q59" s="119"/>
      <c r="R59" s="119"/>
      <c r="S59" s="75" t="str">
        <f t="shared" si="9"/>
        <v/>
      </c>
      <c r="BA59" s="11" t="str">
        <f t="shared" si="10"/>
        <v/>
      </c>
      <c r="BB59" s="11" t="str">
        <f t="shared" si="11"/>
        <v/>
      </c>
      <c r="BC59" s="17" t="str">
        <f t="shared" si="12"/>
        <v/>
      </c>
      <c r="BD59" s="26">
        <f t="shared" si="13"/>
        <v>0</v>
      </c>
      <c r="BE59" s="26">
        <f t="shared" si="7"/>
        <v>0</v>
      </c>
      <c r="BF59" s="26" t="str">
        <f t="shared" si="14"/>
        <v/>
      </c>
    </row>
    <row r="60" spans="1:60" ht="15.75" customHeight="1" x14ac:dyDescent="0.15">
      <c r="A60" s="311" t="s">
        <v>177</v>
      </c>
      <c r="B60" s="312"/>
      <c r="C60" s="313"/>
      <c r="D60" s="76">
        <f t="shared" si="8"/>
        <v>0</v>
      </c>
      <c r="E60" s="97"/>
      <c r="F60" s="80"/>
      <c r="G60" s="80"/>
      <c r="H60" s="80"/>
      <c r="I60" s="80"/>
      <c r="J60" s="80"/>
      <c r="K60" s="80"/>
      <c r="L60" s="80"/>
      <c r="M60" s="97"/>
      <c r="N60" s="97"/>
      <c r="O60" s="124"/>
      <c r="P60" s="83"/>
      <c r="Q60" s="119"/>
      <c r="R60" s="119"/>
      <c r="S60" s="75" t="str">
        <f t="shared" si="9"/>
        <v/>
      </c>
      <c r="BA60" s="11" t="str">
        <f t="shared" si="10"/>
        <v/>
      </c>
      <c r="BB60" s="11" t="str">
        <f t="shared" si="11"/>
        <v/>
      </c>
      <c r="BC60" s="17" t="str">
        <f t="shared" si="12"/>
        <v/>
      </c>
      <c r="BD60" s="26">
        <f t="shared" si="13"/>
        <v>0</v>
      </c>
      <c r="BE60" s="26">
        <f t="shared" si="7"/>
        <v>0</v>
      </c>
      <c r="BF60" s="26" t="str">
        <f t="shared" si="14"/>
        <v/>
      </c>
    </row>
    <row r="61" spans="1:60" ht="15.75" customHeight="1" x14ac:dyDescent="0.15">
      <c r="A61" s="311" t="s">
        <v>52</v>
      </c>
      <c r="B61" s="312"/>
      <c r="C61" s="313"/>
      <c r="D61" s="76">
        <f t="shared" si="8"/>
        <v>0</v>
      </c>
      <c r="E61" s="97"/>
      <c r="F61" s="80"/>
      <c r="G61" s="80"/>
      <c r="H61" s="80"/>
      <c r="I61" s="80"/>
      <c r="J61" s="80"/>
      <c r="K61" s="80"/>
      <c r="L61" s="80"/>
      <c r="M61" s="97"/>
      <c r="N61" s="97"/>
      <c r="O61" s="124"/>
      <c r="P61" s="83"/>
      <c r="Q61" s="119"/>
      <c r="R61" s="119"/>
      <c r="S61" s="75" t="str">
        <f t="shared" si="9"/>
        <v/>
      </c>
      <c r="BA61" s="11" t="str">
        <f t="shared" si="10"/>
        <v/>
      </c>
      <c r="BB61" s="11" t="str">
        <f t="shared" si="11"/>
        <v/>
      </c>
      <c r="BC61" s="17" t="str">
        <f t="shared" si="12"/>
        <v/>
      </c>
      <c r="BD61" s="26">
        <f t="shared" si="13"/>
        <v>0</v>
      </c>
      <c r="BE61" s="26">
        <f t="shared" si="7"/>
        <v>0</v>
      </c>
      <c r="BF61" s="26" t="str">
        <f t="shared" si="14"/>
        <v/>
      </c>
    </row>
    <row r="62" spans="1:60" ht="15.75" customHeight="1" x14ac:dyDescent="0.15">
      <c r="A62" s="387" t="s">
        <v>57</v>
      </c>
      <c r="B62" s="388"/>
      <c r="C62" s="389"/>
      <c r="D62" s="76">
        <f>SUM(M62,O62)</f>
        <v>0</v>
      </c>
      <c r="E62" s="79"/>
      <c r="F62" s="79"/>
      <c r="G62" s="79"/>
      <c r="H62" s="79"/>
      <c r="I62" s="79"/>
      <c r="J62" s="79"/>
      <c r="K62" s="79"/>
      <c r="L62" s="79"/>
      <c r="M62" s="97"/>
      <c r="N62" s="79"/>
      <c r="O62" s="124"/>
      <c r="P62" s="83"/>
      <c r="Q62" s="119"/>
      <c r="R62" s="119"/>
      <c r="S62" s="75" t="str">
        <f t="shared" si="9"/>
        <v/>
      </c>
      <c r="BA62" s="11" t="str">
        <f t="shared" si="10"/>
        <v/>
      </c>
      <c r="BB62" s="11" t="str">
        <f t="shared" si="11"/>
        <v/>
      </c>
      <c r="BC62" s="17" t="str">
        <f t="shared" si="12"/>
        <v/>
      </c>
      <c r="BD62" s="26">
        <f t="shared" si="13"/>
        <v>0</v>
      </c>
      <c r="BE62" s="26">
        <f t="shared" si="7"/>
        <v>0</v>
      </c>
      <c r="BF62" s="26" t="str">
        <f t="shared" si="14"/>
        <v/>
      </c>
    </row>
    <row r="63" spans="1:60" ht="15.75" customHeight="1" x14ac:dyDescent="0.15">
      <c r="A63" s="418" t="s">
        <v>58</v>
      </c>
      <c r="B63" s="419"/>
      <c r="C63" s="420"/>
      <c r="D63" s="84">
        <f>SUM(M63,O63)</f>
        <v>0</v>
      </c>
      <c r="E63" s="79"/>
      <c r="F63" s="79"/>
      <c r="G63" s="79"/>
      <c r="H63" s="79"/>
      <c r="I63" s="79"/>
      <c r="J63" s="79"/>
      <c r="K63" s="79"/>
      <c r="L63" s="79"/>
      <c r="M63" s="97"/>
      <c r="N63" s="79"/>
      <c r="O63" s="124"/>
      <c r="P63" s="83"/>
      <c r="Q63" s="119"/>
      <c r="R63" s="119"/>
      <c r="S63" s="75" t="str">
        <f t="shared" si="9"/>
        <v/>
      </c>
      <c r="BA63" s="11" t="str">
        <f t="shared" si="10"/>
        <v/>
      </c>
      <c r="BB63" s="11" t="str">
        <f t="shared" si="11"/>
        <v/>
      </c>
      <c r="BC63" s="17" t="str">
        <f t="shared" si="12"/>
        <v/>
      </c>
      <c r="BD63" s="26">
        <f t="shared" si="13"/>
        <v>0</v>
      </c>
      <c r="BE63" s="26">
        <f t="shared" si="7"/>
        <v>0</v>
      </c>
      <c r="BF63" s="26" t="str">
        <f t="shared" si="14"/>
        <v/>
      </c>
    </row>
    <row r="64" spans="1:60" ht="15.75" customHeight="1" x14ac:dyDescent="0.15">
      <c r="A64" s="384" t="s">
        <v>59</v>
      </c>
      <c r="B64" s="385"/>
      <c r="C64" s="386"/>
      <c r="D64" s="88">
        <f t="shared" si="8"/>
        <v>39</v>
      </c>
      <c r="E64" s="107">
        <f>SUM(E40:E47,E49,E51,E53:E61)</f>
        <v>0</v>
      </c>
      <c r="F64" s="107">
        <f>SUM(F40:F47,F49,F51,F53:F61)</f>
        <v>2</v>
      </c>
      <c r="G64" s="107">
        <f>SUM(G40:G47,G49,G51,G53:G61)</f>
        <v>1</v>
      </c>
      <c r="H64" s="90">
        <f>SUM(H40:H47,H49,H51:H61)</f>
        <v>1</v>
      </c>
      <c r="I64" s="90">
        <f>SUM(I40:I47,I49:I61)</f>
        <v>0</v>
      </c>
      <c r="J64" s="90">
        <f>SUM(J40:J61)</f>
        <v>0</v>
      </c>
      <c r="K64" s="90">
        <f>SUM(K40:K61)</f>
        <v>27</v>
      </c>
      <c r="L64" s="90">
        <f>SUM(L40:L46,L48:L61)</f>
        <v>1</v>
      </c>
      <c r="M64" s="90">
        <f>SUM(M40:M46,M48:M63)</f>
        <v>7</v>
      </c>
      <c r="N64" s="90">
        <f>SUM(N40:N46,N48:N61)</f>
        <v>0</v>
      </c>
      <c r="O64" s="91">
        <f>SUM(O40:O46,O48:O63)</f>
        <v>0</v>
      </c>
      <c r="P64" s="88">
        <f>SUM(P40:P63)</f>
        <v>39</v>
      </c>
      <c r="Q64" s="108">
        <f>SUM(Q40:Q46,Q48:Q63)</f>
        <v>0</v>
      </c>
      <c r="R64" s="88">
        <f>SUM(R40:R63)</f>
        <v>0</v>
      </c>
      <c r="S64" s="75" t="str">
        <f t="shared" si="9"/>
        <v/>
      </c>
      <c r="BA64" s="11" t="str">
        <f>IF($D64=0,"",IF($P64="",IF($D64="",""," No olvide escribir la columna Beneficiarios."),""))</f>
        <v/>
      </c>
      <c r="BB64" s="11" t="str">
        <f t="shared" si="11"/>
        <v/>
      </c>
      <c r="BC64" s="17" t="str">
        <f t="shared" si="12"/>
        <v/>
      </c>
      <c r="BD64" s="26">
        <f t="shared" si="13"/>
        <v>0</v>
      </c>
      <c r="BE64" s="26">
        <f t="shared" si="7"/>
        <v>0</v>
      </c>
      <c r="BF64" s="26">
        <f t="shared" si="14"/>
        <v>0</v>
      </c>
    </row>
    <row r="65" spans="1:58" ht="24.75" customHeight="1" x14ac:dyDescent="0.15">
      <c r="A65" s="109" t="s">
        <v>60</v>
      </c>
      <c r="B65" s="59"/>
      <c r="C65" s="59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125"/>
      <c r="O65" s="126"/>
      <c r="P65" s="126"/>
      <c r="Q65" s="127"/>
      <c r="R65" s="128"/>
    </row>
    <row r="66" spans="1:58" ht="20.25" customHeight="1" x14ac:dyDescent="0.15">
      <c r="A66" s="387" t="s">
        <v>178</v>
      </c>
      <c r="B66" s="388"/>
      <c r="C66" s="389"/>
      <c r="D66" s="129">
        <f>SUM(E66:O66)</f>
        <v>0</v>
      </c>
      <c r="E66" s="45"/>
      <c r="F66" s="46"/>
      <c r="G66" s="46"/>
      <c r="H66" s="47"/>
      <c r="I66" s="47"/>
      <c r="J66" s="47"/>
      <c r="K66" s="47"/>
      <c r="L66" s="47"/>
      <c r="M66" s="47"/>
      <c r="N66" s="48"/>
      <c r="O66" s="48"/>
      <c r="P66" s="50"/>
      <c r="Q66" s="130"/>
      <c r="R66" s="130"/>
      <c r="S66" s="75" t="str">
        <f>+BA66&amp;BB66&amp;BC66</f>
        <v/>
      </c>
      <c r="BA66" s="11" t="str">
        <f>IF($D66=0,"",IF($P66="",IF($D66="",""," No olvide escribir la columna Beneficiarios."),""))</f>
        <v/>
      </c>
      <c r="BB66" s="11" t="str">
        <f t="shared" si="11"/>
        <v/>
      </c>
      <c r="BC66" s="17" t="str">
        <f t="shared" si="12"/>
        <v/>
      </c>
      <c r="BD66" s="26">
        <f t="shared" si="13"/>
        <v>0</v>
      </c>
      <c r="BE66" s="26">
        <f t="shared" si="7"/>
        <v>0</v>
      </c>
      <c r="BF66" s="26" t="str">
        <f t="shared" si="14"/>
        <v/>
      </c>
    </row>
    <row r="67" spans="1:58" ht="18.75" customHeight="1" x14ac:dyDescent="0.15">
      <c r="A67" s="303" t="s">
        <v>61</v>
      </c>
      <c r="B67" s="304"/>
      <c r="C67" s="305"/>
      <c r="D67" s="88">
        <f>SUM(E67:O67)</f>
        <v>0</v>
      </c>
      <c r="E67" s="107">
        <f>+E66</f>
        <v>0</v>
      </c>
      <c r="F67" s="89">
        <f t="shared" ref="F67:R67" si="15">+F66</f>
        <v>0</v>
      </c>
      <c r="G67" s="89">
        <f t="shared" si="15"/>
        <v>0</v>
      </c>
      <c r="H67" s="90">
        <f t="shared" si="15"/>
        <v>0</v>
      </c>
      <c r="I67" s="90">
        <f t="shared" si="15"/>
        <v>0</v>
      </c>
      <c r="J67" s="90">
        <f t="shared" si="15"/>
        <v>0</v>
      </c>
      <c r="K67" s="90">
        <f t="shared" si="15"/>
        <v>0</v>
      </c>
      <c r="L67" s="90">
        <f t="shared" si="15"/>
        <v>0</v>
      </c>
      <c r="M67" s="90">
        <f t="shared" si="15"/>
        <v>0</v>
      </c>
      <c r="N67" s="91">
        <f t="shared" si="15"/>
        <v>0</v>
      </c>
      <c r="O67" s="91">
        <f t="shared" si="15"/>
        <v>0</v>
      </c>
      <c r="P67" s="88">
        <f t="shared" si="15"/>
        <v>0</v>
      </c>
      <c r="Q67" s="108">
        <f t="shared" si="15"/>
        <v>0</v>
      </c>
      <c r="R67" s="108">
        <f t="shared" si="15"/>
        <v>0</v>
      </c>
      <c r="S67" s="75" t="str">
        <f t="shared" si="9"/>
        <v/>
      </c>
      <c r="BA67" s="11" t="str">
        <f>IF($D67=0,"",IF($P67="",IF($D67="",""," No olvide escribir la columna Beneficiarios."),""))</f>
        <v/>
      </c>
      <c r="BB67" s="11" t="str">
        <f t="shared" si="11"/>
        <v/>
      </c>
      <c r="BC67" s="17" t="str">
        <f t="shared" si="12"/>
        <v/>
      </c>
      <c r="BD67" s="26">
        <f t="shared" si="13"/>
        <v>0</v>
      </c>
      <c r="BE67" s="26">
        <f t="shared" si="7"/>
        <v>0</v>
      </c>
      <c r="BF67" s="26" t="str">
        <f t="shared" si="14"/>
        <v/>
      </c>
    </row>
    <row r="68" spans="1:58" ht="19.5" customHeight="1" x14ac:dyDescent="0.15">
      <c r="A68" s="390" t="s">
        <v>62</v>
      </c>
      <c r="B68" s="391"/>
      <c r="C68" s="392"/>
      <c r="D68" s="131">
        <f>SUM(E68:O68)</f>
        <v>39</v>
      </c>
      <c r="E68" s="132">
        <f>+E64+E67</f>
        <v>0</v>
      </c>
      <c r="F68" s="133">
        <f t="shared" ref="F68:R68" si="16">+F64+F67</f>
        <v>2</v>
      </c>
      <c r="G68" s="133">
        <f t="shared" si="16"/>
        <v>1</v>
      </c>
      <c r="H68" s="134">
        <f t="shared" si="16"/>
        <v>1</v>
      </c>
      <c r="I68" s="134">
        <f t="shared" si="16"/>
        <v>0</v>
      </c>
      <c r="J68" s="134">
        <f t="shared" si="16"/>
        <v>0</v>
      </c>
      <c r="K68" s="134">
        <f t="shared" si="16"/>
        <v>27</v>
      </c>
      <c r="L68" s="134">
        <f t="shared" si="16"/>
        <v>1</v>
      </c>
      <c r="M68" s="134">
        <f t="shared" si="16"/>
        <v>7</v>
      </c>
      <c r="N68" s="135">
        <f t="shared" si="16"/>
        <v>0</v>
      </c>
      <c r="O68" s="135">
        <f t="shared" si="16"/>
        <v>0</v>
      </c>
      <c r="P68" s="131">
        <f t="shared" si="16"/>
        <v>39</v>
      </c>
      <c r="Q68" s="136">
        <f t="shared" si="16"/>
        <v>0</v>
      </c>
      <c r="R68" s="136">
        <f t="shared" si="16"/>
        <v>0</v>
      </c>
      <c r="S68" s="75" t="str">
        <f t="shared" si="9"/>
        <v/>
      </c>
      <c r="BA68" s="11" t="str">
        <f>IF($D68=0,"",IF($P68="",IF($D68="",""," No olvide escribir la columna Beneficiarios."),""))</f>
        <v/>
      </c>
      <c r="BB68" s="11" t="str">
        <f t="shared" si="11"/>
        <v/>
      </c>
      <c r="BC68" s="17" t="str">
        <f t="shared" si="12"/>
        <v/>
      </c>
      <c r="BD68" s="26">
        <f t="shared" si="13"/>
        <v>0</v>
      </c>
      <c r="BE68" s="26">
        <f t="shared" si="7"/>
        <v>0</v>
      </c>
      <c r="BF68" s="26">
        <f t="shared" si="14"/>
        <v>0</v>
      </c>
    </row>
    <row r="69" spans="1:58" ht="19.5" customHeight="1" x14ac:dyDescent="0.2">
      <c r="A69" s="15" t="s">
        <v>63</v>
      </c>
      <c r="B69" s="137"/>
      <c r="C69" s="137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6"/>
      <c r="Q69" s="16"/>
      <c r="R69" s="16"/>
    </row>
    <row r="70" spans="1:58" ht="29.25" customHeight="1" x14ac:dyDescent="0.15">
      <c r="A70" s="295" t="s">
        <v>64</v>
      </c>
      <c r="B70" s="296"/>
      <c r="C70" s="297"/>
      <c r="D70" s="301" t="s">
        <v>65</v>
      </c>
      <c r="E70" s="303" t="s">
        <v>7</v>
      </c>
      <c r="F70" s="304"/>
      <c r="G70" s="304"/>
      <c r="H70" s="304"/>
      <c r="I70" s="304"/>
      <c r="J70" s="304"/>
      <c r="K70" s="304"/>
      <c r="L70" s="304"/>
      <c r="M70" s="304"/>
      <c r="N70" s="304"/>
      <c r="O70" s="305"/>
      <c r="P70" s="303" t="s">
        <v>66</v>
      </c>
      <c r="Q70" s="305"/>
      <c r="R70" s="306" t="s">
        <v>9</v>
      </c>
    </row>
    <row r="71" spans="1:58" ht="24" customHeight="1" x14ac:dyDescent="0.15">
      <c r="A71" s="298"/>
      <c r="B71" s="299"/>
      <c r="C71" s="300"/>
      <c r="D71" s="302"/>
      <c r="E71" s="288" t="s">
        <v>10</v>
      </c>
      <c r="F71" s="38" t="s">
        <v>11</v>
      </c>
      <c r="G71" s="38" t="s">
        <v>12</v>
      </c>
      <c r="H71" s="38" t="s">
        <v>13</v>
      </c>
      <c r="I71" s="38" t="s">
        <v>14</v>
      </c>
      <c r="J71" s="38" t="s">
        <v>67</v>
      </c>
      <c r="K71" s="38" t="s">
        <v>16</v>
      </c>
      <c r="L71" s="38" t="s">
        <v>68</v>
      </c>
      <c r="M71" s="38" t="s">
        <v>18</v>
      </c>
      <c r="N71" s="38" t="s">
        <v>19</v>
      </c>
      <c r="O71" s="39" t="s">
        <v>20</v>
      </c>
      <c r="P71" s="40" t="s">
        <v>1</v>
      </c>
      <c r="Q71" s="289" t="s">
        <v>2</v>
      </c>
      <c r="R71" s="307"/>
      <c r="BA71" s="8"/>
      <c r="BB71" s="8"/>
      <c r="BC71" s="3"/>
      <c r="BD71" s="29"/>
      <c r="BE71" s="29"/>
      <c r="BF71" s="2"/>
    </row>
    <row r="72" spans="1:58" ht="14.25" customHeight="1" x14ac:dyDescent="0.15">
      <c r="A72" s="308" t="s">
        <v>69</v>
      </c>
      <c r="B72" s="309"/>
      <c r="C72" s="310"/>
      <c r="D72" s="138">
        <f>+SUM(E72:O72)</f>
        <v>0</v>
      </c>
      <c r="E72" s="62"/>
      <c r="F72" s="71"/>
      <c r="G72" s="71"/>
      <c r="H72" s="63"/>
      <c r="I72" s="63"/>
      <c r="J72" s="63"/>
      <c r="K72" s="63"/>
      <c r="L72" s="63"/>
      <c r="M72" s="63"/>
      <c r="N72" s="72"/>
      <c r="O72" s="64"/>
      <c r="P72" s="71"/>
      <c r="Q72" s="64"/>
      <c r="R72" s="64"/>
      <c r="S72" s="75" t="str">
        <f t="shared" ref="S72:S80" si="17">+BA72&amp;BB72&amp;BC72</f>
        <v/>
      </c>
      <c r="BA72" s="17" t="str">
        <f>IF($D72&lt;&gt;($P72+$Q72)," El número ingresos según sexo NO puede ser diferente al Total.","")</f>
        <v/>
      </c>
      <c r="BB72" s="17" t="str">
        <f>IF($M72&lt;$R72," Los Ingresos de 60 años NO puede ser mayor que los Ingresos de 20-64 años.","")</f>
        <v/>
      </c>
      <c r="BC72" s="3"/>
      <c r="BD72" s="25">
        <f>IF($D72&lt;&gt;($P72+$Q72),1,0)</f>
        <v>0</v>
      </c>
      <c r="BE72" s="25">
        <f>IF($M72&lt;$R72,1,0)</f>
        <v>0</v>
      </c>
      <c r="BF72" s="3"/>
    </row>
    <row r="73" spans="1:58" ht="14.25" customHeight="1" x14ac:dyDescent="0.15">
      <c r="A73" s="311" t="s">
        <v>70</v>
      </c>
      <c r="B73" s="312"/>
      <c r="C73" s="313"/>
      <c r="D73" s="139">
        <f t="shared" ref="D73:D78" si="18">+SUM(E73:O73)</f>
        <v>0</v>
      </c>
      <c r="E73" s="96"/>
      <c r="F73" s="97"/>
      <c r="G73" s="97"/>
      <c r="H73" s="80"/>
      <c r="I73" s="80"/>
      <c r="J73" s="80"/>
      <c r="K73" s="80"/>
      <c r="L73" s="80"/>
      <c r="M73" s="80"/>
      <c r="N73" s="81"/>
      <c r="O73" s="98"/>
      <c r="P73" s="97"/>
      <c r="Q73" s="98"/>
      <c r="R73" s="98"/>
      <c r="S73" s="75" t="str">
        <f t="shared" si="17"/>
        <v/>
      </c>
      <c r="BA73" s="17" t="str">
        <f t="shared" ref="BA73:BA88" si="19">IF($D73&lt;&gt;($P73+$Q73)," El número ingresos según sexo NO puede ser diferente al Total.","")</f>
        <v/>
      </c>
      <c r="BB73" s="17" t="str">
        <f t="shared" ref="BB73:BB78" si="20">IF($M73&lt;$R73," Los Ingresos de 60 años NO puede ser mayor que los Ingresos de 20-64 años.","")</f>
        <v/>
      </c>
      <c r="BC73" s="3"/>
      <c r="BD73" s="25">
        <f t="shared" ref="BD73:BD88" si="21">IF($D73&lt;&gt;($P73+$Q73),1,0)</f>
        <v>0</v>
      </c>
      <c r="BE73" s="25">
        <f t="shared" ref="BE73:BE88" si="22">IF($M73&lt;$R73,1,0)</f>
        <v>0</v>
      </c>
      <c r="BF73" s="3"/>
    </row>
    <row r="74" spans="1:58" ht="14.25" customHeight="1" x14ac:dyDescent="0.15">
      <c r="A74" s="366" t="s">
        <v>71</v>
      </c>
      <c r="B74" s="367"/>
      <c r="C74" s="368"/>
      <c r="D74" s="140">
        <f t="shared" si="18"/>
        <v>0</v>
      </c>
      <c r="E74" s="53"/>
      <c r="F74" s="54"/>
      <c r="G74" s="54"/>
      <c r="H74" s="55"/>
      <c r="I74" s="55"/>
      <c r="J74" s="55"/>
      <c r="K74" s="55"/>
      <c r="L74" s="55"/>
      <c r="M74" s="55"/>
      <c r="N74" s="56"/>
      <c r="O74" s="57"/>
      <c r="P74" s="54"/>
      <c r="Q74" s="57"/>
      <c r="R74" s="57"/>
      <c r="S74" s="75" t="str">
        <f t="shared" si="17"/>
        <v/>
      </c>
      <c r="BA74" s="17" t="str">
        <f t="shared" si="19"/>
        <v/>
      </c>
      <c r="BB74" s="17" t="str">
        <f t="shared" si="20"/>
        <v/>
      </c>
      <c r="BC74" s="3"/>
      <c r="BD74" s="25">
        <f t="shared" si="21"/>
        <v>0</v>
      </c>
      <c r="BE74" s="25">
        <f t="shared" si="22"/>
        <v>0</v>
      </c>
      <c r="BF74" s="3"/>
    </row>
    <row r="75" spans="1:58" ht="14.25" customHeight="1" x14ac:dyDescent="0.15">
      <c r="A75" s="409" t="s">
        <v>72</v>
      </c>
      <c r="B75" s="410"/>
      <c r="C75" s="411"/>
      <c r="D75" s="138">
        <f t="shared" si="18"/>
        <v>0</v>
      </c>
      <c r="E75" s="62"/>
      <c r="F75" s="71"/>
      <c r="G75" s="71"/>
      <c r="H75" s="63"/>
      <c r="I75" s="63"/>
      <c r="J75" s="63"/>
      <c r="K75" s="63"/>
      <c r="L75" s="63"/>
      <c r="M75" s="63"/>
      <c r="N75" s="72"/>
      <c r="O75" s="64"/>
      <c r="P75" s="71"/>
      <c r="Q75" s="64"/>
      <c r="R75" s="64"/>
      <c r="S75" s="75" t="str">
        <f t="shared" si="17"/>
        <v/>
      </c>
      <c r="BA75" s="17" t="str">
        <f t="shared" si="19"/>
        <v/>
      </c>
      <c r="BB75" s="17" t="str">
        <f>IF($M75&lt;$R75," Las Altas de 60 años NO puede ser mayor que las Altas de 20-64 años.","")</f>
        <v/>
      </c>
      <c r="BC75" s="3"/>
      <c r="BD75" s="25">
        <f t="shared" si="21"/>
        <v>0</v>
      </c>
      <c r="BE75" s="25">
        <f t="shared" si="22"/>
        <v>0</v>
      </c>
      <c r="BF75" s="3"/>
    </row>
    <row r="76" spans="1:58" ht="14.25" customHeight="1" x14ac:dyDescent="0.15">
      <c r="A76" s="412" t="s">
        <v>73</v>
      </c>
      <c r="B76" s="413"/>
      <c r="C76" s="414"/>
      <c r="D76" s="139">
        <f t="shared" si="18"/>
        <v>0</v>
      </c>
      <c r="E76" s="96"/>
      <c r="F76" s="97"/>
      <c r="G76" s="97"/>
      <c r="H76" s="80"/>
      <c r="I76" s="80"/>
      <c r="J76" s="80"/>
      <c r="K76" s="80"/>
      <c r="L76" s="80"/>
      <c r="M76" s="80"/>
      <c r="N76" s="81"/>
      <c r="O76" s="98"/>
      <c r="P76" s="97"/>
      <c r="Q76" s="98"/>
      <c r="R76" s="98"/>
      <c r="S76" s="75" t="str">
        <f t="shared" si="17"/>
        <v/>
      </c>
      <c r="BA76" s="17" t="str">
        <f t="shared" si="19"/>
        <v/>
      </c>
      <c r="BB76" s="17" t="str">
        <f>IF($M76&lt;$R76," Las Altas de 60 años NO puede ser mayor que las Altas de 20-64 años.","")</f>
        <v/>
      </c>
      <c r="BC76" s="3"/>
      <c r="BD76" s="25">
        <f t="shared" si="21"/>
        <v>0</v>
      </c>
      <c r="BE76" s="25">
        <f t="shared" si="22"/>
        <v>0</v>
      </c>
      <c r="BF76" s="3"/>
    </row>
    <row r="77" spans="1:58" ht="14.25" customHeight="1" x14ac:dyDescent="0.15">
      <c r="A77" s="366" t="s">
        <v>74</v>
      </c>
      <c r="B77" s="367"/>
      <c r="C77" s="368"/>
      <c r="D77" s="141">
        <f t="shared" si="18"/>
        <v>0</v>
      </c>
      <c r="E77" s="142"/>
      <c r="F77" s="143"/>
      <c r="G77" s="143"/>
      <c r="H77" s="144"/>
      <c r="I77" s="144"/>
      <c r="J77" s="144"/>
      <c r="K77" s="144"/>
      <c r="L77" s="144"/>
      <c r="M77" s="144"/>
      <c r="N77" s="55"/>
      <c r="O77" s="98"/>
      <c r="P77" s="97"/>
      <c r="Q77" s="145"/>
      <c r="R77" s="85"/>
      <c r="S77" s="75" t="str">
        <f t="shared" si="17"/>
        <v/>
      </c>
      <c r="BA77" s="17" t="str">
        <f t="shared" si="19"/>
        <v/>
      </c>
      <c r="BB77" s="8"/>
      <c r="BC77" s="3"/>
      <c r="BD77" s="25">
        <f t="shared" si="21"/>
        <v>0</v>
      </c>
      <c r="BE77" s="29"/>
      <c r="BF77" s="3"/>
    </row>
    <row r="78" spans="1:58" ht="16.5" customHeight="1" x14ac:dyDescent="0.15">
      <c r="A78" s="363" t="s">
        <v>75</v>
      </c>
      <c r="B78" s="364"/>
      <c r="C78" s="365"/>
      <c r="D78" s="108">
        <f t="shared" si="18"/>
        <v>0</v>
      </c>
      <c r="E78" s="107">
        <f>+SUM(E75:E77)</f>
        <v>0</v>
      </c>
      <c r="F78" s="89">
        <f>+SUM(F75:F77)</f>
        <v>0</v>
      </c>
      <c r="G78" s="89">
        <f>+SUM(G75:G77)</f>
        <v>0</v>
      </c>
      <c r="H78" s="90">
        <f>+SUM(H75:H77)</f>
        <v>0</v>
      </c>
      <c r="I78" s="90">
        <f>+SUM(I75:I77)</f>
        <v>0</v>
      </c>
      <c r="J78" s="90">
        <f t="shared" ref="J78:O78" si="23">+SUM(J75:J77)+H151+H161+H170</f>
        <v>0</v>
      </c>
      <c r="K78" s="90">
        <f t="shared" si="23"/>
        <v>0</v>
      </c>
      <c r="L78" s="90">
        <f t="shared" si="23"/>
        <v>0</v>
      </c>
      <c r="M78" s="90">
        <f t="shared" si="23"/>
        <v>0</v>
      </c>
      <c r="N78" s="90">
        <f t="shared" si="23"/>
        <v>0</v>
      </c>
      <c r="O78" s="146">
        <f t="shared" si="23"/>
        <v>0</v>
      </c>
      <c r="P78" s="93">
        <f>+SUM(P75:P77)+N151+N161+N170</f>
        <v>0</v>
      </c>
      <c r="Q78" s="146">
        <f>+SUM(Q75:Q77)+O151+O161+O170</f>
        <v>0</v>
      </c>
      <c r="R78" s="88">
        <f>+SUM(R75:R76)+P151+P161+P170</f>
        <v>0</v>
      </c>
      <c r="S78" s="75" t="str">
        <f t="shared" si="17"/>
        <v/>
      </c>
      <c r="BA78" s="17" t="str">
        <f t="shared" si="19"/>
        <v/>
      </c>
      <c r="BB78" s="17" t="str">
        <f t="shared" si="20"/>
        <v/>
      </c>
      <c r="BC78" s="3"/>
      <c r="BD78" s="25">
        <f t="shared" si="21"/>
        <v>0</v>
      </c>
      <c r="BE78" s="25">
        <f t="shared" si="22"/>
        <v>0</v>
      </c>
      <c r="BF78" s="3"/>
    </row>
    <row r="79" spans="1:58" ht="13.5" customHeight="1" x14ac:dyDescent="0.15">
      <c r="A79" s="415" t="s">
        <v>76</v>
      </c>
      <c r="B79" s="416"/>
      <c r="C79" s="417"/>
      <c r="D79" s="147">
        <f>SUM(E79:O79)</f>
        <v>0</v>
      </c>
      <c r="E79" s="45"/>
      <c r="F79" s="46"/>
      <c r="G79" s="46"/>
      <c r="H79" s="47"/>
      <c r="I79" s="47"/>
      <c r="J79" s="47"/>
      <c r="K79" s="47"/>
      <c r="L79" s="47"/>
      <c r="M79" s="47"/>
      <c r="N79" s="48"/>
      <c r="O79" s="64"/>
      <c r="P79" s="71"/>
      <c r="Q79" s="64"/>
      <c r="R79" s="64"/>
      <c r="S79" s="75" t="str">
        <f t="shared" si="17"/>
        <v/>
      </c>
      <c r="BA79" s="17" t="str">
        <f t="shared" si="19"/>
        <v/>
      </c>
      <c r="BB79" s="17" t="str">
        <f>IF($M79&lt;$R79," Los Egresos de 60 años NO puede ser mayor que los Egresos de 20-64 años.","")</f>
        <v/>
      </c>
      <c r="BC79" s="3"/>
      <c r="BD79" s="25">
        <f t="shared" si="21"/>
        <v>0</v>
      </c>
      <c r="BE79" s="25">
        <f t="shared" si="22"/>
        <v>0</v>
      </c>
      <c r="BF79" s="3"/>
    </row>
    <row r="80" spans="1:58" ht="14.25" customHeight="1" x14ac:dyDescent="0.15">
      <c r="A80" s="366" t="s">
        <v>179</v>
      </c>
      <c r="B80" s="367"/>
      <c r="C80" s="368"/>
      <c r="D80" s="140">
        <f>SUM(E80:O80)</f>
        <v>0</v>
      </c>
      <c r="E80" s="53"/>
      <c r="F80" s="54"/>
      <c r="G80" s="54"/>
      <c r="H80" s="55"/>
      <c r="I80" s="55"/>
      <c r="J80" s="55"/>
      <c r="K80" s="55"/>
      <c r="L80" s="55"/>
      <c r="M80" s="55"/>
      <c r="N80" s="56"/>
      <c r="O80" s="56"/>
      <c r="P80" s="53"/>
      <c r="Q80" s="148"/>
      <c r="R80" s="148"/>
      <c r="S80" s="75" t="str">
        <f t="shared" si="17"/>
        <v/>
      </c>
      <c r="BA80" s="17" t="str">
        <f t="shared" si="19"/>
        <v/>
      </c>
      <c r="BB80" s="17" t="str">
        <f>IF($M80&lt;$R80," Los rechazos de 60 años NO puede ser mayor que los rechazos de 20-64 años.","")</f>
        <v/>
      </c>
      <c r="BC80" s="3"/>
      <c r="BD80" s="25">
        <f t="shared" si="21"/>
        <v>0</v>
      </c>
      <c r="BE80" s="25">
        <f t="shared" si="22"/>
        <v>0</v>
      </c>
      <c r="BF80" s="3"/>
    </row>
    <row r="81" spans="1:58" ht="15.75" customHeight="1" x14ac:dyDescent="0.15">
      <c r="A81" s="149"/>
      <c r="B81" s="150"/>
      <c r="C81" s="150"/>
      <c r="D81" s="151"/>
      <c r="E81" s="151"/>
      <c r="F81" s="151"/>
      <c r="G81" s="151"/>
      <c r="H81" s="151"/>
      <c r="I81" s="151"/>
      <c r="J81" s="151"/>
      <c r="K81" s="151"/>
      <c r="L81" s="152"/>
      <c r="M81" s="151"/>
      <c r="N81" s="151"/>
      <c r="O81" s="151"/>
      <c r="P81" s="151"/>
      <c r="Q81" s="151"/>
      <c r="R81" s="151"/>
      <c r="BA81" s="8"/>
      <c r="BB81" s="8"/>
      <c r="BC81" s="3"/>
      <c r="BD81" s="29"/>
      <c r="BE81" s="29"/>
      <c r="BF81" s="3"/>
    </row>
    <row r="82" spans="1:58" ht="14.25" customHeight="1" x14ac:dyDescent="0.15">
      <c r="A82" s="369" t="s">
        <v>180</v>
      </c>
      <c r="B82" s="338"/>
      <c r="C82" s="153" t="s">
        <v>77</v>
      </c>
      <c r="D82" s="138">
        <f>SUM(E82:O82)</f>
        <v>0</v>
      </c>
      <c r="E82" s="62"/>
      <c r="F82" s="71"/>
      <c r="G82" s="71"/>
      <c r="H82" s="63"/>
      <c r="I82" s="63"/>
      <c r="J82" s="63"/>
      <c r="K82" s="63"/>
      <c r="L82" s="63"/>
      <c r="M82" s="63"/>
      <c r="N82" s="72"/>
      <c r="O82" s="72"/>
      <c r="P82" s="62"/>
      <c r="Q82" s="112"/>
      <c r="R82" s="112"/>
      <c r="S82" s="75" t="str">
        <f t="shared" ref="S82:S88" si="24">+BA82&amp;BB82&amp;BC82</f>
        <v/>
      </c>
      <c r="BA82" s="17" t="str">
        <f t="shared" si="19"/>
        <v/>
      </c>
      <c r="BB82" s="17" t="str">
        <f>IF($M82&lt;$R82," Los Indices de 60 años NO puede ser mayor que los Indices de 20-64 años.","")</f>
        <v/>
      </c>
      <c r="BC82" s="3"/>
      <c r="BD82" s="25">
        <f t="shared" si="21"/>
        <v>0</v>
      </c>
      <c r="BE82" s="25">
        <f t="shared" si="22"/>
        <v>0</v>
      </c>
      <c r="BF82" s="3"/>
    </row>
    <row r="83" spans="1:58" ht="14.25" customHeight="1" x14ac:dyDescent="0.15">
      <c r="A83" s="370"/>
      <c r="B83" s="341"/>
      <c r="C83" s="154">
        <v>1</v>
      </c>
      <c r="D83" s="76">
        <f t="shared" ref="D83:D88" si="25">SUM(E83:O83)</f>
        <v>0</v>
      </c>
      <c r="E83" s="96"/>
      <c r="F83" s="97"/>
      <c r="G83" s="97"/>
      <c r="H83" s="80"/>
      <c r="I83" s="80"/>
      <c r="J83" s="80"/>
      <c r="K83" s="80"/>
      <c r="L83" s="80"/>
      <c r="M83" s="80"/>
      <c r="N83" s="81"/>
      <c r="O83" s="81"/>
      <c r="P83" s="96"/>
      <c r="Q83" s="119"/>
      <c r="R83" s="119"/>
      <c r="S83" s="75" t="str">
        <f t="shared" si="24"/>
        <v/>
      </c>
      <c r="BA83" s="17" t="str">
        <f>IF($D83&lt;&gt;($P83+$Q83)," El número ingresos según sexo NO puede ser diferente al Total.","")</f>
        <v/>
      </c>
      <c r="BB83" s="17" t="str">
        <f t="shared" ref="BB83:BB88" si="26">IF($M83&lt;$R83," Los Indices de 60 años NO puede ser mayor que los Indices de 20-64 años.","")</f>
        <v/>
      </c>
      <c r="BC83" s="2"/>
      <c r="BD83" s="25">
        <f t="shared" si="21"/>
        <v>0</v>
      </c>
      <c r="BE83" s="25">
        <f t="shared" si="22"/>
        <v>0</v>
      </c>
      <c r="BF83" s="3"/>
    </row>
    <row r="84" spans="1:58" ht="14.25" customHeight="1" x14ac:dyDescent="0.15">
      <c r="A84" s="370"/>
      <c r="B84" s="341"/>
      <c r="C84" s="154">
        <v>2</v>
      </c>
      <c r="D84" s="76">
        <f t="shared" si="25"/>
        <v>0</v>
      </c>
      <c r="E84" s="96"/>
      <c r="F84" s="97"/>
      <c r="G84" s="97"/>
      <c r="H84" s="80"/>
      <c r="I84" s="80"/>
      <c r="J84" s="80"/>
      <c r="K84" s="80"/>
      <c r="L84" s="80"/>
      <c r="M84" s="80"/>
      <c r="N84" s="81"/>
      <c r="O84" s="81"/>
      <c r="P84" s="96"/>
      <c r="Q84" s="119"/>
      <c r="R84" s="119"/>
      <c r="S84" s="75" t="str">
        <f t="shared" si="24"/>
        <v/>
      </c>
      <c r="BA84" s="17" t="str">
        <f t="shared" si="19"/>
        <v/>
      </c>
      <c r="BB84" s="17" t="str">
        <f t="shared" si="26"/>
        <v/>
      </c>
      <c r="BC84" s="3"/>
      <c r="BD84" s="25">
        <f t="shared" si="21"/>
        <v>0</v>
      </c>
      <c r="BE84" s="25">
        <f t="shared" si="22"/>
        <v>0</v>
      </c>
      <c r="BF84" s="3"/>
    </row>
    <row r="85" spans="1:58" ht="14.25" customHeight="1" x14ac:dyDescent="0.15">
      <c r="A85" s="370"/>
      <c r="B85" s="341"/>
      <c r="C85" s="154">
        <v>3</v>
      </c>
      <c r="D85" s="76">
        <f t="shared" si="25"/>
        <v>0</v>
      </c>
      <c r="E85" s="96"/>
      <c r="F85" s="97"/>
      <c r="G85" s="97"/>
      <c r="H85" s="80"/>
      <c r="I85" s="80"/>
      <c r="J85" s="80"/>
      <c r="K85" s="80"/>
      <c r="L85" s="80"/>
      <c r="M85" s="80"/>
      <c r="N85" s="81"/>
      <c r="O85" s="81"/>
      <c r="P85" s="96"/>
      <c r="Q85" s="119"/>
      <c r="R85" s="119"/>
      <c r="S85" s="75" t="str">
        <f t="shared" si="24"/>
        <v/>
      </c>
      <c r="BA85" s="17" t="str">
        <f t="shared" si="19"/>
        <v/>
      </c>
      <c r="BB85" s="17" t="str">
        <f t="shared" si="26"/>
        <v/>
      </c>
      <c r="BC85" s="3"/>
      <c r="BD85" s="25">
        <f t="shared" si="21"/>
        <v>0</v>
      </c>
      <c r="BE85" s="25">
        <f t="shared" si="22"/>
        <v>0</v>
      </c>
      <c r="BF85" s="3"/>
    </row>
    <row r="86" spans="1:58" ht="14.25" customHeight="1" x14ac:dyDescent="0.15">
      <c r="A86" s="370"/>
      <c r="B86" s="341"/>
      <c r="C86" s="155">
        <v>4</v>
      </c>
      <c r="D86" s="76">
        <f t="shared" si="25"/>
        <v>0</v>
      </c>
      <c r="E86" s="142"/>
      <c r="F86" s="143"/>
      <c r="G86" s="143"/>
      <c r="H86" s="144"/>
      <c r="I86" s="144"/>
      <c r="J86" s="144"/>
      <c r="K86" s="144"/>
      <c r="L86" s="144"/>
      <c r="M86" s="144"/>
      <c r="N86" s="156"/>
      <c r="O86" s="156"/>
      <c r="P86" s="142"/>
      <c r="Q86" s="157"/>
      <c r="R86" s="157"/>
      <c r="S86" s="75" t="str">
        <f t="shared" si="24"/>
        <v/>
      </c>
      <c r="BA86" s="17" t="str">
        <f t="shared" si="19"/>
        <v/>
      </c>
      <c r="BB86" s="17" t="str">
        <f t="shared" si="26"/>
        <v/>
      </c>
      <c r="BC86" s="3"/>
      <c r="BD86" s="25">
        <f t="shared" si="21"/>
        <v>0</v>
      </c>
      <c r="BE86" s="25">
        <f t="shared" si="22"/>
        <v>0</v>
      </c>
      <c r="BF86" s="3"/>
    </row>
    <row r="87" spans="1:58" ht="14.25" customHeight="1" x14ac:dyDescent="0.15">
      <c r="A87" s="370"/>
      <c r="B87" s="341"/>
      <c r="C87" s="155" t="s">
        <v>181</v>
      </c>
      <c r="D87" s="76">
        <f t="shared" si="25"/>
        <v>0</v>
      </c>
      <c r="E87" s="142"/>
      <c r="F87" s="143"/>
      <c r="G87" s="143"/>
      <c r="H87" s="144"/>
      <c r="I87" s="144"/>
      <c r="J87" s="144"/>
      <c r="K87" s="144"/>
      <c r="L87" s="144"/>
      <c r="M87" s="144"/>
      <c r="N87" s="156"/>
      <c r="O87" s="156"/>
      <c r="P87" s="142"/>
      <c r="Q87" s="157"/>
      <c r="R87" s="157"/>
      <c r="S87" s="75" t="str">
        <f t="shared" si="24"/>
        <v/>
      </c>
      <c r="BA87" s="17" t="str">
        <f t="shared" si="19"/>
        <v/>
      </c>
      <c r="BB87" s="17" t="str">
        <f t="shared" si="26"/>
        <v/>
      </c>
      <c r="BC87" s="3"/>
      <c r="BD87" s="25">
        <f t="shared" si="21"/>
        <v>0</v>
      </c>
      <c r="BE87" s="25">
        <f t="shared" si="22"/>
        <v>0</v>
      </c>
      <c r="BF87" s="3"/>
    </row>
    <row r="88" spans="1:58" ht="15.75" customHeight="1" x14ac:dyDescent="0.15">
      <c r="A88" s="339"/>
      <c r="B88" s="371"/>
      <c r="C88" s="158" t="s">
        <v>4</v>
      </c>
      <c r="D88" s="108">
        <f t="shared" si="25"/>
        <v>0</v>
      </c>
      <c r="E88" s="107">
        <f>+SUM(E82:E87)</f>
        <v>0</v>
      </c>
      <c r="F88" s="89">
        <f t="shared" ref="F88:R88" si="27">+SUM(F82:F87)</f>
        <v>0</v>
      </c>
      <c r="G88" s="89">
        <f t="shared" si="27"/>
        <v>0</v>
      </c>
      <c r="H88" s="90">
        <f t="shared" si="27"/>
        <v>0</v>
      </c>
      <c r="I88" s="90">
        <f t="shared" si="27"/>
        <v>0</v>
      </c>
      <c r="J88" s="90">
        <f t="shared" si="27"/>
        <v>0</v>
      </c>
      <c r="K88" s="90">
        <f t="shared" si="27"/>
        <v>0</v>
      </c>
      <c r="L88" s="90">
        <f t="shared" si="27"/>
        <v>0</v>
      </c>
      <c r="M88" s="90">
        <f t="shared" si="27"/>
        <v>0</v>
      </c>
      <c r="N88" s="90">
        <f t="shared" si="27"/>
        <v>0</v>
      </c>
      <c r="O88" s="91">
        <f t="shared" si="27"/>
        <v>0</v>
      </c>
      <c r="P88" s="107">
        <f t="shared" si="27"/>
        <v>0</v>
      </c>
      <c r="Q88" s="146">
        <f t="shared" si="27"/>
        <v>0</v>
      </c>
      <c r="R88" s="88">
        <f t="shared" si="27"/>
        <v>0</v>
      </c>
      <c r="S88" s="75" t="str">
        <f t="shared" si="24"/>
        <v/>
      </c>
      <c r="BA88" s="17" t="str">
        <f t="shared" si="19"/>
        <v/>
      </c>
      <c r="BB88" s="17" t="str">
        <f t="shared" si="26"/>
        <v/>
      </c>
      <c r="BC88" s="3"/>
      <c r="BD88" s="25">
        <f t="shared" si="21"/>
        <v>0</v>
      </c>
      <c r="BE88" s="25">
        <f t="shared" si="22"/>
        <v>0</v>
      </c>
      <c r="BF88" s="3"/>
    </row>
    <row r="89" spans="1:58" ht="40.5" customHeight="1" x14ac:dyDescent="0.2">
      <c r="A89" s="15" t="s">
        <v>78</v>
      </c>
      <c r="B89" s="159"/>
      <c r="C89" s="159"/>
      <c r="D89" s="160"/>
      <c r="E89" s="60"/>
      <c r="F89" s="60"/>
      <c r="BA89" s="2"/>
      <c r="BB89" s="2"/>
      <c r="BC89" s="2"/>
      <c r="BD89" s="2"/>
      <c r="BE89" s="3"/>
      <c r="BF89" s="3"/>
    </row>
    <row r="90" spans="1:58" ht="58.5" customHeight="1" x14ac:dyDescent="0.15">
      <c r="A90" s="363" t="s">
        <v>79</v>
      </c>
      <c r="B90" s="364"/>
      <c r="C90" s="365"/>
      <c r="D90" s="161" t="s">
        <v>80</v>
      </c>
      <c r="E90" s="162" t="s">
        <v>182</v>
      </c>
      <c r="F90" s="163" t="s">
        <v>81</v>
      </c>
      <c r="BA90" s="2"/>
      <c r="BB90" s="2"/>
      <c r="BC90" s="2"/>
      <c r="BD90" s="2"/>
      <c r="BE90" s="3"/>
      <c r="BF90" s="3"/>
    </row>
    <row r="91" spans="1:58" ht="15.75" customHeight="1" x14ac:dyDescent="0.15">
      <c r="A91" s="308" t="s">
        <v>82</v>
      </c>
      <c r="B91" s="309"/>
      <c r="C91" s="310"/>
      <c r="D91" s="164"/>
      <c r="E91" s="164"/>
      <c r="F91" s="164"/>
      <c r="G91" s="75" t="str">
        <f>+BA91&amp;BB91</f>
        <v/>
      </c>
      <c r="BA91" s="17" t="str">
        <f>IF($D91&lt;$F91," Las IC a Gestantes NO puede ser mayor que Total IC","")</f>
        <v/>
      </c>
      <c r="BB91" s="17" t="str">
        <f>IF($D91&lt;$E91," Las IC por Resolución Especilidades NO puede ser mayor que Total IC","")</f>
        <v/>
      </c>
      <c r="BC91" s="3"/>
      <c r="BD91" s="25">
        <f>IF($D91&lt;$E91,1,0)</f>
        <v>0</v>
      </c>
      <c r="BE91" s="25">
        <f>IF($D91&lt;$F91,1,0)</f>
        <v>0</v>
      </c>
      <c r="BF91" s="3"/>
    </row>
    <row r="92" spans="1:58" ht="15.75" customHeight="1" x14ac:dyDescent="0.15">
      <c r="A92" s="372" t="s">
        <v>83</v>
      </c>
      <c r="B92" s="312" t="s">
        <v>84</v>
      </c>
      <c r="C92" s="313"/>
      <c r="D92" s="165"/>
      <c r="E92" s="165"/>
      <c r="F92" s="165"/>
      <c r="G92" s="75" t="str">
        <f t="shared" ref="G92:G101" si="28">+BA92&amp;BB92</f>
        <v/>
      </c>
      <c r="BA92" s="17" t="str">
        <f t="shared" ref="BA92:BA100" si="29">IF($D92&lt;$F92," Las IC a Gestantes NO puede ser mayor que Total IC","")</f>
        <v/>
      </c>
      <c r="BB92" s="17" t="str">
        <f>IF($D92&lt;$E92," Las IC por Resolución Especilidades NO puede ser mayor que Total IC","")</f>
        <v/>
      </c>
      <c r="BC92" s="3"/>
      <c r="BD92" s="25">
        <f>IF($D92&lt;$E92,1,0)</f>
        <v>0</v>
      </c>
      <c r="BE92" s="25">
        <f t="shared" ref="BE92:BE101" si="30">IF($D92&lt;$F92,1,0)</f>
        <v>0</v>
      </c>
      <c r="BF92" s="3"/>
    </row>
    <row r="93" spans="1:58" ht="15.75" customHeight="1" x14ac:dyDescent="0.15">
      <c r="A93" s="373"/>
      <c r="B93" s="312" t="s">
        <v>85</v>
      </c>
      <c r="C93" s="313"/>
      <c r="D93" s="165"/>
      <c r="E93" s="166"/>
      <c r="F93" s="165"/>
      <c r="G93" s="75" t="str">
        <f t="shared" si="28"/>
        <v/>
      </c>
      <c r="BA93" s="17" t="str">
        <f t="shared" si="29"/>
        <v/>
      </c>
      <c r="BB93" s="2"/>
      <c r="BC93" s="2"/>
      <c r="BD93" s="2"/>
      <c r="BE93" s="25">
        <f t="shared" si="30"/>
        <v>0</v>
      </c>
      <c r="BF93" s="3"/>
    </row>
    <row r="94" spans="1:58" ht="15.75" customHeight="1" x14ac:dyDescent="0.15">
      <c r="A94" s="311" t="s">
        <v>86</v>
      </c>
      <c r="B94" s="312"/>
      <c r="C94" s="313"/>
      <c r="D94" s="167"/>
      <c r="E94" s="166"/>
      <c r="F94" s="167"/>
      <c r="G94" s="75" t="str">
        <f t="shared" si="28"/>
        <v/>
      </c>
      <c r="BA94" s="17" t="str">
        <f t="shared" si="29"/>
        <v/>
      </c>
      <c r="BB94" s="2"/>
      <c r="BC94" s="2"/>
      <c r="BD94" s="2"/>
      <c r="BE94" s="25">
        <f t="shared" si="30"/>
        <v>0</v>
      </c>
      <c r="BF94" s="2"/>
    </row>
    <row r="95" spans="1:58" ht="15.75" customHeight="1" x14ac:dyDescent="0.15">
      <c r="A95" s="311" t="s">
        <v>87</v>
      </c>
      <c r="B95" s="312"/>
      <c r="C95" s="313"/>
      <c r="D95" s="167"/>
      <c r="E95" s="166"/>
      <c r="F95" s="167"/>
      <c r="G95" s="75" t="str">
        <f t="shared" si="28"/>
        <v/>
      </c>
      <c r="BA95" s="17" t="str">
        <f t="shared" si="29"/>
        <v/>
      </c>
      <c r="BB95" s="2"/>
      <c r="BC95" s="2"/>
      <c r="BD95" s="2"/>
      <c r="BE95" s="25">
        <f t="shared" si="30"/>
        <v>0</v>
      </c>
      <c r="BF95" s="3"/>
    </row>
    <row r="96" spans="1:58" ht="15.75" customHeight="1" x14ac:dyDescent="0.15">
      <c r="A96" s="311" t="s">
        <v>88</v>
      </c>
      <c r="B96" s="312"/>
      <c r="C96" s="313"/>
      <c r="D96" s="167"/>
      <c r="E96" s="166"/>
      <c r="F96" s="167"/>
      <c r="G96" s="75" t="str">
        <f t="shared" si="28"/>
        <v/>
      </c>
      <c r="BA96" s="17" t="str">
        <f t="shared" si="29"/>
        <v/>
      </c>
      <c r="BB96" s="2"/>
      <c r="BC96" s="2"/>
      <c r="BD96" s="2"/>
      <c r="BE96" s="25">
        <f t="shared" si="30"/>
        <v>0</v>
      </c>
      <c r="BF96" s="3"/>
    </row>
    <row r="97" spans="1:58" ht="17.25" customHeight="1" x14ac:dyDescent="0.15">
      <c r="A97" s="374" t="s">
        <v>89</v>
      </c>
      <c r="B97" s="375"/>
      <c r="C97" s="376"/>
      <c r="D97" s="168"/>
      <c r="E97" s="169"/>
      <c r="F97" s="168"/>
      <c r="G97" s="75" t="str">
        <f t="shared" si="28"/>
        <v/>
      </c>
      <c r="BA97" s="17" t="str">
        <f t="shared" si="29"/>
        <v/>
      </c>
      <c r="BE97" s="25">
        <f t="shared" si="30"/>
        <v>0</v>
      </c>
    </row>
    <row r="98" spans="1:58" ht="15.75" customHeight="1" x14ac:dyDescent="0.15">
      <c r="A98" s="311" t="s">
        <v>183</v>
      </c>
      <c r="B98" s="312"/>
      <c r="C98" s="313"/>
      <c r="D98" s="167"/>
      <c r="E98" s="166"/>
      <c r="F98" s="167"/>
      <c r="G98" s="75" t="str">
        <f t="shared" si="28"/>
        <v/>
      </c>
      <c r="BA98" s="17" t="str">
        <f t="shared" si="29"/>
        <v/>
      </c>
      <c r="BE98" s="25">
        <f t="shared" si="30"/>
        <v>0</v>
      </c>
    </row>
    <row r="99" spans="1:58" ht="15.75" customHeight="1" x14ac:dyDescent="0.15">
      <c r="A99" s="387" t="s">
        <v>184</v>
      </c>
      <c r="B99" s="388"/>
      <c r="C99" s="389"/>
      <c r="D99" s="168"/>
      <c r="E99" s="169"/>
      <c r="F99" s="168"/>
      <c r="G99" s="75" t="str">
        <f t="shared" si="28"/>
        <v/>
      </c>
      <c r="BA99" s="17" t="str">
        <f t="shared" si="29"/>
        <v/>
      </c>
      <c r="BE99" s="25">
        <f t="shared" si="30"/>
        <v>0</v>
      </c>
    </row>
    <row r="100" spans="1:58" ht="15.75" customHeight="1" x14ac:dyDescent="0.15">
      <c r="A100" s="387" t="s">
        <v>185</v>
      </c>
      <c r="B100" s="388"/>
      <c r="C100" s="389"/>
      <c r="D100" s="168"/>
      <c r="E100" s="169"/>
      <c r="F100" s="168"/>
      <c r="G100" s="75" t="str">
        <f t="shared" si="28"/>
        <v/>
      </c>
      <c r="BA100" s="17" t="str">
        <f t="shared" si="29"/>
        <v/>
      </c>
      <c r="BE100" s="25">
        <f t="shared" si="30"/>
        <v>0</v>
      </c>
    </row>
    <row r="101" spans="1:58" ht="15.75" customHeight="1" x14ac:dyDescent="0.15">
      <c r="A101" s="366" t="s">
        <v>186</v>
      </c>
      <c r="B101" s="367"/>
      <c r="C101" s="368"/>
      <c r="D101" s="170"/>
      <c r="E101" s="171"/>
      <c r="F101" s="170"/>
      <c r="G101" s="75" t="str">
        <f t="shared" si="28"/>
        <v/>
      </c>
      <c r="BA101" s="17" t="str">
        <f>IF($D101&lt;$F101," Las IC a Gestantes NO puede ser mayor que Total IC","")</f>
        <v/>
      </c>
      <c r="BE101" s="25">
        <f t="shared" si="30"/>
        <v>0</v>
      </c>
    </row>
    <row r="102" spans="1:58" ht="40.5" customHeight="1" x14ac:dyDescent="0.2">
      <c r="A102" s="7" t="s">
        <v>90</v>
      </c>
      <c r="B102" s="172"/>
      <c r="C102" s="173"/>
      <c r="D102" s="172"/>
      <c r="E102" s="174"/>
      <c r="F102" s="174"/>
    </row>
    <row r="103" spans="1:58" ht="15.75" customHeight="1" x14ac:dyDescent="0.15">
      <c r="A103" s="403" t="s">
        <v>91</v>
      </c>
      <c r="B103" s="404"/>
      <c r="C103" s="405"/>
      <c r="D103" s="363" t="s">
        <v>92</v>
      </c>
      <c r="E103" s="364"/>
      <c r="F103" s="365"/>
      <c r="G103" s="356" t="s">
        <v>93</v>
      </c>
    </row>
    <row r="104" spans="1:58" ht="15.75" customHeight="1" x14ac:dyDescent="0.15">
      <c r="A104" s="406"/>
      <c r="B104" s="407"/>
      <c r="C104" s="408"/>
      <c r="D104" s="175" t="s">
        <v>4</v>
      </c>
      <c r="E104" s="176" t="s">
        <v>1</v>
      </c>
      <c r="F104" s="177" t="s">
        <v>2</v>
      </c>
      <c r="G104" s="329"/>
    </row>
    <row r="105" spans="1:58" ht="15.75" customHeight="1" x14ac:dyDescent="0.15">
      <c r="A105" s="357" t="s">
        <v>94</v>
      </c>
      <c r="B105" s="359" t="s">
        <v>95</v>
      </c>
      <c r="C105" s="360"/>
      <c r="D105" s="178">
        <f>+SUM(E105:F105)</f>
        <v>0</v>
      </c>
      <c r="E105" s="114"/>
      <c r="F105" s="179"/>
      <c r="G105" s="83"/>
      <c r="H105" s="180" t="str">
        <f>+BA105&amp;BB105</f>
        <v/>
      </c>
      <c r="BA105" s="181" t="str">
        <f>IF($E105+$E106+$F105+$F106&lt;=$D15+$D16,"","Las Consultas de Urgencia realizadas en Extensión Horaria NO PUEDE ser mayor que el Total de Consultas de Urgencia de la Sección A. ")</f>
        <v/>
      </c>
      <c r="BB105" s="181" t="str">
        <f>IF($G105+$G106&lt;=$D68,"","Las Actividades Recuperativas realizadas en Extensión Horaria NO PUEDE ser mayor que el Total de Actividades de la Sección B. ")</f>
        <v/>
      </c>
      <c r="BC105" s="2"/>
      <c r="BD105" s="26">
        <f>IF($E105+$E106+$F105+$F106&lt;=$D15+$D16,0,1)</f>
        <v>0</v>
      </c>
      <c r="BE105" s="26">
        <f>IF($G105+$G106&lt;=$D68,0,1)</f>
        <v>0</v>
      </c>
      <c r="BF105" s="3"/>
    </row>
    <row r="106" spans="1:58" ht="15.75" customHeight="1" x14ac:dyDescent="0.15">
      <c r="A106" s="358"/>
      <c r="B106" s="361" t="s">
        <v>96</v>
      </c>
      <c r="C106" s="362"/>
      <c r="D106" s="52">
        <f>+SUM(E106:F106)</f>
        <v>0</v>
      </c>
      <c r="E106" s="53"/>
      <c r="F106" s="57"/>
      <c r="G106" s="58"/>
      <c r="H106" s="180"/>
      <c r="BA106" s="2"/>
      <c r="BB106" s="2"/>
      <c r="BC106" s="2"/>
      <c r="BD106" s="2"/>
      <c r="BE106" s="3"/>
      <c r="BF106" s="3"/>
    </row>
    <row r="107" spans="1:58" ht="21" customHeight="1" x14ac:dyDescent="0.2">
      <c r="A107" s="14" t="s">
        <v>97</v>
      </c>
      <c r="B107" s="59"/>
      <c r="C107" s="59"/>
      <c r="D107" s="59"/>
      <c r="E107" s="182"/>
      <c r="F107" s="182"/>
      <c r="G107" s="182"/>
      <c r="BA107" s="2"/>
      <c r="BB107" s="2"/>
      <c r="BC107" s="2"/>
      <c r="BD107" s="2"/>
      <c r="BE107" s="2"/>
      <c r="BF107" s="2"/>
    </row>
    <row r="108" spans="1:58" ht="31.5" customHeight="1" x14ac:dyDescent="0.15">
      <c r="A108" s="295" t="s">
        <v>98</v>
      </c>
      <c r="B108" s="296"/>
      <c r="C108" s="297"/>
      <c r="D108" s="301" t="s">
        <v>4</v>
      </c>
      <c r="E108" s="303" t="s">
        <v>7</v>
      </c>
      <c r="F108" s="304"/>
      <c r="G108" s="304"/>
      <c r="H108" s="304"/>
      <c r="I108" s="304"/>
      <c r="J108" s="304"/>
      <c r="K108" s="304"/>
      <c r="L108" s="304"/>
      <c r="M108" s="305"/>
      <c r="N108" s="301" t="s">
        <v>33</v>
      </c>
      <c r="O108" s="306" t="s">
        <v>9</v>
      </c>
      <c r="P108" s="306" t="s">
        <v>34</v>
      </c>
      <c r="BA108" s="2"/>
      <c r="BB108" s="2"/>
      <c r="BC108" s="2"/>
      <c r="BD108" s="2"/>
      <c r="BE108" s="3"/>
      <c r="BF108" s="3"/>
    </row>
    <row r="109" spans="1:58" ht="27" customHeight="1" x14ac:dyDescent="0.15">
      <c r="A109" s="298"/>
      <c r="B109" s="299"/>
      <c r="C109" s="300"/>
      <c r="D109" s="329"/>
      <c r="E109" s="40" t="s">
        <v>24</v>
      </c>
      <c r="F109" s="38" t="s">
        <v>25</v>
      </c>
      <c r="G109" s="38" t="s">
        <v>26</v>
      </c>
      <c r="H109" s="38" t="s">
        <v>15</v>
      </c>
      <c r="I109" s="38" t="s">
        <v>16</v>
      </c>
      <c r="J109" s="38" t="s">
        <v>17</v>
      </c>
      <c r="K109" s="38" t="s">
        <v>18</v>
      </c>
      <c r="L109" s="38" t="s">
        <v>19</v>
      </c>
      <c r="M109" s="39" t="s">
        <v>20</v>
      </c>
      <c r="N109" s="329"/>
      <c r="O109" s="307"/>
      <c r="P109" s="307"/>
      <c r="BA109" s="2"/>
      <c r="BB109" s="2"/>
      <c r="BC109" s="2"/>
      <c r="BD109" s="2"/>
      <c r="BE109" s="3"/>
      <c r="BF109" s="3"/>
    </row>
    <row r="110" spans="1:58" ht="15.75" customHeight="1" x14ac:dyDescent="0.15">
      <c r="A110" s="401" t="s">
        <v>99</v>
      </c>
      <c r="B110" s="402"/>
      <c r="C110" s="402"/>
      <c r="D110" s="44">
        <f>+SUM(E110:M110)</f>
        <v>144</v>
      </c>
      <c r="E110" s="62">
        <v>8</v>
      </c>
      <c r="F110" s="63">
        <v>1</v>
      </c>
      <c r="G110" s="63">
        <v>7</v>
      </c>
      <c r="H110" s="63">
        <v>4</v>
      </c>
      <c r="I110" s="63">
        <v>26</v>
      </c>
      <c r="J110" s="63">
        <v>12</v>
      </c>
      <c r="K110" s="63">
        <v>42</v>
      </c>
      <c r="L110" s="63">
        <v>16</v>
      </c>
      <c r="M110" s="64">
        <v>28</v>
      </c>
      <c r="N110" s="74">
        <v>144</v>
      </c>
      <c r="O110" s="74"/>
      <c r="P110" s="74"/>
      <c r="Q110" s="75" t="str">
        <f t="shared" ref="Q110:Q139" si="31">$BA110&amp;" "&amp;$BB110&amp;" "&amp;$BC110</f>
        <v xml:space="preserve">  </v>
      </c>
      <c r="BA110" s="11" t="str">
        <f t="shared" ref="BA110:BA139" si="32">IF($D110=0,"",IF($N110="",IF($D110="",""," No olvide escribir la columna Beneficiarios."),""))</f>
        <v/>
      </c>
      <c r="BB110" s="11" t="str">
        <f t="shared" ref="BB110:BB139" si="33">IF($D110&lt;$N110," El número de Beneficiarios NO puede ser mayor que el Total.","")</f>
        <v/>
      </c>
      <c r="BC110" s="17" t="str">
        <f t="shared" ref="BC110:BC139" si="34">IF($K110&lt;$O110," Las actividades de 60 años NO puede ser mayor que el de 20-64 años.","")</f>
        <v/>
      </c>
      <c r="BD110" s="26">
        <f t="shared" ref="BD110:BD139" si="35">IF($K110&lt;$O110,1,0)</f>
        <v>0</v>
      </c>
      <c r="BE110" s="26">
        <f t="shared" ref="BE110:BE139" si="36">IF($D110&lt;$N110,1,0)</f>
        <v>0</v>
      </c>
      <c r="BF110" s="26">
        <f t="shared" ref="BF110:BF139" si="37">IF($D110=0,"",IF($N110="",IF($D110="","",1),0))</f>
        <v>0</v>
      </c>
    </row>
    <row r="111" spans="1:58" ht="15.75" customHeight="1" x14ac:dyDescent="0.15">
      <c r="A111" s="352" t="s">
        <v>100</v>
      </c>
      <c r="B111" s="352"/>
      <c r="C111" s="352"/>
      <c r="D111" s="76">
        <f>+SUM(E111:M111)</f>
        <v>53</v>
      </c>
      <c r="E111" s="96">
        <v>5</v>
      </c>
      <c r="F111" s="80"/>
      <c r="G111" s="80">
        <v>4</v>
      </c>
      <c r="H111" s="80"/>
      <c r="I111" s="80">
        <v>17</v>
      </c>
      <c r="J111" s="80">
        <v>4</v>
      </c>
      <c r="K111" s="80">
        <v>15</v>
      </c>
      <c r="L111" s="80">
        <v>8</v>
      </c>
      <c r="M111" s="98"/>
      <c r="N111" s="83">
        <v>53</v>
      </c>
      <c r="O111" s="83"/>
      <c r="P111" s="83"/>
      <c r="Q111" s="75" t="str">
        <f t="shared" si="31"/>
        <v xml:space="preserve">  </v>
      </c>
      <c r="BA111" s="11" t="str">
        <f t="shared" si="32"/>
        <v/>
      </c>
      <c r="BB111" s="11" t="str">
        <f t="shared" si="33"/>
        <v/>
      </c>
      <c r="BC111" s="17" t="str">
        <f t="shared" si="34"/>
        <v/>
      </c>
      <c r="BD111" s="26">
        <f t="shared" si="35"/>
        <v>0</v>
      </c>
      <c r="BE111" s="26">
        <f t="shared" si="36"/>
        <v>0</v>
      </c>
      <c r="BF111" s="26">
        <f t="shared" si="37"/>
        <v>0</v>
      </c>
    </row>
    <row r="112" spans="1:58" ht="20.25" customHeight="1" x14ac:dyDescent="0.15">
      <c r="A112" s="311" t="s">
        <v>101</v>
      </c>
      <c r="B112" s="312"/>
      <c r="C112" s="313"/>
      <c r="D112" s="76">
        <f>+SUM(E112:M112)</f>
        <v>260</v>
      </c>
      <c r="E112" s="96">
        <v>58</v>
      </c>
      <c r="F112" s="115">
        <v>5</v>
      </c>
      <c r="G112" s="115">
        <v>19</v>
      </c>
      <c r="H112" s="115"/>
      <c r="I112" s="115">
        <v>41</v>
      </c>
      <c r="J112" s="115">
        <v>14</v>
      </c>
      <c r="K112" s="115">
        <v>111</v>
      </c>
      <c r="L112" s="115">
        <v>12</v>
      </c>
      <c r="M112" s="179"/>
      <c r="N112" s="117">
        <v>260</v>
      </c>
      <c r="O112" s="117"/>
      <c r="P112" s="117"/>
      <c r="Q112" s="75" t="str">
        <f t="shared" si="31"/>
        <v xml:space="preserve">  </v>
      </c>
      <c r="BA112" s="11" t="str">
        <f t="shared" si="32"/>
        <v/>
      </c>
      <c r="BB112" s="11" t="str">
        <f t="shared" si="33"/>
        <v/>
      </c>
      <c r="BC112" s="17" t="str">
        <f t="shared" si="34"/>
        <v/>
      </c>
      <c r="BD112" s="26">
        <f t="shared" si="35"/>
        <v>0</v>
      </c>
      <c r="BE112" s="26">
        <f t="shared" si="36"/>
        <v>0</v>
      </c>
      <c r="BF112" s="26">
        <f t="shared" si="37"/>
        <v>0</v>
      </c>
    </row>
    <row r="113" spans="1:58" ht="15" customHeight="1" x14ac:dyDescent="0.15">
      <c r="A113" s="352" t="s">
        <v>102</v>
      </c>
      <c r="B113" s="352"/>
      <c r="C113" s="352"/>
      <c r="D113" s="76">
        <f>+SUM(E113:M113)</f>
        <v>0</v>
      </c>
      <c r="E113" s="96"/>
      <c r="F113" s="80"/>
      <c r="G113" s="80"/>
      <c r="H113" s="80"/>
      <c r="I113" s="80"/>
      <c r="J113" s="80"/>
      <c r="K113" s="80"/>
      <c r="L113" s="80"/>
      <c r="M113" s="98"/>
      <c r="N113" s="83"/>
      <c r="O113" s="83"/>
      <c r="P113" s="83"/>
      <c r="Q113" s="75" t="str">
        <f t="shared" si="31"/>
        <v xml:space="preserve">  </v>
      </c>
      <c r="BA113" s="11" t="str">
        <f t="shared" si="32"/>
        <v/>
      </c>
      <c r="BB113" s="11" t="str">
        <f t="shared" si="33"/>
        <v/>
      </c>
      <c r="BC113" s="17" t="str">
        <f t="shared" si="34"/>
        <v/>
      </c>
      <c r="BD113" s="26">
        <f t="shared" si="35"/>
        <v>0</v>
      </c>
      <c r="BE113" s="26">
        <f t="shared" si="36"/>
        <v>0</v>
      </c>
      <c r="BF113" s="26" t="str">
        <f t="shared" si="37"/>
        <v/>
      </c>
    </row>
    <row r="114" spans="1:58" ht="15.75" customHeight="1" x14ac:dyDescent="0.15">
      <c r="A114" s="352" t="s">
        <v>187</v>
      </c>
      <c r="B114" s="352"/>
      <c r="C114" s="352"/>
      <c r="D114" s="76">
        <f t="shared" ref="D114:D119" si="38">+SUM(H114:M114)</f>
        <v>199</v>
      </c>
      <c r="E114" s="77"/>
      <c r="F114" s="79"/>
      <c r="G114" s="79"/>
      <c r="H114" s="80"/>
      <c r="I114" s="80">
        <v>13</v>
      </c>
      <c r="J114" s="80">
        <v>27</v>
      </c>
      <c r="K114" s="80">
        <v>150</v>
      </c>
      <c r="L114" s="80">
        <v>2</v>
      </c>
      <c r="M114" s="98">
        <v>7</v>
      </c>
      <c r="N114" s="83">
        <v>199</v>
      </c>
      <c r="O114" s="83">
        <v>12</v>
      </c>
      <c r="P114" s="83"/>
      <c r="Q114" s="75" t="str">
        <f t="shared" si="31"/>
        <v xml:space="preserve">  </v>
      </c>
      <c r="BA114" s="11" t="str">
        <f t="shared" si="32"/>
        <v/>
      </c>
      <c r="BB114" s="11" t="str">
        <f t="shared" si="33"/>
        <v/>
      </c>
      <c r="BC114" s="17" t="str">
        <f t="shared" si="34"/>
        <v/>
      </c>
      <c r="BD114" s="26">
        <f t="shared" si="35"/>
        <v>0</v>
      </c>
      <c r="BE114" s="26">
        <f t="shared" si="36"/>
        <v>0</v>
      </c>
      <c r="BF114" s="26">
        <f t="shared" si="37"/>
        <v>0</v>
      </c>
    </row>
    <row r="115" spans="1:58" ht="15.75" customHeight="1" x14ac:dyDescent="0.15">
      <c r="A115" s="320" t="s">
        <v>188</v>
      </c>
      <c r="B115" s="320"/>
      <c r="C115" s="320"/>
      <c r="D115" s="76">
        <f t="shared" si="38"/>
        <v>31</v>
      </c>
      <c r="E115" s="77"/>
      <c r="F115" s="79"/>
      <c r="G115" s="79"/>
      <c r="H115" s="80">
        <v>13</v>
      </c>
      <c r="I115" s="80">
        <v>3</v>
      </c>
      <c r="J115" s="80">
        <v>3</v>
      </c>
      <c r="K115" s="80">
        <v>4</v>
      </c>
      <c r="L115" s="80"/>
      <c r="M115" s="98">
        <v>8</v>
      </c>
      <c r="N115" s="83">
        <v>31</v>
      </c>
      <c r="O115" s="83"/>
      <c r="P115" s="83"/>
      <c r="Q115" s="75" t="str">
        <f t="shared" si="31"/>
        <v xml:space="preserve">  </v>
      </c>
      <c r="BA115" s="11" t="str">
        <f t="shared" si="32"/>
        <v/>
      </c>
      <c r="BB115" s="11" t="str">
        <f t="shared" si="33"/>
        <v/>
      </c>
      <c r="BC115" s="17" t="str">
        <f t="shared" si="34"/>
        <v/>
      </c>
      <c r="BD115" s="26">
        <f t="shared" si="35"/>
        <v>0</v>
      </c>
      <c r="BE115" s="26">
        <f t="shared" si="36"/>
        <v>0</v>
      </c>
      <c r="BF115" s="26">
        <f t="shared" si="37"/>
        <v>0</v>
      </c>
    </row>
    <row r="116" spans="1:58" ht="15.75" customHeight="1" x14ac:dyDescent="0.15">
      <c r="A116" s="320" t="s">
        <v>189</v>
      </c>
      <c r="B116" s="320"/>
      <c r="C116" s="320"/>
      <c r="D116" s="76">
        <f t="shared" si="38"/>
        <v>25</v>
      </c>
      <c r="E116" s="77"/>
      <c r="F116" s="79"/>
      <c r="G116" s="79"/>
      <c r="H116" s="80"/>
      <c r="I116" s="80"/>
      <c r="J116" s="80">
        <v>6</v>
      </c>
      <c r="K116" s="80">
        <v>7</v>
      </c>
      <c r="L116" s="80"/>
      <c r="M116" s="98">
        <v>12</v>
      </c>
      <c r="N116" s="83">
        <v>25</v>
      </c>
      <c r="O116" s="83"/>
      <c r="P116" s="83"/>
      <c r="Q116" s="75" t="str">
        <f t="shared" si="31"/>
        <v xml:space="preserve">  </v>
      </c>
      <c r="BA116" s="11" t="str">
        <f t="shared" si="32"/>
        <v/>
      </c>
      <c r="BB116" s="11" t="str">
        <f t="shared" si="33"/>
        <v/>
      </c>
      <c r="BC116" s="17" t="str">
        <f t="shared" si="34"/>
        <v/>
      </c>
      <c r="BD116" s="26">
        <f t="shared" si="35"/>
        <v>0</v>
      </c>
      <c r="BE116" s="26">
        <f t="shared" si="36"/>
        <v>0</v>
      </c>
      <c r="BF116" s="26">
        <f t="shared" si="37"/>
        <v>0</v>
      </c>
    </row>
    <row r="117" spans="1:58" ht="15.75" customHeight="1" x14ac:dyDescent="0.15">
      <c r="A117" s="320" t="s">
        <v>190</v>
      </c>
      <c r="B117" s="320"/>
      <c r="C117" s="320"/>
      <c r="D117" s="76">
        <f t="shared" si="38"/>
        <v>19</v>
      </c>
      <c r="E117" s="77"/>
      <c r="F117" s="79"/>
      <c r="G117" s="79"/>
      <c r="H117" s="80"/>
      <c r="I117" s="80"/>
      <c r="J117" s="80">
        <v>6</v>
      </c>
      <c r="K117" s="80">
        <v>7</v>
      </c>
      <c r="L117" s="80">
        <v>1</v>
      </c>
      <c r="M117" s="98">
        <v>5</v>
      </c>
      <c r="N117" s="83">
        <v>19</v>
      </c>
      <c r="O117" s="83"/>
      <c r="P117" s="83"/>
      <c r="Q117" s="75" t="str">
        <f t="shared" si="31"/>
        <v xml:space="preserve">  </v>
      </c>
      <c r="BA117" s="11" t="str">
        <f t="shared" si="32"/>
        <v/>
      </c>
      <c r="BB117" s="11" t="str">
        <f t="shared" si="33"/>
        <v/>
      </c>
      <c r="BC117" s="17" t="str">
        <f t="shared" si="34"/>
        <v/>
      </c>
      <c r="BD117" s="26">
        <f t="shared" si="35"/>
        <v>0</v>
      </c>
      <c r="BE117" s="26">
        <f t="shared" si="36"/>
        <v>0</v>
      </c>
      <c r="BF117" s="26">
        <f t="shared" si="37"/>
        <v>0</v>
      </c>
    </row>
    <row r="118" spans="1:58" ht="15" customHeight="1" x14ac:dyDescent="0.15">
      <c r="A118" s="320" t="s">
        <v>170</v>
      </c>
      <c r="B118" s="320"/>
      <c r="C118" s="320"/>
      <c r="D118" s="76">
        <f t="shared" si="38"/>
        <v>0</v>
      </c>
      <c r="E118" s="77"/>
      <c r="F118" s="79"/>
      <c r="G118" s="79"/>
      <c r="H118" s="80"/>
      <c r="I118" s="80"/>
      <c r="J118" s="80"/>
      <c r="K118" s="80"/>
      <c r="L118" s="80"/>
      <c r="M118" s="98"/>
      <c r="N118" s="83"/>
      <c r="O118" s="83"/>
      <c r="P118" s="83"/>
      <c r="Q118" s="75" t="str">
        <f t="shared" si="31"/>
        <v xml:space="preserve">  </v>
      </c>
      <c r="BA118" s="11" t="str">
        <f t="shared" si="32"/>
        <v/>
      </c>
      <c r="BB118" s="11" t="str">
        <f t="shared" si="33"/>
        <v/>
      </c>
      <c r="BC118" s="17" t="str">
        <f t="shared" si="34"/>
        <v/>
      </c>
      <c r="BD118" s="26">
        <f t="shared" si="35"/>
        <v>0</v>
      </c>
      <c r="BE118" s="26">
        <f t="shared" si="36"/>
        <v>0</v>
      </c>
      <c r="BF118" s="26" t="str">
        <f t="shared" si="37"/>
        <v/>
      </c>
    </row>
    <row r="119" spans="1:58" ht="15.75" customHeight="1" x14ac:dyDescent="0.15">
      <c r="A119" s="352" t="s">
        <v>103</v>
      </c>
      <c r="B119" s="352"/>
      <c r="C119" s="352"/>
      <c r="D119" s="76">
        <f t="shared" si="38"/>
        <v>0</v>
      </c>
      <c r="E119" s="77"/>
      <c r="F119" s="79"/>
      <c r="G119" s="79"/>
      <c r="H119" s="80"/>
      <c r="I119" s="80"/>
      <c r="J119" s="80"/>
      <c r="K119" s="80"/>
      <c r="L119" s="80"/>
      <c r="M119" s="98"/>
      <c r="N119" s="83"/>
      <c r="O119" s="83"/>
      <c r="P119" s="83"/>
      <c r="Q119" s="75" t="str">
        <f t="shared" si="31"/>
        <v xml:space="preserve">  </v>
      </c>
      <c r="BA119" s="11" t="str">
        <f t="shared" si="32"/>
        <v/>
      </c>
      <c r="BB119" s="11" t="str">
        <f t="shared" si="33"/>
        <v/>
      </c>
      <c r="BC119" s="17" t="str">
        <f t="shared" si="34"/>
        <v/>
      </c>
      <c r="BD119" s="26">
        <f t="shared" si="35"/>
        <v>0</v>
      </c>
      <c r="BE119" s="26">
        <f t="shared" si="36"/>
        <v>0</v>
      </c>
      <c r="BF119" s="26" t="str">
        <f t="shared" si="37"/>
        <v/>
      </c>
    </row>
    <row r="120" spans="1:58" ht="15.75" customHeight="1" x14ac:dyDescent="0.15">
      <c r="A120" s="352" t="s">
        <v>104</v>
      </c>
      <c r="B120" s="352"/>
      <c r="C120" s="352"/>
      <c r="D120" s="76">
        <f>+SUM(J120:M120)</f>
        <v>0</v>
      </c>
      <c r="E120" s="77"/>
      <c r="F120" s="79"/>
      <c r="G120" s="79"/>
      <c r="H120" s="79"/>
      <c r="I120" s="79"/>
      <c r="J120" s="80"/>
      <c r="K120" s="80"/>
      <c r="L120" s="80"/>
      <c r="M120" s="98"/>
      <c r="N120" s="83"/>
      <c r="O120" s="83"/>
      <c r="P120" s="83"/>
      <c r="Q120" s="75" t="str">
        <f t="shared" si="31"/>
        <v xml:space="preserve">  </v>
      </c>
      <c r="BA120" s="11" t="str">
        <f t="shared" si="32"/>
        <v/>
      </c>
      <c r="BB120" s="11" t="str">
        <f t="shared" si="33"/>
        <v/>
      </c>
      <c r="BC120" s="17" t="str">
        <f t="shared" si="34"/>
        <v/>
      </c>
      <c r="BD120" s="26">
        <f t="shared" si="35"/>
        <v>0</v>
      </c>
      <c r="BE120" s="26">
        <f t="shared" si="36"/>
        <v>0</v>
      </c>
      <c r="BF120" s="26" t="str">
        <f t="shared" si="37"/>
        <v/>
      </c>
    </row>
    <row r="121" spans="1:58" ht="15.75" customHeight="1" x14ac:dyDescent="0.15">
      <c r="A121" s="352" t="s">
        <v>105</v>
      </c>
      <c r="B121" s="352"/>
      <c r="C121" s="352"/>
      <c r="D121" s="76">
        <f>+SUM(G121:M121)</f>
        <v>7</v>
      </c>
      <c r="E121" s="77"/>
      <c r="F121" s="79"/>
      <c r="G121" s="80"/>
      <c r="H121" s="80"/>
      <c r="I121" s="80"/>
      <c r="J121" s="80"/>
      <c r="K121" s="80">
        <v>5</v>
      </c>
      <c r="L121" s="80"/>
      <c r="M121" s="98">
        <v>2</v>
      </c>
      <c r="N121" s="83">
        <v>7</v>
      </c>
      <c r="O121" s="83"/>
      <c r="P121" s="83"/>
      <c r="Q121" s="75" t="str">
        <f t="shared" si="31"/>
        <v xml:space="preserve">  </v>
      </c>
      <c r="BA121" s="11" t="str">
        <f t="shared" si="32"/>
        <v/>
      </c>
      <c r="BB121" s="11" t="str">
        <f t="shared" si="33"/>
        <v/>
      </c>
      <c r="BC121" s="17" t="str">
        <f t="shared" si="34"/>
        <v/>
      </c>
      <c r="BD121" s="26">
        <f t="shared" si="35"/>
        <v>0</v>
      </c>
      <c r="BE121" s="26">
        <f t="shared" si="36"/>
        <v>0</v>
      </c>
      <c r="BF121" s="26">
        <f t="shared" si="37"/>
        <v>0</v>
      </c>
    </row>
    <row r="122" spans="1:58" ht="15.75" customHeight="1" x14ac:dyDescent="0.15">
      <c r="A122" s="352" t="s">
        <v>106</v>
      </c>
      <c r="B122" s="352"/>
      <c r="C122" s="352"/>
      <c r="D122" s="76">
        <f>+SUM(E122,I122)</f>
        <v>0</v>
      </c>
      <c r="E122" s="96"/>
      <c r="F122" s="79"/>
      <c r="G122" s="79"/>
      <c r="H122" s="79"/>
      <c r="I122" s="80"/>
      <c r="J122" s="79"/>
      <c r="K122" s="79"/>
      <c r="L122" s="79"/>
      <c r="M122" s="99"/>
      <c r="N122" s="83"/>
      <c r="O122" s="82"/>
      <c r="P122" s="83"/>
      <c r="Q122" s="75" t="str">
        <f t="shared" si="31"/>
        <v xml:space="preserve">  </v>
      </c>
      <c r="BA122" s="11" t="str">
        <f t="shared" si="32"/>
        <v/>
      </c>
      <c r="BB122" s="11" t="str">
        <f t="shared" si="33"/>
        <v/>
      </c>
      <c r="BC122" s="17" t="str">
        <f t="shared" si="34"/>
        <v/>
      </c>
      <c r="BD122" s="26">
        <f t="shared" si="35"/>
        <v>0</v>
      </c>
      <c r="BE122" s="26">
        <f t="shared" si="36"/>
        <v>0</v>
      </c>
      <c r="BF122" s="26" t="str">
        <f t="shared" si="37"/>
        <v/>
      </c>
    </row>
    <row r="123" spans="1:58" ht="15.75" customHeight="1" x14ac:dyDescent="0.15">
      <c r="A123" s="352" t="s">
        <v>107</v>
      </c>
      <c r="B123" s="352"/>
      <c r="C123" s="352"/>
      <c r="D123" s="76">
        <f>+SUM(E123,I123)</f>
        <v>0</v>
      </c>
      <c r="E123" s="96"/>
      <c r="F123" s="79"/>
      <c r="G123" s="79"/>
      <c r="H123" s="79"/>
      <c r="I123" s="80"/>
      <c r="J123" s="79"/>
      <c r="K123" s="79"/>
      <c r="L123" s="79"/>
      <c r="M123" s="99"/>
      <c r="N123" s="83"/>
      <c r="O123" s="82"/>
      <c r="P123" s="83"/>
      <c r="Q123" s="75" t="str">
        <f t="shared" si="31"/>
        <v xml:space="preserve">  </v>
      </c>
      <c r="BA123" s="11" t="str">
        <f t="shared" si="32"/>
        <v/>
      </c>
      <c r="BB123" s="11" t="str">
        <f t="shared" si="33"/>
        <v/>
      </c>
      <c r="BC123" s="17" t="str">
        <f t="shared" si="34"/>
        <v/>
      </c>
      <c r="BD123" s="26">
        <f t="shared" si="35"/>
        <v>0</v>
      </c>
      <c r="BE123" s="26">
        <f t="shared" si="36"/>
        <v>0</v>
      </c>
      <c r="BF123" s="26" t="str">
        <f t="shared" si="37"/>
        <v/>
      </c>
    </row>
    <row r="124" spans="1:58" ht="15.75" customHeight="1" x14ac:dyDescent="0.15">
      <c r="A124" s="352" t="s">
        <v>108</v>
      </c>
      <c r="B124" s="352"/>
      <c r="C124" s="352"/>
      <c r="D124" s="76">
        <f>+SUM(E124:K124)</f>
        <v>219</v>
      </c>
      <c r="E124" s="96"/>
      <c r="F124" s="80"/>
      <c r="G124" s="80"/>
      <c r="H124" s="80">
        <v>18</v>
      </c>
      <c r="I124" s="80">
        <v>81</v>
      </c>
      <c r="J124" s="80">
        <v>119</v>
      </c>
      <c r="K124" s="80">
        <v>1</v>
      </c>
      <c r="L124" s="79"/>
      <c r="M124" s="99"/>
      <c r="N124" s="83">
        <v>219</v>
      </c>
      <c r="O124" s="83"/>
      <c r="P124" s="83"/>
      <c r="Q124" s="75" t="str">
        <f t="shared" si="31"/>
        <v xml:space="preserve">  </v>
      </c>
      <c r="BA124" s="11" t="str">
        <f t="shared" si="32"/>
        <v/>
      </c>
      <c r="BB124" s="11" t="str">
        <f t="shared" si="33"/>
        <v/>
      </c>
      <c r="BC124" s="17" t="str">
        <f t="shared" si="34"/>
        <v/>
      </c>
      <c r="BD124" s="26">
        <f t="shared" si="35"/>
        <v>0</v>
      </c>
      <c r="BE124" s="26">
        <f t="shared" si="36"/>
        <v>0</v>
      </c>
      <c r="BF124" s="26">
        <f t="shared" si="37"/>
        <v>0</v>
      </c>
    </row>
    <row r="125" spans="1:58" ht="15.75" customHeight="1" x14ac:dyDescent="0.15">
      <c r="A125" s="352" t="s">
        <v>191</v>
      </c>
      <c r="B125" s="352"/>
      <c r="C125" s="352"/>
      <c r="D125" s="76">
        <f>+SUM(E125:K125)</f>
        <v>0</v>
      </c>
      <c r="E125" s="96"/>
      <c r="F125" s="80"/>
      <c r="G125" s="80"/>
      <c r="H125" s="80"/>
      <c r="I125" s="80"/>
      <c r="J125" s="80"/>
      <c r="K125" s="80"/>
      <c r="L125" s="79"/>
      <c r="M125" s="99"/>
      <c r="N125" s="83"/>
      <c r="O125" s="83"/>
      <c r="P125" s="83"/>
      <c r="Q125" s="75" t="str">
        <f t="shared" si="31"/>
        <v xml:space="preserve">  </v>
      </c>
      <c r="BA125" s="11" t="str">
        <f t="shared" si="32"/>
        <v/>
      </c>
      <c r="BB125" s="11" t="str">
        <f t="shared" si="33"/>
        <v/>
      </c>
      <c r="BC125" s="17" t="str">
        <f t="shared" si="34"/>
        <v/>
      </c>
      <c r="BD125" s="26">
        <f t="shared" si="35"/>
        <v>0</v>
      </c>
      <c r="BE125" s="26">
        <f t="shared" si="36"/>
        <v>0</v>
      </c>
      <c r="BF125" s="26" t="str">
        <f t="shared" si="37"/>
        <v/>
      </c>
    </row>
    <row r="126" spans="1:58" ht="15.75" customHeight="1" x14ac:dyDescent="0.15">
      <c r="A126" s="353" t="s">
        <v>192</v>
      </c>
      <c r="B126" s="354"/>
      <c r="C126" s="355"/>
      <c r="D126" s="76">
        <f>+SUM(E126:K126)</f>
        <v>13</v>
      </c>
      <c r="E126" s="96"/>
      <c r="F126" s="80"/>
      <c r="G126" s="80"/>
      <c r="H126" s="80">
        <v>3</v>
      </c>
      <c r="I126" s="80">
        <v>4</v>
      </c>
      <c r="J126" s="80">
        <v>6</v>
      </c>
      <c r="K126" s="80"/>
      <c r="L126" s="79"/>
      <c r="M126" s="99"/>
      <c r="N126" s="83">
        <v>13</v>
      </c>
      <c r="O126" s="83"/>
      <c r="P126" s="83"/>
      <c r="Q126" s="75" t="str">
        <f t="shared" si="31"/>
        <v xml:space="preserve">  </v>
      </c>
      <c r="BA126" s="11" t="str">
        <f t="shared" si="32"/>
        <v/>
      </c>
      <c r="BB126" s="11" t="str">
        <f t="shared" si="33"/>
        <v/>
      </c>
      <c r="BC126" s="17" t="str">
        <f t="shared" si="34"/>
        <v/>
      </c>
      <c r="BD126" s="26">
        <f t="shared" si="35"/>
        <v>0</v>
      </c>
      <c r="BE126" s="26">
        <f t="shared" si="36"/>
        <v>0</v>
      </c>
      <c r="BF126" s="26">
        <f t="shared" si="37"/>
        <v>0</v>
      </c>
    </row>
    <row r="127" spans="1:58" ht="15.75" customHeight="1" x14ac:dyDescent="0.15">
      <c r="A127" s="349" t="s">
        <v>193</v>
      </c>
      <c r="B127" s="350"/>
      <c r="C127" s="351"/>
      <c r="D127" s="76">
        <f>+SUM(E127:K127)</f>
        <v>0</v>
      </c>
      <c r="E127" s="96"/>
      <c r="F127" s="80"/>
      <c r="G127" s="80"/>
      <c r="H127" s="80"/>
      <c r="I127" s="80"/>
      <c r="J127" s="80"/>
      <c r="K127" s="80"/>
      <c r="L127" s="79"/>
      <c r="M127" s="99"/>
      <c r="N127" s="83"/>
      <c r="O127" s="83"/>
      <c r="P127" s="83"/>
      <c r="Q127" s="75" t="str">
        <f t="shared" si="31"/>
        <v xml:space="preserve">  </v>
      </c>
      <c r="BA127" s="11" t="str">
        <f t="shared" si="32"/>
        <v/>
      </c>
      <c r="BB127" s="11" t="str">
        <f t="shared" si="33"/>
        <v/>
      </c>
      <c r="BC127" s="17" t="str">
        <f t="shared" si="34"/>
        <v/>
      </c>
      <c r="BD127" s="26">
        <f t="shared" si="35"/>
        <v>0</v>
      </c>
      <c r="BE127" s="26">
        <f t="shared" si="36"/>
        <v>0</v>
      </c>
      <c r="BF127" s="26" t="str">
        <f t="shared" si="37"/>
        <v/>
      </c>
    </row>
    <row r="128" spans="1:58" ht="15.75" customHeight="1" x14ac:dyDescent="0.15">
      <c r="A128" s="352" t="s">
        <v>109</v>
      </c>
      <c r="B128" s="352"/>
      <c r="C128" s="352"/>
      <c r="D128" s="76">
        <f>+SUM(H128:M128)</f>
        <v>38</v>
      </c>
      <c r="E128" s="77"/>
      <c r="F128" s="79"/>
      <c r="G128" s="79"/>
      <c r="H128" s="80"/>
      <c r="I128" s="80"/>
      <c r="J128" s="80"/>
      <c r="K128" s="80">
        <v>10</v>
      </c>
      <c r="L128" s="80">
        <v>14</v>
      </c>
      <c r="M128" s="98">
        <v>14</v>
      </c>
      <c r="N128" s="83">
        <v>38</v>
      </c>
      <c r="O128" s="83"/>
      <c r="P128" s="83"/>
      <c r="Q128" s="75" t="str">
        <f t="shared" si="31"/>
        <v xml:space="preserve">  </v>
      </c>
      <c r="BA128" s="11" t="str">
        <f t="shared" si="32"/>
        <v/>
      </c>
      <c r="BB128" s="11" t="str">
        <f t="shared" si="33"/>
        <v/>
      </c>
      <c r="BC128" s="17" t="str">
        <f t="shared" si="34"/>
        <v/>
      </c>
      <c r="BD128" s="26">
        <f t="shared" si="35"/>
        <v>0</v>
      </c>
      <c r="BE128" s="26">
        <f t="shared" si="36"/>
        <v>0</v>
      </c>
      <c r="BF128" s="26">
        <f t="shared" si="37"/>
        <v>0</v>
      </c>
    </row>
    <row r="129" spans="1:58" ht="15.75" customHeight="1" x14ac:dyDescent="0.15">
      <c r="A129" s="349" t="s">
        <v>194</v>
      </c>
      <c r="B129" s="350"/>
      <c r="C129" s="351"/>
      <c r="D129" s="76">
        <f>+SUM(H129:M129)</f>
        <v>0</v>
      </c>
      <c r="E129" s="77"/>
      <c r="F129" s="79"/>
      <c r="G129" s="79"/>
      <c r="H129" s="80"/>
      <c r="I129" s="80"/>
      <c r="J129" s="80"/>
      <c r="K129" s="80"/>
      <c r="L129" s="80"/>
      <c r="M129" s="98"/>
      <c r="N129" s="83"/>
      <c r="O129" s="83"/>
      <c r="P129" s="83"/>
      <c r="Q129" s="75" t="str">
        <f t="shared" si="31"/>
        <v xml:space="preserve">  </v>
      </c>
      <c r="BA129" s="11" t="str">
        <f t="shared" si="32"/>
        <v/>
      </c>
      <c r="BB129" s="11" t="str">
        <f t="shared" si="33"/>
        <v/>
      </c>
      <c r="BC129" s="17" t="str">
        <f t="shared" si="34"/>
        <v/>
      </c>
      <c r="BD129" s="26">
        <f t="shared" si="35"/>
        <v>0</v>
      </c>
      <c r="BE129" s="26">
        <f t="shared" si="36"/>
        <v>0</v>
      </c>
      <c r="BF129" s="26" t="str">
        <f t="shared" si="37"/>
        <v/>
      </c>
    </row>
    <row r="130" spans="1:58" ht="15.75" customHeight="1" x14ac:dyDescent="0.15">
      <c r="A130" s="349" t="s">
        <v>195</v>
      </c>
      <c r="B130" s="350"/>
      <c r="C130" s="351"/>
      <c r="D130" s="76">
        <f>+SUM(J130:M130)</f>
        <v>6</v>
      </c>
      <c r="E130" s="77"/>
      <c r="F130" s="79"/>
      <c r="G130" s="79"/>
      <c r="H130" s="79"/>
      <c r="I130" s="79"/>
      <c r="J130" s="80"/>
      <c r="K130" s="80">
        <v>3</v>
      </c>
      <c r="L130" s="80">
        <v>3</v>
      </c>
      <c r="M130" s="98"/>
      <c r="N130" s="83">
        <v>6</v>
      </c>
      <c r="O130" s="82"/>
      <c r="P130" s="83"/>
      <c r="Q130" s="75" t="str">
        <f t="shared" si="31"/>
        <v xml:space="preserve">  </v>
      </c>
      <c r="BA130" s="11" t="str">
        <f t="shared" si="32"/>
        <v/>
      </c>
      <c r="BB130" s="11" t="str">
        <f t="shared" si="33"/>
        <v/>
      </c>
      <c r="BC130" s="17" t="str">
        <f t="shared" si="34"/>
        <v/>
      </c>
      <c r="BD130" s="26">
        <f t="shared" si="35"/>
        <v>0</v>
      </c>
      <c r="BE130" s="26">
        <f t="shared" si="36"/>
        <v>0</v>
      </c>
      <c r="BF130" s="26">
        <f t="shared" si="37"/>
        <v>0</v>
      </c>
    </row>
    <row r="131" spans="1:58" ht="15.75" customHeight="1" x14ac:dyDescent="0.15">
      <c r="A131" s="349" t="s">
        <v>196</v>
      </c>
      <c r="B131" s="350"/>
      <c r="C131" s="351"/>
      <c r="D131" s="76">
        <f>+SUM(J131:M131)</f>
        <v>0</v>
      </c>
      <c r="E131" s="77"/>
      <c r="F131" s="79"/>
      <c r="G131" s="79"/>
      <c r="H131" s="79"/>
      <c r="I131" s="79"/>
      <c r="J131" s="80"/>
      <c r="K131" s="80"/>
      <c r="L131" s="80"/>
      <c r="M131" s="98"/>
      <c r="N131" s="83"/>
      <c r="O131" s="82"/>
      <c r="P131" s="83"/>
      <c r="Q131" s="75" t="str">
        <f t="shared" si="31"/>
        <v xml:space="preserve">  </v>
      </c>
      <c r="BA131" s="11" t="str">
        <f t="shared" si="32"/>
        <v/>
      </c>
      <c r="BB131" s="11" t="str">
        <f t="shared" si="33"/>
        <v/>
      </c>
      <c r="BC131" s="17" t="str">
        <f t="shared" si="34"/>
        <v/>
      </c>
      <c r="BD131" s="26">
        <f t="shared" si="35"/>
        <v>0</v>
      </c>
      <c r="BE131" s="26">
        <f t="shared" si="36"/>
        <v>0</v>
      </c>
      <c r="BF131" s="26" t="str">
        <f t="shared" si="37"/>
        <v/>
      </c>
    </row>
    <row r="132" spans="1:58" ht="15.75" customHeight="1" x14ac:dyDescent="0.15">
      <c r="A132" s="349" t="s">
        <v>197</v>
      </c>
      <c r="B132" s="350"/>
      <c r="C132" s="351"/>
      <c r="D132" s="76">
        <f>+SUM(J132:M132)</f>
        <v>0</v>
      </c>
      <c r="E132" s="77"/>
      <c r="F132" s="79"/>
      <c r="G132" s="79"/>
      <c r="H132" s="79"/>
      <c r="I132" s="79"/>
      <c r="J132" s="80"/>
      <c r="K132" s="80"/>
      <c r="L132" s="80"/>
      <c r="M132" s="98"/>
      <c r="N132" s="83"/>
      <c r="O132" s="82"/>
      <c r="P132" s="83"/>
      <c r="Q132" s="75" t="str">
        <f t="shared" si="31"/>
        <v xml:space="preserve">  </v>
      </c>
      <c r="BA132" s="11" t="str">
        <f t="shared" si="32"/>
        <v/>
      </c>
      <c r="BB132" s="11" t="str">
        <f t="shared" si="33"/>
        <v/>
      </c>
      <c r="BC132" s="17" t="str">
        <f t="shared" si="34"/>
        <v/>
      </c>
      <c r="BD132" s="26">
        <f t="shared" si="35"/>
        <v>0</v>
      </c>
      <c r="BE132" s="26">
        <f t="shared" si="36"/>
        <v>0</v>
      </c>
      <c r="BF132" s="26" t="str">
        <f t="shared" si="37"/>
        <v/>
      </c>
    </row>
    <row r="133" spans="1:58" ht="13.5" customHeight="1" x14ac:dyDescent="0.15">
      <c r="A133" s="352" t="s">
        <v>110</v>
      </c>
      <c r="B133" s="352"/>
      <c r="C133" s="352"/>
      <c r="D133" s="76">
        <f t="shared" ref="D133:D139" si="39">+SUM(E133:M133)</f>
        <v>4</v>
      </c>
      <c r="E133" s="96"/>
      <c r="F133" s="80"/>
      <c r="G133" s="80">
        <v>1</v>
      </c>
      <c r="H133" s="80">
        <v>1</v>
      </c>
      <c r="I133" s="80"/>
      <c r="J133" s="80">
        <v>1</v>
      </c>
      <c r="K133" s="80"/>
      <c r="L133" s="80">
        <v>1</v>
      </c>
      <c r="M133" s="98"/>
      <c r="N133" s="83">
        <v>4</v>
      </c>
      <c r="O133" s="83"/>
      <c r="P133" s="83"/>
      <c r="Q133" s="75" t="str">
        <f t="shared" si="31"/>
        <v xml:space="preserve">  </v>
      </c>
      <c r="BA133" s="11" t="str">
        <f t="shared" si="32"/>
        <v/>
      </c>
      <c r="BB133" s="11" t="str">
        <f t="shared" si="33"/>
        <v/>
      </c>
      <c r="BC133" s="17" t="str">
        <f t="shared" si="34"/>
        <v/>
      </c>
      <c r="BD133" s="26">
        <f t="shared" si="35"/>
        <v>0</v>
      </c>
      <c r="BE133" s="26">
        <f t="shared" si="36"/>
        <v>0</v>
      </c>
      <c r="BF133" s="26">
        <f t="shared" si="37"/>
        <v>0</v>
      </c>
    </row>
    <row r="134" spans="1:58" ht="15" customHeight="1" x14ac:dyDescent="0.15">
      <c r="A134" s="352" t="s">
        <v>111</v>
      </c>
      <c r="B134" s="352"/>
      <c r="C134" s="352"/>
      <c r="D134" s="76">
        <f t="shared" si="39"/>
        <v>62</v>
      </c>
      <c r="E134" s="96"/>
      <c r="F134" s="80"/>
      <c r="G134" s="80"/>
      <c r="H134" s="80">
        <v>3</v>
      </c>
      <c r="I134" s="80">
        <v>6</v>
      </c>
      <c r="J134" s="80">
        <v>20</v>
      </c>
      <c r="K134" s="80">
        <v>29</v>
      </c>
      <c r="L134" s="80">
        <v>4</v>
      </c>
      <c r="M134" s="98"/>
      <c r="N134" s="83">
        <v>62</v>
      </c>
      <c r="O134" s="83"/>
      <c r="P134" s="83"/>
      <c r="Q134" s="75" t="str">
        <f t="shared" si="31"/>
        <v xml:space="preserve">  </v>
      </c>
      <c r="BA134" s="11" t="str">
        <f t="shared" si="32"/>
        <v/>
      </c>
      <c r="BB134" s="11" t="str">
        <f t="shared" si="33"/>
        <v/>
      </c>
      <c r="BC134" s="17" t="str">
        <f t="shared" si="34"/>
        <v/>
      </c>
      <c r="BD134" s="26">
        <f t="shared" si="35"/>
        <v>0</v>
      </c>
      <c r="BE134" s="26">
        <f t="shared" si="36"/>
        <v>0</v>
      </c>
      <c r="BF134" s="26">
        <f t="shared" si="37"/>
        <v>0</v>
      </c>
    </row>
    <row r="135" spans="1:58" ht="12.75" customHeight="1" x14ac:dyDescent="0.15">
      <c r="A135" s="320" t="s">
        <v>198</v>
      </c>
      <c r="B135" s="320"/>
      <c r="C135" s="320"/>
      <c r="D135" s="76">
        <f t="shared" si="39"/>
        <v>41</v>
      </c>
      <c r="E135" s="96">
        <v>3</v>
      </c>
      <c r="F135" s="80"/>
      <c r="G135" s="80"/>
      <c r="H135" s="80">
        <v>1</v>
      </c>
      <c r="I135" s="80">
        <v>3</v>
      </c>
      <c r="J135" s="80">
        <v>8</v>
      </c>
      <c r="K135" s="80">
        <v>24</v>
      </c>
      <c r="L135" s="80">
        <v>2</v>
      </c>
      <c r="M135" s="98"/>
      <c r="N135" s="83">
        <v>41</v>
      </c>
      <c r="O135" s="83"/>
      <c r="P135" s="83"/>
      <c r="Q135" s="75" t="str">
        <f t="shared" si="31"/>
        <v xml:space="preserve">  </v>
      </c>
      <c r="BA135" s="11" t="str">
        <f t="shared" si="32"/>
        <v/>
      </c>
      <c r="BB135" s="11" t="str">
        <f t="shared" si="33"/>
        <v/>
      </c>
      <c r="BC135" s="17" t="str">
        <f t="shared" si="34"/>
        <v/>
      </c>
      <c r="BD135" s="26">
        <f t="shared" si="35"/>
        <v>0</v>
      </c>
      <c r="BE135" s="26">
        <f t="shared" si="36"/>
        <v>0</v>
      </c>
      <c r="BF135" s="26">
        <f t="shared" si="37"/>
        <v>0</v>
      </c>
    </row>
    <row r="136" spans="1:58" ht="15.75" customHeight="1" x14ac:dyDescent="0.15">
      <c r="A136" s="320" t="s">
        <v>112</v>
      </c>
      <c r="B136" s="320"/>
      <c r="C136" s="320"/>
      <c r="D136" s="76">
        <f t="shared" si="39"/>
        <v>6</v>
      </c>
      <c r="E136" s="96"/>
      <c r="F136" s="80"/>
      <c r="G136" s="80"/>
      <c r="H136" s="80"/>
      <c r="I136" s="80">
        <v>1</v>
      </c>
      <c r="J136" s="80">
        <v>1</v>
      </c>
      <c r="K136" s="80">
        <v>3</v>
      </c>
      <c r="L136" s="80">
        <v>1</v>
      </c>
      <c r="M136" s="98"/>
      <c r="N136" s="83">
        <v>6</v>
      </c>
      <c r="O136" s="83"/>
      <c r="P136" s="83"/>
      <c r="Q136" s="75" t="str">
        <f t="shared" si="31"/>
        <v xml:space="preserve">  </v>
      </c>
      <c r="BA136" s="11" t="str">
        <f t="shared" si="32"/>
        <v/>
      </c>
      <c r="BB136" s="11" t="str">
        <f t="shared" si="33"/>
        <v/>
      </c>
      <c r="BC136" s="17" t="str">
        <f t="shared" si="34"/>
        <v/>
      </c>
      <c r="BD136" s="26">
        <f t="shared" si="35"/>
        <v>0</v>
      </c>
      <c r="BE136" s="26">
        <f t="shared" si="36"/>
        <v>0</v>
      </c>
      <c r="BF136" s="26">
        <f t="shared" si="37"/>
        <v>0</v>
      </c>
    </row>
    <row r="137" spans="1:58" ht="15.75" customHeight="1" x14ac:dyDescent="0.15">
      <c r="A137" s="387" t="s">
        <v>199</v>
      </c>
      <c r="B137" s="388"/>
      <c r="C137" s="389"/>
      <c r="D137" s="76">
        <f t="shared" si="39"/>
        <v>0</v>
      </c>
      <c r="E137" s="143"/>
      <c r="F137" s="144"/>
      <c r="G137" s="144"/>
      <c r="H137" s="144"/>
      <c r="I137" s="144"/>
      <c r="J137" s="144"/>
      <c r="K137" s="144"/>
      <c r="L137" s="144"/>
      <c r="M137" s="145"/>
      <c r="N137" s="83"/>
      <c r="O137" s="83"/>
      <c r="P137" s="83"/>
      <c r="Q137" s="75" t="str">
        <f t="shared" si="31"/>
        <v xml:space="preserve">  </v>
      </c>
      <c r="BA137" s="11" t="str">
        <f t="shared" si="32"/>
        <v/>
      </c>
      <c r="BB137" s="11" t="str">
        <f t="shared" si="33"/>
        <v/>
      </c>
      <c r="BC137" s="17" t="str">
        <f t="shared" si="34"/>
        <v/>
      </c>
      <c r="BD137" s="26">
        <f t="shared" si="35"/>
        <v>0</v>
      </c>
      <c r="BE137" s="26">
        <f t="shared" si="36"/>
        <v>0</v>
      </c>
      <c r="BF137" s="26" t="str">
        <f t="shared" si="37"/>
        <v/>
      </c>
    </row>
    <row r="138" spans="1:58" ht="16.5" customHeight="1" x14ac:dyDescent="0.15">
      <c r="A138" s="398" t="s">
        <v>113</v>
      </c>
      <c r="B138" s="398"/>
      <c r="C138" s="398"/>
      <c r="D138" s="76">
        <f t="shared" si="39"/>
        <v>0</v>
      </c>
      <c r="E138" s="55"/>
      <c r="F138" s="55"/>
      <c r="G138" s="55"/>
      <c r="H138" s="55"/>
      <c r="I138" s="55"/>
      <c r="J138" s="55"/>
      <c r="K138" s="55"/>
      <c r="L138" s="55"/>
      <c r="M138" s="57"/>
      <c r="N138" s="83"/>
      <c r="O138" s="83"/>
      <c r="P138" s="83"/>
      <c r="Q138" s="75" t="str">
        <f t="shared" si="31"/>
        <v xml:space="preserve">  </v>
      </c>
      <c r="BA138" s="11" t="str">
        <f t="shared" si="32"/>
        <v/>
      </c>
      <c r="BB138" s="11" t="str">
        <f t="shared" si="33"/>
        <v/>
      </c>
      <c r="BC138" s="17" t="str">
        <f t="shared" si="34"/>
        <v/>
      </c>
      <c r="BD138" s="26">
        <f t="shared" si="35"/>
        <v>0</v>
      </c>
      <c r="BE138" s="26">
        <f t="shared" si="36"/>
        <v>0</v>
      </c>
      <c r="BF138" s="26" t="str">
        <f t="shared" si="37"/>
        <v/>
      </c>
    </row>
    <row r="139" spans="1:58" ht="15.75" customHeight="1" x14ac:dyDescent="0.15">
      <c r="A139" s="303" t="s">
        <v>114</v>
      </c>
      <c r="B139" s="304"/>
      <c r="C139" s="305"/>
      <c r="D139" s="88">
        <f t="shared" si="39"/>
        <v>1127</v>
      </c>
      <c r="E139" s="89">
        <f>+SUM(E110:E113,E122:E127,E133:E138)</f>
        <v>74</v>
      </c>
      <c r="F139" s="90">
        <f>+SUM(F110:F113,F124:F127,F133:F138)</f>
        <v>6</v>
      </c>
      <c r="G139" s="90">
        <f>+SUM(G110:G113,G121,G124:G127,G133:G138)</f>
        <v>31</v>
      </c>
      <c r="H139" s="90">
        <f>+SUM(H110:H119,H121,H124:H129,H133:H138)</f>
        <v>43</v>
      </c>
      <c r="I139" s="90">
        <f>+SUM(I110:I119,I121:I129,I133:I138)</f>
        <v>195</v>
      </c>
      <c r="J139" s="90">
        <f>+SUM(J110:J121,J124:J138)</f>
        <v>227</v>
      </c>
      <c r="K139" s="90">
        <f>+SUM(K110:K121,K124:K138)</f>
        <v>411</v>
      </c>
      <c r="L139" s="90">
        <f>+SUM(L110:L121,L128:L138)</f>
        <v>64</v>
      </c>
      <c r="M139" s="91">
        <f>+SUM(M110:M121,M128:M138)</f>
        <v>76</v>
      </c>
      <c r="N139" s="90">
        <f>+SUM(N110:N138)</f>
        <v>1127</v>
      </c>
      <c r="O139" s="108">
        <f>+SUM(O110:O121,O124:O129,O133:O138)</f>
        <v>12</v>
      </c>
      <c r="P139" s="90">
        <f>+SUM(P110:P138)</f>
        <v>0</v>
      </c>
      <c r="Q139" s="75" t="str">
        <f t="shared" si="31"/>
        <v xml:space="preserve">  </v>
      </c>
      <c r="BA139" s="11" t="str">
        <f t="shared" si="32"/>
        <v/>
      </c>
      <c r="BB139" s="11" t="str">
        <f t="shared" si="33"/>
        <v/>
      </c>
      <c r="BC139" s="17" t="str">
        <f t="shared" si="34"/>
        <v/>
      </c>
      <c r="BD139" s="26">
        <f t="shared" si="35"/>
        <v>0</v>
      </c>
      <c r="BE139" s="26">
        <f t="shared" si="36"/>
        <v>0</v>
      </c>
      <c r="BF139" s="26">
        <f t="shared" si="37"/>
        <v>0</v>
      </c>
    </row>
    <row r="140" spans="1:58" ht="15.75" customHeight="1" x14ac:dyDescent="0.15">
      <c r="A140" s="399" t="s">
        <v>115</v>
      </c>
      <c r="B140" s="399"/>
      <c r="C140" s="399"/>
      <c r="D140" s="95"/>
      <c r="E140" s="95"/>
      <c r="F140" s="183"/>
      <c r="G140" s="183"/>
      <c r="H140" s="183"/>
      <c r="I140" s="183"/>
      <c r="J140" s="183"/>
      <c r="K140" s="183"/>
      <c r="L140" s="183"/>
      <c r="M140" s="183"/>
      <c r="N140" s="183"/>
      <c r="O140" s="183"/>
      <c r="P140" s="184"/>
      <c r="BA140" s="9"/>
      <c r="BB140" s="9"/>
      <c r="BC140" s="9"/>
      <c r="BD140" s="9"/>
      <c r="BE140" s="9"/>
      <c r="BF140" s="9"/>
    </row>
    <row r="141" spans="1:58" ht="15.75" customHeight="1" x14ac:dyDescent="0.15">
      <c r="A141" s="308" t="s">
        <v>116</v>
      </c>
      <c r="B141" s="309"/>
      <c r="C141" s="310"/>
      <c r="D141" s="44">
        <f>+SUM(E141:M141)</f>
        <v>529</v>
      </c>
      <c r="E141" s="71">
        <v>43</v>
      </c>
      <c r="F141" s="63">
        <v>14</v>
      </c>
      <c r="G141" s="63">
        <v>16</v>
      </c>
      <c r="H141" s="63">
        <v>11</v>
      </c>
      <c r="I141" s="63">
        <v>51</v>
      </c>
      <c r="J141" s="63">
        <v>42</v>
      </c>
      <c r="K141" s="63">
        <v>295</v>
      </c>
      <c r="L141" s="63">
        <v>11</v>
      </c>
      <c r="M141" s="64">
        <v>46</v>
      </c>
      <c r="N141" s="112">
        <v>529</v>
      </c>
      <c r="O141" s="74">
        <v>40</v>
      </c>
      <c r="P141" s="74"/>
      <c r="Q141" s="75" t="str">
        <f>$BA141&amp;" "&amp;$BB141&amp;" "&amp;$BC141</f>
        <v xml:space="preserve">  </v>
      </c>
      <c r="BA141" s="11" t="str">
        <f t="shared" ref="BA141:BA147" si="40">IF($D141=0,"",IF($N141="",IF($D141="",""," No olvide escribir la columna Beneficiarios."),""))</f>
        <v/>
      </c>
      <c r="BB141" s="11" t="str">
        <f t="shared" ref="BB141:BB147" si="41">IF($D141&lt;$N141," El número de Beneficiarios NO puede ser mayor que el Total.","")</f>
        <v/>
      </c>
      <c r="BC141" s="17" t="str">
        <f t="shared" ref="BC141:BC147" si="42">IF($K141&lt;$O141," Las actividades de 60 años NO puede ser mayor que el de 20-64 años.","")</f>
        <v/>
      </c>
      <c r="BD141" s="26">
        <f t="shared" ref="BD141:BD147" si="43">IF($K141&lt;$O141,1,0)</f>
        <v>0</v>
      </c>
      <c r="BE141" s="26">
        <f t="shared" ref="BE141:BE147" si="44">IF($D141&lt;$N141,1,0)</f>
        <v>0</v>
      </c>
      <c r="BF141" s="26">
        <f t="shared" ref="BF141:BF147" si="45">IF($D141=0,"",IF($N141="",IF($D141="","",1),0))</f>
        <v>0</v>
      </c>
    </row>
    <row r="142" spans="1:58" ht="15.75" customHeight="1" x14ac:dyDescent="0.15">
      <c r="A142" s="311" t="s">
        <v>200</v>
      </c>
      <c r="B142" s="312"/>
      <c r="C142" s="313"/>
      <c r="D142" s="76">
        <f t="shared" ref="D142:D147" si="46">+SUM(E142:M142)</f>
        <v>0</v>
      </c>
      <c r="E142" s="185"/>
      <c r="F142" s="115"/>
      <c r="G142" s="115"/>
      <c r="H142" s="115"/>
      <c r="I142" s="115"/>
      <c r="J142" s="115"/>
      <c r="K142" s="115"/>
      <c r="L142" s="115"/>
      <c r="M142" s="179"/>
      <c r="N142" s="118"/>
      <c r="O142" s="117"/>
      <c r="P142" s="117"/>
      <c r="Q142" s="75" t="str">
        <f t="shared" ref="Q142:Q147" si="47">$BA142&amp;" "&amp;$BB142&amp;" "&amp;$BC142</f>
        <v xml:space="preserve">  </v>
      </c>
      <c r="BA142" s="11" t="str">
        <f t="shared" si="40"/>
        <v/>
      </c>
      <c r="BB142" s="11" t="str">
        <f t="shared" si="41"/>
        <v/>
      </c>
      <c r="BC142" s="17" t="str">
        <f t="shared" si="42"/>
        <v/>
      </c>
      <c r="BD142" s="26">
        <f t="shared" si="43"/>
        <v>0</v>
      </c>
      <c r="BE142" s="26">
        <f t="shared" si="44"/>
        <v>0</v>
      </c>
      <c r="BF142" s="26" t="str">
        <f t="shared" si="45"/>
        <v/>
      </c>
    </row>
    <row r="143" spans="1:58" ht="15" customHeight="1" x14ac:dyDescent="0.15">
      <c r="A143" s="387" t="s">
        <v>201</v>
      </c>
      <c r="B143" s="388"/>
      <c r="C143" s="389"/>
      <c r="D143" s="76">
        <f t="shared" si="46"/>
        <v>0</v>
      </c>
      <c r="E143" s="185"/>
      <c r="F143" s="115"/>
      <c r="G143" s="115"/>
      <c r="H143" s="115"/>
      <c r="I143" s="115"/>
      <c r="J143" s="115"/>
      <c r="K143" s="115"/>
      <c r="L143" s="115"/>
      <c r="M143" s="179"/>
      <c r="N143" s="118"/>
      <c r="O143" s="117"/>
      <c r="P143" s="117"/>
      <c r="Q143" s="75" t="str">
        <f t="shared" si="47"/>
        <v xml:space="preserve">  </v>
      </c>
      <c r="BA143" s="11" t="str">
        <f t="shared" si="40"/>
        <v/>
      </c>
      <c r="BB143" s="11" t="str">
        <f t="shared" si="41"/>
        <v/>
      </c>
      <c r="BC143" s="17" t="str">
        <f t="shared" si="42"/>
        <v/>
      </c>
      <c r="BD143" s="26">
        <f t="shared" si="43"/>
        <v>0</v>
      </c>
      <c r="BE143" s="26">
        <f t="shared" si="44"/>
        <v>0</v>
      </c>
      <c r="BF143" s="26" t="str">
        <f t="shared" si="45"/>
        <v/>
      </c>
    </row>
    <row r="144" spans="1:58" ht="18.75" customHeight="1" x14ac:dyDescent="0.15">
      <c r="A144" s="387" t="s">
        <v>202</v>
      </c>
      <c r="B144" s="388"/>
      <c r="C144" s="389"/>
      <c r="D144" s="76">
        <f t="shared" si="46"/>
        <v>0</v>
      </c>
      <c r="E144" s="185"/>
      <c r="F144" s="115"/>
      <c r="G144" s="115"/>
      <c r="H144" s="115"/>
      <c r="I144" s="115"/>
      <c r="J144" s="115"/>
      <c r="K144" s="115"/>
      <c r="L144" s="115"/>
      <c r="M144" s="179"/>
      <c r="N144" s="118"/>
      <c r="O144" s="117"/>
      <c r="P144" s="117"/>
      <c r="Q144" s="75" t="str">
        <f t="shared" si="47"/>
        <v xml:space="preserve">  </v>
      </c>
      <c r="BA144" s="11" t="str">
        <f t="shared" si="40"/>
        <v/>
      </c>
      <c r="BB144" s="11" t="str">
        <f t="shared" si="41"/>
        <v/>
      </c>
      <c r="BC144" s="17" t="str">
        <f t="shared" si="42"/>
        <v/>
      </c>
      <c r="BD144" s="26">
        <f t="shared" si="43"/>
        <v>0</v>
      </c>
      <c r="BE144" s="26">
        <f t="shared" si="44"/>
        <v>0</v>
      </c>
      <c r="BF144" s="26" t="str">
        <f t="shared" si="45"/>
        <v/>
      </c>
    </row>
    <row r="145" spans="1:76" ht="14.25" customHeight="1" x14ac:dyDescent="0.15">
      <c r="A145" s="387" t="s">
        <v>203</v>
      </c>
      <c r="B145" s="388"/>
      <c r="C145" s="389"/>
      <c r="D145" s="76">
        <f t="shared" si="46"/>
        <v>0</v>
      </c>
      <c r="E145" s="185"/>
      <c r="F145" s="115"/>
      <c r="G145" s="115"/>
      <c r="H145" s="115"/>
      <c r="I145" s="115"/>
      <c r="J145" s="115"/>
      <c r="K145" s="115"/>
      <c r="L145" s="115"/>
      <c r="M145" s="179"/>
      <c r="N145" s="118"/>
      <c r="O145" s="117"/>
      <c r="P145" s="117"/>
      <c r="Q145" s="75" t="str">
        <f t="shared" si="47"/>
        <v xml:space="preserve">  </v>
      </c>
      <c r="BA145" s="11" t="str">
        <f t="shared" si="40"/>
        <v/>
      </c>
      <c r="BB145" s="11" t="str">
        <f t="shared" si="41"/>
        <v/>
      </c>
      <c r="BC145" s="17" t="str">
        <f t="shared" si="42"/>
        <v/>
      </c>
      <c r="BD145" s="26">
        <f t="shared" si="43"/>
        <v>0</v>
      </c>
      <c r="BE145" s="26">
        <f t="shared" si="44"/>
        <v>0</v>
      </c>
      <c r="BF145" s="26" t="str">
        <f t="shared" si="45"/>
        <v/>
      </c>
    </row>
    <row r="146" spans="1:76" ht="15.75" customHeight="1" x14ac:dyDescent="0.15">
      <c r="A146" s="311" t="s">
        <v>117</v>
      </c>
      <c r="B146" s="312"/>
      <c r="C146" s="313"/>
      <c r="D146" s="76">
        <f t="shared" si="46"/>
        <v>0</v>
      </c>
      <c r="E146" s="97"/>
      <c r="F146" s="80"/>
      <c r="G146" s="80"/>
      <c r="H146" s="80"/>
      <c r="I146" s="80"/>
      <c r="J146" s="80"/>
      <c r="K146" s="80"/>
      <c r="L146" s="80"/>
      <c r="M146" s="98"/>
      <c r="N146" s="119"/>
      <c r="O146" s="83"/>
      <c r="P146" s="83"/>
      <c r="Q146" s="75" t="str">
        <f t="shared" si="47"/>
        <v xml:space="preserve">  </v>
      </c>
      <c r="BA146" s="11" t="str">
        <f t="shared" si="40"/>
        <v/>
      </c>
      <c r="BB146" s="11" t="str">
        <f t="shared" si="41"/>
        <v/>
      </c>
      <c r="BC146" s="17" t="str">
        <f t="shared" si="42"/>
        <v/>
      </c>
      <c r="BD146" s="26">
        <f t="shared" si="43"/>
        <v>0</v>
      </c>
      <c r="BE146" s="26">
        <f t="shared" si="44"/>
        <v>0</v>
      </c>
      <c r="BF146" s="26" t="str">
        <f t="shared" si="45"/>
        <v/>
      </c>
    </row>
    <row r="147" spans="1:76" ht="15.75" customHeight="1" x14ac:dyDescent="0.15">
      <c r="A147" s="303" t="s">
        <v>114</v>
      </c>
      <c r="B147" s="304"/>
      <c r="C147" s="305"/>
      <c r="D147" s="88">
        <f t="shared" si="46"/>
        <v>529</v>
      </c>
      <c r="E147" s="89">
        <f>+SUM(E141:E146)</f>
        <v>43</v>
      </c>
      <c r="F147" s="90">
        <f t="shared" ref="F147:P147" si="48">+SUM(F141:F146)</f>
        <v>14</v>
      </c>
      <c r="G147" s="90">
        <f t="shared" si="48"/>
        <v>16</v>
      </c>
      <c r="H147" s="90">
        <f t="shared" si="48"/>
        <v>11</v>
      </c>
      <c r="I147" s="90">
        <f t="shared" si="48"/>
        <v>51</v>
      </c>
      <c r="J147" s="90">
        <f t="shared" si="48"/>
        <v>42</v>
      </c>
      <c r="K147" s="90">
        <f t="shared" si="48"/>
        <v>295</v>
      </c>
      <c r="L147" s="90">
        <f t="shared" si="48"/>
        <v>11</v>
      </c>
      <c r="M147" s="91">
        <f t="shared" si="48"/>
        <v>46</v>
      </c>
      <c r="N147" s="88">
        <f t="shared" si="48"/>
        <v>529</v>
      </c>
      <c r="O147" s="108">
        <f t="shared" si="48"/>
        <v>40</v>
      </c>
      <c r="P147" s="186">
        <f t="shared" si="48"/>
        <v>0</v>
      </c>
      <c r="Q147" s="75" t="str">
        <f t="shared" si="47"/>
        <v xml:space="preserve">  </v>
      </c>
      <c r="BA147" s="11" t="str">
        <f t="shared" si="40"/>
        <v/>
      </c>
      <c r="BB147" s="11" t="str">
        <f t="shared" si="41"/>
        <v/>
      </c>
      <c r="BC147" s="17" t="str">
        <f t="shared" si="42"/>
        <v/>
      </c>
      <c r="BD147" s="26">
        <f t="shared" si="43"/>
        <v>0</v>
      </c>
      <c r="BE147" s="26">
        <f t="shared" si="44"/>
        <v>0</v>
      </c>
      <c r="BF147" s="26">
        <f t="shared" si="45"/>
        <v>0</v>
      </c>
    </row>
    <row r="148" spans="1:76" ht="15.75" customHeight="1" x14ac:dyDescent="0.15">
      <c r="A148" s="109" t="s">
        <v>118</v>
      </c>
      <c r="B148" s="59"/>
      <c r="C148" s="59"/>
      <c r="D148" s="187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182"/>
      <c r="BF148" s="3"/>
    </row>
    <row r="149" spans="1:76" ht="15.75" customHeight="1" x14ac:dyDescent="0.15">
      <c r="A149" s="295" t="s">
        <v>119</v>
      </c>
      <c r="B149" s="296"/>
      <c r="C149" s="297"/>
      <c r="D149" s="301" t="s">
        <v>4</v>
      </c>
      <c r="E149" s="303" t="s">
        <v>7</v>
      </c>
      <c r="F149" s="304"/>
      <c r="G149" s="304"/>
      <c r="H149" s="304"/>
      <c r="I149" s="304"/>
      <c r="J149" s="304"/>
      <c r="K149" s="304"/>
      <c r="L149" s="304"/>
      <c r="M149" s="305"/>
      <c r="N149" s="303" t="s">
        <v>8</v>
      </c>
      <c r="O149" s="305"/>
      <c r="P149" s="306" t="s">
        <v>9</v>
      </c>
      <c r="Q149" s="306" t="s">
        <v>34</v>
      </c>
      <c r="BF149" s="3"/>
    </row>
    <row r="150" spans="1:76" ht="33.75" customHeight="1" x14ac:dyDescent="0.15">
      <c r="A150" s="298"/>
      <c r="B150" s="299"/>
      <c r="C150" s="300"/>
      <c r="D150" s="329"/>
      <c r="E150" s="288" t="s">
        <v>24</v>
      </c>
      <c r="F150" s="38" t="s">
        <v>25</v>
      </c>
      <c r="G150" s="38" t="s">
        <v>26</v>
      </c>
      <c r="H150" s="38" t="s">
        <v>15</v>
      </c>
      <c r="I150" s="38" t="s">
        <v>16</v>
      </c>
      <c r="J150" s="38" t="s">
        <v>17</v>
      </c>
      <c r="K150" s="38" t="s">
        <v>18</v>
      </c>
      <c r="L150" s="38" t="s">
        <v>19</v>
      </c>
      <c r="M150" s="39" t="s">
        <v>20</v>
      </c>
      <c r="N150" s="40" t="s">
        <v>1</v>
      </c>
      <c r="O150" s="39" t="s">
        <v>2</v>
      </c>
      <c r="P150" s="307"/>
      <c r="Q150" s="307"/>
      <c r="BF150" s="3"/>
    </row>
    <row r="151" spans="1:76" ht="15.75" customHeight="1" x14ac:dyDescent="0.15">
      <c r="A151" s="344" t="s">
        <v>204</v>
      </c>
      <c r="B151" s="344" t="s">
        <v>120</v>
      </c>
      <c r="C151" s="188" t="s">
        <v>121</v>
      </c>
      <c r="D151" s="111">
        <f>+SUM(H151:M151)</f>
        <v>0</v>
      </c>
      <c r="E151" s="189"/>
      <c r="F151" s="189"/>
      <c r="G151" s="189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24" t="str">
        <f>$BA151&amp;" "&amp;$BB151</f>
        <v xml:space="preserve"> </v>
      </c>
      <c r="S151" s="2"/>
      <c r="T151" s="2"/>
      <c r="U151" s="2"/>
      <c r="V151" s="2"/>
      <c r="W151" s="5"/>
      <c r="X151" s="6"/>
      <c r="Y151" s="6"/>
      <c r="Z151" s="5"/>
      <c r="AA151" s="5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17" t="str">
        <f>IF($D151&lt;&gt;($N151+$O151)," El número altas de pacientes según sexo NO puede ser diferente al Total.","")</f>
        <v/>
      </c>
      <c r="BB151" s="17" t="str">
        <f>IF($K151&lt;$P151," El número altas de pacientes 60 años NO puede ser mayor que el de 20-64 años.","")</f>
        <v/>
      </c>
      <c r="BC151" s="3"/>
      <c r="BD151" s="25">
        <f>IF($D151&lt;&gt;($N151+$O151),1,0)</f>
        <v>0</v>
      </c>
      <c r="BE151" s="25">
        <f>IF($K151&lt;$P151,1,0)</f>
        <v>0</v>
      </c>
      <c r="BF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</row>
    <row r="152" spans="1:76" ht="15.75" customHeight="1" x14ac:dyDescent="0.15">
      <c r="A152" s="345"/>
      <c r="B152" s="345"/>
      <c r="C152" s="190" t="s">
        <v>122</v>
      </c>
      <c r="D152" s="191">
        <f>+SUM(H152:M152)</f>
        <v>0</v>
      </c>
      <c r="E152" s="85"/>
      <c r="F152" s="85"/>
      <c r="G152" s="85"/>
      <c r="H152" s="192"/>
      <c r="I152" s="192"/>
      <c r="J152" s="192"/>
      <c r="K152" s="192"/>
      <c r="L152" s="192"/>
      <c r="M152" s="192"/>
      <c r="N152" s="193"/>
      <c r="O152" s="193"/>
      <c r="P152" s="192"/>
      <c r="Q152" s="192"/>
      <c r="R152" s="24" t="str">
        <f t="shared" ref="R152:R174" si="49">$BA152&amp;" "&amp;$BB152</f>
        <v xml:space="preserve"> </v>
      </c>
      <c r="S152" s="2"/>
      <c r="T152" s="2"/>
      <c r="U152" s="2"/>
      <c r="V152" s="2"/>
      <c r="W152" s="5"/>
      <c r="X152" s="6"/>
      <c r="Y152" s="6"/>
      <c r="Z152" s="5"/>
      <c r="AA152" s="5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17"/>
      <c r="BB152" s="17" t="str">
        <f t="shared" ref="BB152:BB174" si="50">IF($K152&lt;$P152," El número altas de pacientes 60 años NO puede ser mayor que el de 20-64 años.","")</f>
        <v/>
      </c>
      <c r="BC152" s="3"/>
      <c r="BD152" s="25"/>
      <c r="BE152" s="25">
        <f t="shared" ref="BE152:BE174" si="51">IF($K152&lt;$P152,1,0)</f>
        <v>0</v>
      </c>
      <c r="BF152" s="3"/>
    </row>
    <row r="153" spans="1:76" ht="15.75" customHeight="1" x14ac:dyDescent="0.15">
      <c r="A153" s="345"/>
      <c r="B153" s="344" t="s">
        <v>123</v>
      </c>
      <c r="C153" s="188" t="s">
        <v>121</v>
      </c>
      <c r="D153" s="111">
        <f>+SUM(H153:M153)</f>
        <v>0</v>
      </c>
      <c r="E153" s="189"/>
      <c r="F153" s="189"/>
      <c r="G153" s="189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24" t="str">
        <f t="shared" si="49"/>
        <v xml:space="preserve"> </v>
      </c>
      <c r="S153" s="2"/>
      <c r="T153" s="2"/>
      <c r="U153" s="2"/>
      <c r="V153" s="2"/>
      <c r="W153" s="5"/>
      <c r="X153" s="6"/>
      <c r="Y153" s="6"/>
      <c r="Z153" s="5"/>
      <c r="AA153" s="5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17" t="str">
        <f t="shared" ref="BA153:BA173" si="52">IF($D153&lt;&gt;($N153+$O153)," El número altas de pacientes según sexo NO puede ser diferente al Total.","")</f>
        <v/>
      </c>
      <c r="BB153" s="17" t="str">
        <f t="shared" si="50"/>
        <v/>
      </c>
      <c r="BC153" s="3"/>
      <c r="BD153" s="25">
        <f t="shared" ref="BD153:BD173" si="53">IF($D153&lt;&gt;($N153+$O153),1,0)</f>
        <v>0</v>
      </c>
      <c r="BE153" s="25">
        <f t="shared" si="51"/>
        <v>0</v>
      </c>
      <c r="BF153" s="3"/>
    </row>
    <row r="154" spans="1:76" ht="15.75" customHeight="1" x14ac:dyDescent="0.15">
      <c r="A154" s="346"/>
      <c r="B154" s="346"/>
      <c r="C154" s="194" t="s">
        <v>122</v>
      </c>
      <c r="D154" s="195">
        <f>+SUM(H154:M154)</f>
        <v>0</v>
      </c>
      <c r="E154" s="85"/>
      <c r="F154" s="85"/>
      <c r="G154" s="85"/>
      <c r="H154" s="105"/>
      <c r="I154" s="105"/>
      <c r="J154" s="105"/>
      <c r="K154" s="105"/>
      <c r="L154" s="105"/>
      <c r="M154" s="105"/>
      <c r="N154" s="196"/>
      <c r="O154" s="196"/>
      <c r="P154" s="105"/>
      <c r="Q154" s="105"/>
      <c r="R154" s="24" t="str">
        <f t="shared" si="49"/>
        <v xml:space="preserve"> </v>
      </c>
      <c r="S154" s="2"/>
      <c r="T154" s="2"/>
      <c r="U154" s="2"/>
      <c r="V154" s="2"/>
      <c r="W154" s="5"/>
      <c r="X154" s="6"/>
      <c r="Y154" s="6"/>
      <c r="Z154" s="5"/>
      <c r="AA154" s="5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17"/>
      <c r="BB154" s="17" t="str">
        <f t="shared" si="50"/>
        <v/>
      </c>
      <c r="BC154" s="3"/>
      <c r="BD154" s="25"/>
      <c r="BE154" s="25">
        <f t="shared" si="51"/>
        <v>0</v>
      </c>
      <c r="BF154" s="3"/>
    </row>
    <row r="155" spans="1:76" ht="24.75" customHeight="1" x14ac:dyDescent="0.15">
      <c r="A155" s="347" t="s">
        <v>205</v>
      </c>
      <c r="B155" s="348" t="s">
        <v>206</v>
      </c>
      <c r="C155" s="318"/>
      <c r="D155" s="197">
        <f>+E155</f>
        <v>0</v>
      </c>
      <c r="E155" s="192"/>
      <c r="F155" s="198"/>
      <c r="G155" s="198"/>
      <c r="H155" s="198"/>
      <c r="I155" s="198"/>
      <c r="J155" s="198"/>
      <c r="K155" s="198"/>
      <c r="L155" s="198"/>
      <c r="M155" s="198"/>
      <c r="N155" s="199"/>
      <c r="O155" s="199"/>
      <c r="P155" s="198"/>
      <c r="Q155" s="192"/>
      <c r="R155" s="24" t="str">
        <f t="shared" si="49"/>
        <v xml:space="preserve"> </v>
      </c>
      <c r="S155" s="2"/>
      <c r="T155" s="2"/>
      <c r="U155" s="2"/>
      <c r="V155" s="2"/>
      <c r="W155" s="5"/>
      <c r="X155" s="6"/>
      <c r="Y155" s="6"/>
      <c r="Z155" s="5"/>
      <c r="AA155" s="5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17"/>
      <c r="BB155" s="17" t="str">
        <f t="shared" si="50"/>
        <v/>
      </c>
      <c r="BC155" s="3"/>
      <c r="BD155" s="25"/>
      <c r="BE155" s="25">
        <f t="shared" si="51"/>
        <v>0</v>
      </c>
      <c r="BF155" s="3"/>
    </row>
    <row r="156" spans="1:76" ht="15.75" customHeight="1" x14ac:dyDescent="0.15">
      <c r="A156" s="347"/>
      <c r="B156" s="347" t="s">
        <v>207</v>
      </c>
      <c r="C156" s="200" t="s">
        <v>208</v>
      </c>
      <c r="D156" s="201">
        <f>+E156</f>
        <v>0</v>
      </c>
      <c r="E156" s="74"/>
      <c r="F156" s="73"/>
      <c r="G156" s="73"/>
      <c r="H156" s="73"/>
      <c r="I156" s="73"/>
      <c r="J156" s="73"/>
      <c r="K156" s="73"/>
      <c r="L156" s="73"/>
      <c r="M156" s="73"/>
      <c r="N156" s="74"/>
      <c r="O156" s="74"/>
      <c r="P156" s="73"/>
      <c r="Q156" s="74"/>
      <c r="R156" s="24" t="str">
        <f t="shared" si="49"/>
        <v xml:space="preserve"> </v>
      </c>
      <c r="S156" s="2"/>
      <c r="T156" s="2"/>
      <c r="U156" s="2"/>
      <c r="V156" s="2"/>
      <c r="W156" s="5"/>
      <c r="X156" s="6"/>
      <c r="Y156" s="6"/>
      <c r="Z156" s="5"/>
      <c r="AA156" s="5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17" t="str">
        <f t="shared" si="52"/>
        <v/>
      </c>
      <c r="BB156" s="17" t="str">
        <f t="shared" si="50"/>
        <v/>
      </c>
      <c r="BC156" s="3"/>
      <c r="BD156" s="25">
        <f t="shared" si="53"/>
        <v>0</v>
      </c>
      <c r="BE156" s="25">
        <f t="shared" si="51"/>
        <v>0</v>
      </c>
      <c r="BF156" s="3"/>
    </row>
    <row r="157" spans="1:76" ht="26.25" customHeight="1" x14ac:dyDescent="0.15">
      <c r="A157" s="347"/>
      <c r="B157" s="347"/>
      <c r="C157" s="202" t="s">
        <v>209</v>
      </c>
      <c r="D157" s="203">
        <f>+E157</f>
        <v>0</v>
      </c>
      <c r="E157" s="58"/>
      <c r="F157" s="85"/>
      <c r="G157" s="85"/>
      <c r="H157" s="85"/>
      <c r="I157" s="85"/>
      <c r="J157" s="85"/>
      <c r="K157" s="85"/>
      <c r="L157" s="85"/>
      <c r="M157" s="85"/>
      <c r="N157" s="196"/>
      <c r="O157" s="196"/>
      <c r="P157" s="85"/>
      <c r="Q157" s="58"/>
      <c r="R157" s="24" t="str">
        <f t="shared" si="49"/>
        <v xml:space="preserve"> </v>
      </c>
      <c r="S157" s="2"/>
      <c r="T157" s="2"/>
      <c r="U157" s="2"/>
      <c r="V157" s="2"/>
      <c r="W157" s="5"/>
      <c r="X157" s="6"/>
      <c r="Y157" s="6"/>
      <c r="Z157" s="5"/>
      <c r="AA157" s="5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17"/>
      <c r="BB157" s="17" t="str">
        <f t="shared" si="50"/>
        <v/>
      </c>
      <c r="BC157" s="3"/>
      <c r="BD157" s="25"/>
      <c r="BE157" s="25">
        <f t="shared" si="51"/>
        <v>0</v>
      </c>
      <c r="BF157" s="3"/>
    </row>
    <row r="158" spans="1:76" ht="24.75" customHeight="1" x14ac:dyDescent="0.15">
      <c r="A158" s="347" t="s">
        <v>210</v>
      </c>
      <c r="B158" s="204" t="s">
        <v>211</v>
      </c>
      <c r="C158" s="205" t="s">
        <v>212</v>
      </c>
      <c r="D158" s="206">
        <f>+K158</f>
        <v>0</v>
      </c>
      <c r="E158" s="73"/>
      <c r="F158" s="73"/>
      <c r="G158" s="73"/>
      <c r="H158" s="73"/>
      <c r="I158" s="73"/>
      <c r="J158" s="73"/>
      <c r="K158" s="74"/>
      <c r="L158" s="73"/>
      <c r="M158" s="73"/>
      <c r="N158" s="74"/>
      <c r="O158" s="74"/>
      <c r="P158" s="74"/>
      <c r="Q158" s="74"/>
      <c r="R158" s="24" t="str">
        <f t="shared" si="49"/>
        <v xml:space="preserve"> </v>
      </c>
      <c r="S158" s="2"/>
      <c r="T158" s="2"/>
      <c r="U158" s="2"/>
      <c r="V158" s="2"/>
      <c r="W158" s="5"/>
      <c r="X158" s="6"/>
      <c r="Y158" s="6"/>
      <c r="Z158" s="5"/>
      <c r="AA158" s="5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17" t="str">
        <f t="shared" si="52"/>
        <v/>
      </c>
      <c r="BB158" s="17" t="str">
        <f t="shared" si="50"/>
        <v/>
      </c>
      <c r="BC158" s="3"/>
      <c r="BD158" s="25">
        <f t="shared" si="53"/>
        <v>0</v>
      </c>
      <c r="BE158" s="25">
        <f t="shared" si="51"/>
        <v>0</v>
      </c>
      <c r="BF158" s="3"/>
    </row>
    <row r="159" spans="1:76" ht="19.5" customHeight="1" x14ac:dyDescent="0.15">
      <c r="A159" s="347"/>
      <c r="B159" s="207" t="s">
        <v>125</v>
      </c>
      <c r="C159" s="207"/>
      <c r="D159" s="44">
        <f>+SUM(J159:K159)</f>
        <v>0</v>
      </c>
      <c r="E159" s="82"/>
      <c r="F159" s="82"/>
      <c r="G159" s="82"/>
      <c r="H159" s="82"/>
      <c r="I159" s="82"/>
      <c r="J159" s="83"/>
      <c r="K159" s="83"/>
      <c r="L159" s="82"/>
      <c r="M159" s="82"/>
      <c r="N159" s="208"/>
      <c r="O159" s="208"/>
      <c r="P159" s="83"/>
      <c r="Q159" s="83"/>
      <c r="R159" s="24" t="str">
        <f t="shared" si="49"/>
        <v xml:space="preserve"> </v>
      </c>
      <c r="S159" s="2"/>
      <c r="T159" s="2"/>
      <c r="U159" s="2"/>
      <c r="V159" s="2"/>
      <c r="W159" s="5"/>
      <c r="X159" s="6"/>
      <c r="Y159" s="6"/>
      <c r="Z159" s="5"/>
      <c r="AA159" s="5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17"/>
      <c r="BB159" s="17" t="str">
        <f t="shared" si="50"/>
        <v/>
      </c>
      <c r="BC159" s="3"/>
      <c r="BD159" s="25"/>
      <c r="BE159" s="25">
        <f t="shared" si="51"/>
        <v>0</v>
      </c>
      <c r="BF159" s="3"/>
    </row>
    <row r="160" spans="1:76" ht="18" customHeight="1" x14ac:dyDescent="0.15">
      <c r="A160" s="347"/>
      <c r="B160" s="209" t="s">
        <v>126</v>
      </c>
      <c r="C160" s="209"/>
      <c r="D160" s="84">
        <f t="shared" ref="D160:D169" si="54">+SUM(J160:K160)</f>
        <v>0</v>
      </c>
      <c r="E160" s="189"/>
      <c r="F160" s="189"/>
      <c r="G160" s="189"/>
      <c r="H160" s="189"/>
      <c r="I160" s="189"/>
      <c r="J160" s="87"/>
      <c r="K160" s="87"/>
      <c r="L160" s="189"/>
      <c r="M160" s="189"/>
      <c r="N160" s="193"/>
      <c r="O160" s="193"/>
      <c r="P160" s="87"/>
      <c r="Q160" s="87"/>
      <c r="R160" s="24" t="str">
        <f t="shared" si="49"/>
        <v xml:space="preserve"> </v>
      </c>
      <c r="S160" s="2"/>
      <c r="T160" s="2"/>
      <c r="U160" s="2"/>
      <c r="V160" s="2"/>
      <c r="W160" s="5"/>
      <c r="X160" s="6"/>
      <c r="Y160" s="6"/>
      <c r="Z160" s="5"/>
      <c r="AA160" s="5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17"/>
      <c r="BB160" s="17" t="str">
        <f t="shared" si="50"/>
        <v/>
      </c>
      <c r="BC160" s="3"/>
      <c r="BD160" s="25"/>
      <c r="BE160" s="25">
        <f t="shared" si="51"/>
        <v>0</v>
      </c>
      <c r="BF160" s="3"/>
    </row>
    <row r="161" spans="1:58" ht="15.75" customHeight="1" x14ac:dyDescent="0.15">
      <c r="A161" s="347"/>
      <c r="B161" s="356" t="s">
        <v>120</v>
      </c>
      <c r="C161" s="210" t="s">
        <v>4</v>
      </c>
      <c r="D161" s="88">
        <f>+SUM(J161:K161)</f>
        <v>0</v>
      </c>
      <c r="E161" s="92"/>
      <c r="F161" s="92"/>
      <c r="G161" s="92"/>
      <c r="H161" s="92"/>
      <c r="I161" s="92"/>
      <c r="J161" s="88">
        <f>+SUM(J162:J165)</f>
        <v>0</v>
      </c>
      <c r="K161" s="88">
        <f>+SUM(K162:K165)</f>
        <v>0</v>
      </c>
      <c r="L161" s="92"/>
      <c r="M161" s="92"/>
      <c r="N161" s="88">
        <f>+SUM(N162:N165)</f>
        <v>0</v>
      </c>
      <c r="O161" s="88">
        <f>+SUM(O162:O165)</f>
        <v>0</v>
      </c>
      <c r="P161" s="88">
        <f>+SUM(P162:P165)</f>
        <v>0</v>
      </c>
      <c r="Q161" s="88">
        <f>+SUM(Q162:Q165)</f>
        <v>0</v>
      </c>
      <c r="R161" s="24" t="str">
        <f t="shared" si="49"/>
        <v xml:space="preserve"> </v>
      </c>
      <c r="S161" s="2"/>
      <c r="T161" s="2"/>
      <c r="U161" s="2"/>
      <c r="V161" s="2"/>
      <c r="W161" s="5"/>
      <c r="X161" s="6"/>
      <c r="Y161" s="6"/>
      <c r="Z161" s="5"/>
      <c r="AA161" s="5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17" t="str">
        <f t="shared" si="52"/>
        <v/>
      </c>
      <c r="BB161" s="17" t="str">
        <f>IF($K161&lt;$P161," El número altas de pacientes 60 años NO puede ser mayor que el de 20-64 años.","")</f>
        <v/>
      </c>
      <c r="BC161" s="3"/>
      <c r="BD161" s="25">
        <f t="shared" si="53"/>
        <v>0</v>
      </c>
      <c r="BE161" s="25">
        <f>IF($K161&lt;$P161,1,0)</f>
        <v>0</v>
      </c>
      <c r="BF161" s="3"/>
    </row>
    <row r="162" spans="1:58" ht="15.75" customHeight="1" x14ac:dyDescent="0.15">
      <c r="A162" s="347"/>
      <c r="B162" s="400"/>
      <c r="C162" s="207" t="s">
        <v>127</v>
      </c>
      <c r="D162" s="211">
        <f t="shared" si="54"/>
        <v>0</v>
      </c>
      <c r="E162" s="212"/>
      <c r="F162" s="212"/>
      <c r="G162" s="212"/>
      <c r="H162" s="212"/>
      <c r="I162" s="212"/>
      <c r="J162" s="117"/>
      <c r="K162" s="117"/>
      <c r="L162" s="212"/>
      <c r="M162" s="212"/>
      <c r="N162" s="117"/>
      <c r="O162" s="117"/>
      <c r="P162" s="117"/>
      <c r="Q162" s="117"/>
      <c r="R162" s="24" t="str">
        <f t="shared" si="49"/>
        <v xml:space="preserve"> </v>
      </c>
      <c r="S162" s="2"/>
      <c r="T162" s="2"/>
      <c r="U162" s="2"/>
      <c r="V162" s="2"/>
      <c r="W162" s="5"/>
      <c r="X162" s="6"/>
      <c r="Y162" s="6"/>
      <c r="Z162" s="5"/>
      <c r="AA162" s="5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17" t="str">
        <f t="shared" si="52"/>
        <v/>
      </c>
      <c r="BB162" s="17" t="str">
        <f t="shared" si="50"/>
        <v/>
      </c>
      <c r="BC162" s="3"/>
      <c r="BD162" s="25">
        <f t="shared" si="53"/>
        <v>0</v>
      </c>
      <c r="BE162" s="25">
        <f t="shared" si="51"/>
        <v>0</v>
      </c>
      <c r="BF162" s="2"/>
    </row>
    <row r="163" spans="1:58" ht="15.75" customHeight="1" x14ac:dyDescent="0.15">
      <c r="A163" s="347"/>
      <c r="B163" s="400"/>
      <c r="C163" s="213" t="s">
        <v>128</v>
      </c>
      <c r="D163" s="76">
        <f t="shared" si="54"/>
        <v>0</v>
      </c>
      <c r="E163" s="82"/>
      <c r="F163" s="82"/>
      <c r="G163" s="82"/>
      <c r="H163" s="82"/>
      <c r="I163" s="82"/>
      <c r="J163" s="83"/>
      <c r="K163" s="83"/>
      <c r="L163" s="82"/>
      <c r="M163" s="82"/>
      <c r="N163" s="208"/>
      <c r="O163" s="83"/>
      <c r="P163" s="83"/>
      <c r="Q163" s="83"/>
      <c r="R163" s="24" t="str">
        <f t="shared" si="49"/>
        <v xml:space="preserve"> </v>
      </c>
      <c r="S163" s="2"/>
      <c r="T163" s="2"/>
      <c r="U163" s="2"/>
      <c r="V163" s="2"/>
      <c r="W163" s="5"/>
      <c r="X163" s="6"/>
      <c r="Y163" s="6"/>
      <c r="Z163" s="5"/>
      <c r="AA163" s="5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17" t="str">
        <f t="shared" si="52"/>
        <v/>
      </c>
      <c r="BB163" s="17" t="str">
        <f t="shared" si="50"/>
        <v/>
      </c>
      <c r="BC163" s="3"/>
      <c r="BD163" s="25">
        <f t="shared" si="53"/>
        <v>0</v>
      </c>
      <c r="BE163" s="25">
        <f t="shared" si="51"/>
        <v>0</v>
      </c>
      <c r="BF163" s="3"/>
    </row>
    <row r="164" spans="1:58" ht="15.75" customHeight="1" x14ac:dyDescent="0.15">
      <c r="A164" s="347"/>
      <c r="B164" s="400"/>
      <c r="C164" s="213" t="s">
        <v>129</v>
      </c>
      <c r="D164" s="76">
        <f t="shared" si="54"/>
        <v>0</v>
      </c>
      <c r="E164" s="82"/>
      <c r="F164" s="82"/>
      <c r="G164" s="82"/>
      <c r="H164" s="82"/>
      <c r="I164" s="82"/>
      <c r="J164" s="83"/>
      <c r="K164" s="83"/>
      <c r="L164" s="82"/>
      <c r="M164" s="82"/>
      <c r="N164" s="83"/>
      <c r="O164" s="83"/>
      <c r="P164" s="83"/>
      <c r="Q164" s="83"/>
      <c r="R164" s="24" t="str">
        <f t="shared" si="49"/>
        <v xml:space="preserve"> </v>
      </c>
      <c r="S164" s="2"/>
      <c r="T164" s="2"/>
      <c r="U164" s="2"/>
      <c r="V164" s="2"/>
      <c r="W164" s="5"/>
      <c r="X164" s="6"/>
      <c r="Y164" s="6"/>
      <c r="Z164" s="5"/>
      <c r="AA164" s="5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17" t="str">
        <f t="shared" si="52"/>
        <v/>
      </c>
      <c r="BB164" s="17" t="str">
        <f t="shared" si="50"/>
        <v/>
      </c>
      <c r="BC164" s="3"/>
      <c r="BD164" s="25">
        <f t="shared" si="53"/>
        <v>0</v>
      </c>
      <c r="BE164" s="25">
        <f t="shared" si="51"/>
        <v>0</v>
      </c>
      <c r="BF164" s="3"/>
    </row>
    <row r="165" spans="1:58" ht="15.75" customHeight="1" x14ac:dyDescent="0.15">
      <c r="A165" s="347"/>
      <c r="B165" s="329"/>
      <c r="C165" s="214" t="s">
        <v>130</v>
      </c>
      <c r="D165" s="52">
        <f t="shared" si="54"/>
        <v>0</v>
      </c>
      <c r="E165" s="85"/>
      <c r="F165" s="85"/>
      <c r="G165" s="85"/>
      <c r="H165" s="85"/>
      <c r="I165" s="85"/>
      <c r="J165" s="58"/>
      <c r="K165" s="58"/>
      <c r="L165" s="85"/>
      <c r="M165" s="85"/>
      <c r="N165" s="58"/>
      <c r="O165" s="58"/>
      <c r="P165" s="58"/>
      <c r="Q165" s="58"/>
      <c r="R165" s="24" t="str">
        <f t="shared" si="49"/>
        <v xml:space="preserve"> </v>
      </c>
      <c r="S165" s="2"/>
      <c r="T165" s="2"/>
      <c r="U165" s="2"/>
      <c r="V165" s="2"/>
      <c r="W165" s="5"/>
      <c r="X165" s="6"/>
      <c r="Y165" s="6"/>
      <c r="Z165" s="5"/>
      <c r="AA165" s="5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17" t="str">
        <f t="shared" si="52"/>
        <v/>
      </c>
      <c r="BB165" s="17" t="str">
        <f t="shared" si="50"/>
        <v/>
      </c>
      <c r="BC165" s="3"/>
      <c r="BD165" s="25">
        <f t="shared" si="53"/>
        <v>0</v>
      </c>
      <c r="BE165" s="25">
        <f t="shared" si="51"/>
        <v>0</v>
      </c>
      <c r="BF165" s="3"/>
    </row>
    <row r="166" spans="1:58" ht="15.75" customHeight="1" x14ac:dyDescent="0.15">
      <c r="A166" s="344" t="s">
        <v>213</v>
      </c>
      <c r="B166" s="306" t="s">
        <v>124</v>
      </c>
      <c r="C166" s="215" t="s">
        <v>121</v>
      </c>
      <c r="D166" s="44">
        <f t="shared" si="54"/>
        <v>0</v>
      </c>
      <c r="E166" s="73"/>
      <c r="F166" s="73"/>
      <c r="G166" s="73"/>
      <c r="H166" s="73"/>
      <c r="I166" s="73"/>
      <c r="J166" s="74"/>
      <c r="K166" s="74"/>
      <c r="L166" s="73"/>
      <c r="M166" s="73"/>
      <c r="N166" s="74"/>
      <c r="O166" s="74"/>
      <c r="P166" s="74"/>
      <c r="Q166" s="74"/>
      <c r="R166" s="24" t="str">
        <f t="shared" si="49"/>
        <v xml:space="preserve"> </v>
      </c>
      <c r="S166" s="2"/>
      <c r="T166" s="2"/>
      <c r="U166" s="2"/>
      <c r="V166" s="2"/>
      <c r="W166" s="5"/>
      <c r="X166" s="6"/>
      <c r="Y166" s="6"/>
      <c r="Z166" s="5"/>
      <c r="AA166" s="5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17" t="str">
        <f t="shared" si="52"/>
        <v/>
      </c>
      <c r="BB166" s="17" t="str">
        <f t="shared" si="50"/>
        <v/>
      </c>
      <c r="BC166" s="3"/>
      <c r="BD166" s="25">
        <f t="shared" si="53"/>
        <v>0</v>
      </c>
      <c r="BE166" s="25">
        <f t="shared" si="51"/>
        <v>0</v>
      </c>
      <c r="BF166" s="3"/>
    </row>
    <row r="167" spans="1:58" ht="16.5" customHeight="1" x14ac:dyDescent="0.15">
      <c r="A167" s="395"/>
      <c r="B167" s="327"/>
      <c r="C167" s="209" t="s">
        <v>214</v>
      </c>
      <c r="D167" s="84">
        <f t="shared" si="54"/>
        <v>0</v>
      </c>
      <c r="E167" s="189"/>
      <c r="F167" s="189"/>
      <c r="G167" s="189"/>
      <c r="H167" s="189"/>
      <c r="I167" s="189"/>
      <c r="J167" s="87"/>
      <c r="K167" s="87"/>
      <c r="L167" s="189"/>
      <c r="M167" s="189"/>
      <c r="N167" s="193"/>
      <c r="O167" s="193"/>
      <c r="P167" s="87"/>
      <c r="Q167" s="87"/>
      <c r="R167" s="24" t="str">
        <f t="shared" si="49"/>
        <v xml:space="preserve"> </v>
      </c>
      <c r="S167" s="2"/>
      <c r="T167" s="2"/>
      <c r="U167" s="2"/>
      <c r="V167" s="2"/>
      <c r="W167" s="5"/>
      <c r="X167" s="6"/>
      <c r="Y167" s="6"/>
      <c r="Z167" s="5"/>
      <c r="AA167" s="5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17"/>
      <c r="BB167" s="17" t="str">
        <f t="shared" si="50"/>
        <v/>
      </c>
      <c r="BC167" s="3"/>
      <c r="BD167" s="25"/>
      <c r="BE167" s="25">
        <f t="shared" si="51"/>
        <v>0</v>
      </c>
      <c r="BF167" s="2"/>
    </row>
    <row r="168" spans="1:58" ht="15" customHeight="1" x14ac:dyDescent="0.15">
      <c r="A168" s="395"/>
      <c r="B168" s="306" t="s">
        <v>125</v>
      </c>
      <c r="C168" s="215" t="s">
        <v>121</v>
      </c>
      <c r="D168" s="44">
        <f t="shared" si="54"/>
        <v>0</v>
      </c>
      <c r="E168" s="73"/>
      <c r="F168" s="73"/>
      <c r="G168" s="73"/>
      <c r="H168" s="73"/>
      <c r="I168" s="73"/>
      <c r="J168" s="74"/>
      <c r="K168" s="74"/>
      <c r="L168" s="73"/>
      <c r="M168" s="73"/>
      <c r="N168" s="74"/>
      <c r="O168" s="74"/>
      <c r="P168" s="74"/>
      <c r="Q168" s="74"/>
      <c r="R168" s="24" t="str">
        <f t="shared" si="49"/>
        <v xml:space="preserve"> </v>
      </c>
      <c r="S168" s="2"/>
      <c r="T168" s="2"/>
      <c r="U168" s="2"/>
      <c r="V168" s="2"/>
      <c r="W168" s="5"/>
      <c r="X168" s="6"/>
      <c r="Y168" s="6"/>
      <c r="Z168" s="5"/>
      <c r="AA168" s="5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17" t="str">
        <f t="shared" si="52"/>
        <v/>
      </c>
      <c r="BB168" s="17" t="str">
        <f t="shared" si="50"/>
        <v/>
      </c>
      <c r="BC168" s="3"/>
      <c r="BD168" s="25">
        <f t="shared" si="53"/>
        <v>0</v>
      </c>
      <c r="BE168" s="25">
        <f t="shared" si="51"/>
        <v>0</v>
      </c>
      <c r="BF168" s="3"/>
    </row>
    <row r="169" spans="1:58" ht="15" customHeight="1" x14ac:dyDescent="0.15">
      <c r="A169" s="395"/>
      <c r="B169" s="307"/>
      <c r="C169" s="214" t="s">
        <v>122</v>
      </c>
      <c r="D169" s="52">
        <f t="shared" si="54"/>
        <v>0</v>
      </c>
      <c r="E169" s="85"/>
      <c r="F169" s="85"/>
      <c r="G169" s="85"/>
      <c r="H169" s="85"/>
      <c r="I169" s="85"/>
      <c r="J169" s="58"/>
      <c r="K169" s="58"/>
      <c r="L169" s="85"/>
      <c r="M169" s="85"/>
      <c r="N169" s="196"/>
      <c r="O169" s="196"/>
      <c r="P169" s="58"/>
      <c r="Q169" s="58"/>
      <c r="R169" s="24" t="str">
        <f t="shared" si="49"/>
        <v xml:space="preserve"> </v>
      </c>
      <c r="S169" s="2"/>
      <c r="T169" s="2"/>
      <c r="U169" s="2"/>
      <c r="V169" s="2"/>
      <c r="W169" s="5"/>
      <c r="X169" s="6"/>
      <c r="Y169" s="6"/>
      <c r="Z169" s="5"/>
      <c r="AA169" s="5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17"/>
      <c r="BB169" s="17" t="str">
        <f t="shared" si="50"/>
        <v/>
      </c>
      <c r="BC169" s="3"/>
      <c r="BD169" s="25"/>
      <c r="BE169" s="25">
        <f t="shared" si="51"/>
        <v>0</v>
      </c>
      <c r="BF169" s="3"/>
    </row>
    <row r="170" spans="1:58" ht="17.25" customHeight="1" x14ac:dyDescent="0.15">
      <c r="A170" s="396" t="s">
        <v>215</v>
      </c>
      <c r="B170" s="393" t="s">
        <v>120</v>
      </c>
      <c r="C170" s="394"/>
      <c r="D170" s="129">
        <f>+K170</f>
        <v>0</v>
      </c>
      <c r="E170" s="216"/>
      <c r="F170" s="216"/>
      <c r="G170" s="216"/>
      <c r="H170" s="216"/>
      <c r="I170" s="216"/>
      <c r="J170" s="216"/>
      <c r="K170" s="50"/>
      <c r="L170" s="216"/>
      <c r="M170" s="216"/>
      <c r="N170" s="50"/>
      <c r="O170" s="50"/>
      <c r="P170" s="50"/>
      <c r="Q170" s="50"/>
      <c r="R170" s="24" t="str">
        <f t="shared" si="49"/>
        <v xml:space="preserve"> </v>
      </c>
      <c r="S170" s="2"/>
      <c r="T170" s="2"/>
      <c r="U170" s="2"/>
      <c r="V170" s="2"/>
      <c r="W170" s="5"/>
      <c r="X170" s="6"/>
      <c r="Y170" s="6"/>
      <c r="Z170" s="5"/>
      <c r="AA170" s="5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17" t="str">
        <f t="shared" si="52"/>
        <v/>
      </c>
      <c r="BB170" s="17" t="str">
        <f t="shared" si="50"/>
        <v/>
      </c>
      <c r="BC170" s="3"/>
      <c r="BD170" s="25">
        <f t="shared" si="53"/>
        <v>0</v>
      </c>
      <c r="BE170" s="25">
        <f t="shared" si="51"/>
        <v>0</v>
      </c>
      <c r="BF170" s="3"/>
    </row>
    <row r="171" spans="1:58" ht="18" customHeight="1" x14ac:dyDescent="0.15">
      <c r="A171" s="395"/>
      <c r="B171" s="306" t="s">
        <v>124</v>
      </c>
      <c r="C171" s="215" t="s">
        <v>121</v>
      </c>
      <c r="D171" s="44">
        <f>+K171</f>
        <v>0</v>
      </c>
      <c r="E171" s="73"/>
      <c r="F171" s="73"/>
      <c r="G171" s="73"/>
      <c r="H171" s="73"/>
      <c r="I171" s="73"/>
      <c r="J171" s="73"/>
      <c r="K171" s="74"/>
      <c r="L171" s="73"/>
      <c r="M171" s="73"/>
      <c r="N171" s="74">
        <v>0</v>
      </c>
      <c r="O171" s="74"/>
      <c r="P171" s="74"/>
      <c r="Q171" s="74"/>
      <c r="R171" s="24" t="str">
        <f t="shared" si="49"/>
        <v xml:space="preserve"> </v>
      </c>
      <c r="S171" s="2"/>
      <c r="T171" s="2"/>
      <c r="U171" s="2"/>
      <c r="V171" s="2"/>
      <c r="W171" s="5"/>
      <c r="X171" s="6"/>
      <c r="Y171" s="6"/>
      <c r="Z171" s="5"/>
      <c r="AA171" s="5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17" t="str">
        <f t="shared" si="52"/>
        <v/>
      </c>
      <c r="BB171" s="17" t="str">
        <f t="shared" si="50"/>
        <v/>
      </c>
      <c r="BC171" s="3"/>
      <c r="BD171" s="25">
        <f t="shared" si="53"/>
        <v>0</v>
      </c>
      <c r="BE171" s="25">
        <f t="shared" si="51"/>
        <v>0</v>
      </c>
      <c r="BF171" s="3"/>
    </row>
    <row r="172" spans="1:58" ht="15.75" customHeight="1" x14ac:dyDescent="0.15">
      <c r="A172" s="395"/>
      <c r="B172" s="307"/>
      <c r="C172" s="214" t="s">
        <v>214</v>
      </c>
      <c r="D172" s="52">
        <f>+K172</f>
        <v>0</v>
      </c>
      <c r="E172" s="85"/>
      <c r="F172" s="85"/>
      <c r="G172" s="85"/>
      <c r="H172" s="85"/>
      <c r="I172" s="85"/>
      <c r="J172" s="85"/>
      <c r="K172" s="58"/>
      <c r="L172" s="85"/>
      <c r="M172" s="85"/>
      <c r="N172" s="196"/>
      <c r="O172" s="196"/>
      <c r="P172" s="58"/>
      <c r="Q172" s="58"/>
      <c r="R172" s="24" t="str">
        <f t="shared" si="49"/>
        <v xml:space="preserve"> </v>
      </c>
      <c r="S172" s="2"/>
      <c r="T172" s="2"/>
      <c r="U172" s="2"/>
      <c r="V172" s="2"/>
      <c r="W172" s="5"/>
      <c r="X172" s="6"/>
      <c r="Y172" s="6"/>
      <c r="Z172" s="5"/>
      <c r="AA172" s="5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17"/>
      <c r="BB172" s="17" t="str">
        <f t="shared" si="50"/>
        <v/>
      </c>
      <c r="BC172" s="3"/>
      <c r="BD172" s="25"/>
      <c r="BE172" s="25">
        <f t="shared" si="51"/>
        <v>0</v>
      </c>
      <c r="BF172" s="3"/>
    </row>
    <row r="173" spans="1:58" ht="15" customHeight="1" x14ac:dyDescent="0.15">
      <c r="A173" s="395"/>
      <c r="B173" s="327" t="s">
        <v>125</v>
      </c>
      <c r="C173" s="207" t="s">
        <v>121</v>
      </c>
      <c r="D173" s="211">
        <f>+K173</f>
        <v>0</v>
      </c>
      <c r="E173" s="212"/>
      <c r="F173" s="212"/>
      <c r="G173" s="212"/>
      <c r="H173" s="212"/>
      <c r="I173" s="212"/>
      <c r="J173" s="212"/>
      <c r="K173" s="117"/>
      <c r="L173" s="212"/>
      <c r="M173" s="212"/>
      <c r="N173" s="117">
        <v>0</v>
      </c>
      <c r="O173" s="117"/>
      <c r="P173" s="117"/>
      <c r="Q173" s="117"/>
      <c r="R173" s="24" t="str">
        <f t="shared" si="49"/>
        <v xml:space="preserve"> </v>
      </c>
      <c r="S173" s="2"/>
      <c r="T173" s="2"/>
      <c r="U173" s="2"/>
      <c r="V173" s="2"/>
      <c r="W173" s="5"/>
      <c r="X173" s="6"/>
      <c r="Y173" s="6"/>
      <c r="Z173" s="5"/>
      <c r="AA173" s="5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17" t="str">
        <f t="shared" si="52"/>
        <v/>
      </c>
      <c r="BB173" s="17" t="str">
        <f t="shared" si="50"/>
        <v/>
      </c>
      <c r="BC173" s="3"/>
      <c r="BD173" s="25">
        <f t="shared" si="53"/>
        <v>0</v>
      </c>
      <c r="BE173" s="25">
        <f t="shared" si="51"/>
        <v>0</v>
      </c>
      <c r="BF173" s="3"/>
    </row>
    <row r="174" spans="1:58" ht="16.5" customHeight="1" x14ac:dyDescent="0.15">
      <c r="A174" s="397"/>
      <c r="B174" s="307"/>
      <c r="C174" s="214" t="s">
        <v>122</v>
      </c>
      <c r="D174" s="52">
        <f>+K174</f>
        <v>0</v>
      </c>
      <c r="E174" s="85"/>
      <c r="F174" s="85"/>
      <c r="G174" s="85"/>
      <c r="H174" s="85"/>
      <c r="I174" s="85"/>
      <c r="J174" s="85"/>
      <c r="K174" s="58"/>
      <c r="L174" s="85"/>
      <c r="M174" s="85"/>
      <c r="N174" s="196"/>
      <c r="O174" s="196"/>
      <c r="P174" s="58"/>
      <c r="Q174" s="58"/>
      <c r="R174" s="24" t="str">
        <f t="shared" si="49"/>
        <v xml:space="preserve"> </v>
      </c>
      <c r="S174" s="2"/>
      <c r="T174" s="2"/>
      <c r="U174" s="2"/>
      <c r="V174" s="2"/>
      <c r="W174" s="5"/>
      <c r="X174" s="6"/>
      <c r="Y174" s="6"/>
      <c r="Z174" s="5"/>
      <c r="AA174" s="5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17"/>
      <c r="BB174" s="17" t="str">
        <f t="shared" si="50"/>
        <v/>
      </c>
      <c r="BC174" s="3"/>
      <c r="BD174" s="25"/>
      <c r="BE174" s="25">
        <f t="shared" si="51"/>
        <v>0</v>
      </c>
      <c r="BF174" s="3"/>
    </row>
    <row r="175" spans="1:58" ht="15" customHeight="1" x14ac:dyDescent="0.15">
      <c r="A175" s="109" t="s">
        <v>131</v>
      </c>
      <c r="B175" s="42"/>
      <c r="C175" s="59"/>
      <c r="D175" s="60"/>
      <c r="E175" s="60"/>
      <c r="F175" s="217"/>
      <c r="G175" s="217"/>
      <c r="H175" s="217"/>
      <c r="BE175" s="3"/>
      <c r="BF175" s="3"/>
    </row>
    <row r="176" spans="1:58" ht="23.25" customHeight="1" x14ac:dyDescent="0.15">
      <c r="A176" s="295" t="s">
        <v>132</v>
      </c>
      <c r="B176" s="296"/>
      <c r="C176" s="297"/>
      <c r="D176" s="301" t="s">
        <v>4</v>
      </c>
      <c r="E176" s="303" t="s">
        <v>7</v>
      </c>
      <c r="F176" s="304"/>
      <c r="G176" s="304"/>
      <c r="H176" s="305"/>
      <c r="BE176" s="3"/>
      <c r="BF176" s="3"/>
    </row>
    <row r="177" spans="1:58" ht="27.75" customHeight="1" x14ac:dyDescent="0.15">
      <c r="A177" s="298"/>
      <c r="B177" s="299"/>
      <c r="C177" s="300"/>
      <c r="D177" s="329"/>
      <c r="E177" s="288" t="s">
        <v>133</v>
      </c>
      <c r="F177" s="38" t="s">
        <v>134</v>
      </c>
      <c r="G177" s="38" t="s">
        <v>68</v>
      </c>
      <c r="H177" s="39" t="s">
        <v>135</v>
      </c>
      <c r="BE177" s="2"/>
      <c r="BF177" s="3"/>
    </row>
    <row r="178" spans="1:58" ht="13.5" customHeight="1" x14ac:dyDescent="0.15">
      <c r="A178" s="330" t="s">
        <v>136</v>
      </c>
      <c r="B178" s="331"/>
      <c r="C178" s="332"/>
      <c r="D178" s="44">
        <f>+SUM(E178:H178)</f>
        <v>0</v>
      </c>
      <c r="E178" s="62"/>
      <c r="F178" s="63"/>
      <c r="G178" s="63"/>
      <c r="H178" s="64"/>
      <c r="BA178" s="17" t="str">
        <f>IF($D178&lt;&gt;SUM($E178:$H178)," NO ALTERE LAS FÓRMULAS, la suma de las edades no está alculando el total de la sección. ","")</f>
        <v/>
      </c>
      <c r="BB178" s="2"/>
      <c r="BC178" s="2"/>
      <c r="BD178" s="25">
        <f>IF($D178&lt;&gt;SUM($E178:$H178),1,0)</f>
        <v>0</v>
      </c>
      <c r="BE178" s="3"/>
      <c r="BF178" s="3"/>
    </row>
    <row r="179" spans="1:58" ht="15" customHeight="1" x14ac:dyDescent="0.15">
      <c r="A179" s="333" t="s">
        <v>137</v>
      </c>
      <c r="B179" s="334"/>
      <c r="C179" s="335"/>
      <c r="D179" s="52">
        <f>+SUM(E179:H179)</f>
        <v>0</v>
      </c>
      <c r="E179" s="53"/>
      <c r="F179" s="55"/>
      <c r="G179" s="55"/>
      <c r="H179" s="57"/>
      <c r="BA179" s="17" t="str">
        <f>IF($D179&lt;&gt;SUM($E179:$H179)," NO ALTERE LAS FÓRMULAS, la suma de las edades no está alculando el total de la sección. ","")</f>
        <v/>
      </c>
      <c r="BB179" s="2"/>
      <c r="BC179" s="2"/>
      <c r="BD179" s="25">
        <f>IF($D179&lt;&gt;SUM($E179:$H179),1,0)</f>
        <v>0</v>
      </c>
      <c r="BE179" s="3"/>
      <c r="BF179" s="3"/>
    </row>
    <row r="180" spans="1:58" ht="23.25" customHeight="1" x14ac:dyDescent="0.15">
      <c r="A180" s="16" t="s">
        <v>216</v>
      </c>
      <c r="B180" s="59"/>
      <c r="C180" s="59"/>
      <c r="D180" s="182"/>
      <c r="E180" s="182"/>
      <c r="F180" s="182"/>
      <c r="G180" s="182"/>
      <c r="H180" s="182"/>
      <c r="BF180" s="3"/>
    </row>
    <row r="181" spans="1:58" ht="36" customHeight="1" x14ac:dyDescent="0.15">
      <c r="A181" s="336" t="s">
        <v>217</v>
      </c>
      <c r="B181" s="337"/>
      <c r="C181" s="338"/>
      <c r="D181" s="301" t="s">
        <v>80</v>
      </c>
      <c r="E181" s="303" t="s">
        <v>7</v>
      </c>
      <c r="F181" s="304"/>
      <c r="G181" s="304"/>
      <c r="H181" s="304"/>
      <c r="I181" s="304"/>
      <c r="J181" s="304"/>
      <c r="K181" s="304"/>
      <c r="L181" s="304"/>
      <c r="M181" s="305"/>
      <c r="N181" s="304" t="s">
        <v>66</v>
      </c>
      <c r="O181" s="305"/>
      <c r="P181" s="306" t="s">
        <v>9</v>
      </c>
      <c r="BF181" s="3"/>
    </row>
    <row r="182" spans="1:58" ht="36.75" customHeight="1" x14ac:dyDescent="0.15">
      <c r="A182" s="339"/>
      <c r="B182" s="340"/>
      <c r="C182" s="341"/>
      <c r="D182" s="342"/>
      <c r="E182" s="218" t="s">
        <v>133</v>
      </c>
      <c r="F182" s="219" t="s">
        <v>14</v>
      </c>
      <c r="G182" s="219" t="s">
        <v>138</v>
      </c>
      <c r="H182" s="219" t="s">
        <v>67</v>
      </c>
      <c r="I182" s="219" t="s">
        <v>139</v>
      </c>
      <c r="J182" s="219" t="s">
        <v>68</v>
      </c>
      <c r="K182" s="219" t="s">
        <v>18</v>
      </c>
      <c r="L182" s="219" t="s">
        <v>19</v>
      </c>
      <c r="M182" s="220" t="s">
        <v>20</v>
      </c>
      <c r="N182" s="290" t="s">
        <v>1</v>
      </c>
      <c r="O182" s="222" t="s">
        <v>2</v>
      </c>
      <c r="P182" s="343"/>
      <c r="BF182" s="3"/>
    </row>
    <row r="183" spans="1:58" ht="14.25" customHeight="1" x14ac:dyDescent="0.15">
      <c r="A183" s="306" t="s">
        <v>140</v>
      </c>
      <c r="B183" s="328" t="s">
        <v>218</v>
      </c>
      <c r="C183" s="328"/>
      <c r="D183" s="111">
        <f>+SUM(E183:M183)</f>
        <v>0</v>
      </c>
      <c r="E183" s="62"/>
      <c r="F183" s="63"/>
      <c r="G183" s="63"/>
      <c r="H183" s="63"/>
      <c r="I183" s="63"/>
      <c r="J183" s="63"/>
      <c r="K183" s="63"/>
      <c r="L183" s="63"/>
      <c r="M183" s="64"/>
      <c r="N183" s="74"/>
      <c r="O183" s="74"/>
      <c r="P183" s="112"/>
      <c r="Q183" s="75" t="str">
        <f t="shared" ref="Q183:Q238" si="55">$BA183&amp;" "&amp;$BB183</f>
        <v xml:space="preserve"> </v>
      </c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  <c r="AC183" s="75"/>
      <c r="AD183" s="75"/>
      <c r="AE183" s="75"/>
      <c r="AF183" s="75"/>
      <c r="AG183" s="75"/>
      <c r="AH183" s="75"/>
      <c r="AI183" s="75"/>
      <c r="AJ183" s="75"/>
      <c r="AK183" s="75"/>
      <c r="AL183" s="75"/>
      <c r="AM183" s="75"/>
      <c r="AN183" s="75"/>
      <c r="AO183" s="75"/>
      <c r="AP183" s="75"/>
      <c r="AQ183" s="75"/>
      <c r="AR183" s="75"/>
      <c r="AS183" s="75"/>
      <c r="AT183" s="75"/>
      <c r="AU183" s="75"/>
      <c r="AV183" s="75"/>
      <c r="AW183" s="75"/>
      <c r="AX183" s="75"/>
      <c r="AY183" s="75"/>
      <c r="AZ183" s="75"/>
      <c r="BA183" s="1" t="s">
        <v>3</v>
      </c>
      <c r="BB183" s="17" t="str">
        <f t="shared" ref="BB183:BB238" si="56">IF($K183&lt;$P183," El número altas de pacientes 60 años NO puede ser mayor que el de 20-64 años.","")</f>
        <v/>
      </c>
      <c r="BC183" s="2"/>
      <c r="BD183" s="29">
        <f t="shared" ref="BD183:BD238" si="57">IF($D183&lt;&gt;($N183+$O183),1,0)</f>
        <v>0</v>
      </c>
      <c r="BE183" s="25">
        <f t="shared" ref="BE183:BE238" si="58">IF($K183&lt;$P183,1,0)</f>
        <v>0</v>
      </c>
      <c r="BF183" s="3"/>
    </row>
    <row r="184" spans="1:58" ht="13.5" customHeight="1" x14ac:dyDescent="0.15">
      <c r="A184" s="327"/>
      <c r="B184" s="320" t="s">
        <v>219</v>
      </c>
      <c r="C184" s="320"/>
      <c r="D184" s="113">
        <f t="shared" ref="D184:D238" si="59">+SUM(E184:M184)</f>
        <v>0</v>
      </c>
      <c r="E184" s="96"/>
      <c r="F184" s="80"/>
      <c r="G184" s="80"/>
      <c r="H184" s="80"/>
      <c r="I184" s="80"/>
      <c r="J184" s="80"/>
      <c r="K184" s="80"/>
      <c r="L184" s="80"/>
      <c r="M184" s="98"/>
      <c r="N184" s="83"/>
      <c r="O184" s="83"/>
      <c r="P184" s="119"/>
      <c r="Q184" s="75" t="str">
        <f t="shared" si="55"/>
        <v xml:space="preserve"> </v>
      </c>
      <c r="R184" s="75"/>
      <c r="S184" s="75"/>
      <c r="T184" s="75"/>
      <c r="U184" s="75"/>
      <c r="V184" s="75"/>
      <c r="W184" s="75"/>
      <c r="X184" s="75"/>
      <c r="Y184" s="75"/>
      <c r="Z184" s="75"/>
      <c r="AA184" s="75"/>
      <c r="AB184" s="75"/>
      <c r="AC184" s="75"/>
      <c r="AD184" s="75"/>
      <c r="AE184" s="75"/>
      <c r="AF184" s="75"/>
      <c r="AG184" s="75"/>
      <c r="AH184" s="75"/>
      <c r="AI184" s="75"/>
      <c r="AJ184" s="75"/>
      <c r="AK184" s="75"/>
      <c r="AL184" s="75"/>
      <c r="AM184" s="75"/>
      <c r="AN184" s="75"/>
      <c r="AO184" s="75"/>
      <c r="AP184" s="75"/>
      <c r="AQ184" s="75"/>
      <c r="AR184" s="75"/>
      <c r="AS184" s="75"/>
      <c r="AT184" s="75"/>
      <c r="AU184" s="75"/>
      <c r="AV184" s="75"/>
      <c r="AW184" s="75"/>
      <c r="AX184" s="75"/>
      <c r="AY184" s="75"/>
      <c r="AZ184" s="75"/>
      <c r="BA184" s="17" t="str">
        <f t="shared" ref="BA184:BA239" si="60">IF($D184&lt;&gt;($N184+$O184)," El número altas de pacientes según sexo NO puede ser diferente al Total.","")</f>
        <v/>
      </c>
      <c r="BB184" s="17" t="str">
        <f t="shared" si="56"/>
        <v/>
      </c>
      <c r="BC184" s="3"/>
      <c r="BD184" s="25">
        <f t="shared" si="57"/>
        <v>0</v>
      </c>
      <c r="BE184" s="25">
        <f t="shared" si="58"/>
        <v>0</v>
      </c>
      <c r="BF184" s="3"/>
    </row>
    <row r="185" spans="1:58" ht="11.25" customHeight="1" x14ac:dyDescent="0.15">
      <c r="A185" s="327"/>
      <c r="B185" s="320" t="s">
        <v>141</v>
      </c>
      <c r="C185" s="320"/>
      <c r="D185" s="113">
        <f t="shared" si="59"/>
        <v>0</v>
      </c>
      <c r="E185" s="96"/>
      <c r="F185" s="80"/>
      <c r="G185" s="80"/>
      <c r="H185" s="80"/>
      <c r="I185" s="80"/>
      <c r="J185" s="80"/>
      <c r="K185" s="80"/>
      <c r="L185" s="80"/>
      <c r="M185" s="98"/>
      <c r="N185" s="83"/>
      <c r="O185" s="83"/>
      <c r="P185" s="119"/>
      <c r="Q185" s="75" t="str">
        <f t="shared" si="55"/>
        <v xml:space="preserve"> </v>
      </c>
      <c r="R185" s="75"/>
      <c r="S185" s="75"/>
      <c r="T185" s="75"/>
      <c r="U185" s="75"/>
      <c r="V185" s="75"/>
      <c r="W185" s="75"/>
      <c r="X185" s="75"/>
      <c r="Y185" s="75"/>
      <c r="Z185" s="75"/>
      <c r="AA185" s="75"/>
      <c r="AB185" s="75"/>
      <c r="AC185" s="75"/>
      <c r="AD185" s="75"/>
      <c r="AE185" s="75"/>
      <c r="AF185" s="75"/>
      <c r="AG185" s="75"/>
      <c r="AH185" s="75"/>
      <c r="AI185" s="75"/>
      <c r="AJ185" s="75"/>
      <c r="AK185" s="75"/>
      <c r="AL185" s="75"/>
      <c r="AM185" s="75"/>
      <c r="AN185" s="75"/>
      <c r="AO185" s="75"/>
      <c r="AP185" s="75"/>
      <c r="AQ185" s="75"/>
      <c r="AR185" s="75"/>
      <c r="AS185" s="75"/>
      <c r="AT185" s="75"/>
      <c r="AU185" s="75"/>
      <c r="AV185" s="75"/>
      <c r="AW185" s="75"/>
      <c r="AX185" s="75"/>
      <c r="AY185" s="75"/>
      <c r="AZ185" s="75"/>
      <c r="BA185" s="17" t="str">
        <f t="shared" si="60"/>
        <v/>
      </c>
      <c r="BB185" s="17" t="str">
        <f t="shared" si="56"/>
        <v/>
      </c>
      <c r="BC185" s="3"/>
      <c r="BD185" s="25">
        <f t="shared" si="57"/>
        <v>0</v>
      </c>
      <c r="BE185" s="25">
        <f t="shared" si="58"/>
        <v>0</v>
      </c>
      <c r="BF185" s="3"/>
    </row>
    <row r="186" spans="1:58" x14ac:dyDescent="0.15">
      <c r="A186" s="307"/>
      <c r="B186" s="326" t="s">
        <v>142</v>
      </c>
      <c r="C186" s="326"/>
      <c r="D186" s="195">
        <f t="shared" si="59"/>
        <v>0</v>
      </c>
      <c r="E186" s="53"/>
      <c r="F186" s="55"/>
      <c r="G186" s="55"/>
      <c r="H186" s="55"/>
      <c r="I186" s="55"/>
      <c r="J186" s="55"/>
      <c r="K186" s="55"/>
      <c r="L186" s="55"/>
      <c r="M186" s="57"/>
      <c r="N186" s="58"/>
      <c r="O186" s="58"/>
      <c r="P186" s="148"/>
      <c r="Q186" s="75" t="str">
        <f t="shared" si="55"/>
        <v xml:space="preserve"> </v>
      </c>
      <c r="R186" s="75"/>
      <c r="S186" s="75"/>
      <c r="T186" s="75"/>
      <c r="U186" s="75"/>
      <c r="V186" s="75"/>
      <c r="W186" s="75"/>
      <c r="X186" s="75"/>
      <c r="Y186" s="75"/>
      <c r="Z186" s="75"/>
      <c r="AA186" s="75"/>
      <c r="AB186" s="75"/>
      <c r="AC186" s="75"/>
      <c r="AD186" s="75"/>
      <c r="AE186" s="75"/>
      <c r="AF186" s="75"/>
      <c r="AG186" s="75"/>
      <c r="AH186" s="75"/>
      <c r="AI186" s="75"/>
      <c r="AJ186" s="75"/>
      <c r="AK186" s="75"/>
      <c r="AL186" s="75"/>
      <c r="AM186" s="75"/>
      <c r="AN186" s="75"/>
      <c r="AO186" s="75"/>
      <c r="AP186" s="75"/>
      <c r="AQ186" s="75"/>
      <c r="AR186" s="75"/>
      <c r="AS186" s="75"/>
      <c r="AT186" s="75"/>
      <c r="AU186" s="75"/>
      <c r="AV186" s="75"/>
      <c r="AW186" s="75"/>
      <c r="AX186" s="75"/>
      <c r="AY186" s="75"/>
      <c r="AZ186" s="75"/>
      <c r="BA186" s="17" t="str">
        <f t="shared" si="60"/>
        <v/>
      </c>
      <c r="BB186" s="17" t="str">
        <f t="shared" si="56"/>
        <v/>
      </c>
      <c r="BC186" s="3"/>
      <c r="BD186" s="25">
        <f t="shared" si="57"/>
        <v>0</v>
      </c>
      <c r="BE186" s="25">
        <f t="shared" si="58"/>
        <v>0</v>
      </c>
      <c r="BF186" s="3"/>
    </row>
    <row r="187" spans="1:58" ht="11.25" customHeight="1" x14ac:dyDescent="0.15">
      <c r="A187" s="306" t="s">
        <v>143</v>
      </c>
      <c r="B187" s="328" t="s">
        <v>218</v>
      </c>
      <c r="C187" s="328"/>
      <c r="D187" s="111">
        <f t="shared" si="59"/>
        <v>61</v>
      </c>
      <c r="E187" s="62">
        <v>2</v>
      </c>
      <c r="F187" s="63">
        <v>1</v>
      </c>
      <c r="G187" s="63">
        <v>2</v>
      </c>
      <c r="H187" s="63">
        <v>1</v>
      </c>
      <c r="I187" s="63">
        <v>3</v>
      </c>
      <c r="J187" s="63">
        <v>11</v>
      </c>
      <c r="K187" s="63">
        <v>35</v>
      </c>
      <c r="L187" s="63">
        <v>6</v>
      </c>
      <c r="M187" s="64"/>
      <c r="N187" s="74">
        <v>18</v>
      </c>
      <c r="O187" s="74">
        <v>43</v>
      </c>
      <c r="P187" s="112">
        <v>1</v>
      </c>
      <c r="Q187" s="75" t="str">
        <f t="shared" si="55"/>
        <v xml:space="preserve"> </v>
      </c>
      <c r="R187" s="75"/>
      <c r="S187" s="75"/>
      <c r="T187" s="75"/>
      <c r="U187" s="75"/>
      <c r="V187" s="75"/>
      <c r="W187" s="75"/>
      <c r="X187" s="75"/>
      <c r="Y187" s="75"/>
      <c r="Z187" s="75"/>
      <c r="AA187" s="75"/>
      <c r="AB187" s="75"/>
      <c r="AC187" s="75"/>
      <c r="AD187" s="75"/>
      <c r="AE187" s="75"/>
      <c r="AF187" s="75"/>
      <c r="AG187" s="75"/>
      <c r="AH187" s="75"/>
      <c r="AI187" s="75"/>
      <c r="AJ187" s="75"/>
      <c r="AK187" s="75"/>
      <c r="AL187" s="75"/>
      <c r="AM187" s="75"/>
      <c r="AN187" s="75"/>
      <c r="AO187" s="75"/>
      <c r="AP187" s="75"/>
      <c r="AQ187" s="75"/>
      <c r="AR187" s="75"/>
      <c r="AS187" s="75"/>
      <c r="AT187" s="75"/>
      <c r="AU187" s="75"/>
      <c r="AV187" s="75"/>
      <c r="AW187" s="75"/>
      <c r="AX187" s="75"/>
      <c r="AY187" s="75"/>
      <c r="AZ187" s="75"/>
      <c r="BA187" s="17" t="str">
        <f t="shared" si="60"/>
        <v/>
      </c>
      <c r="BB187" s="17" t="str">
        <f t="shared" si="56"/>
        <v/>
      </c>
      <c r="BC187" s="3"/>
      <c r="BD187" s="25">
        <f t="shared" si="57"/>
        <v>0</v>
      </c>
      <c r="BE187" s="25">
        <f t="shared" si="58"/>
        <v>0</v>
      </c>
      <c r="BF187" s="3"/>
    </row>
    <row r="188" spans="1:58" ht="11.25" customHeight="1" x14ac:dyDescent="0.15">
      <c r="A188" s="327"/>
      <c r="B188" s="320" t="s">
        <v>219</v>
      </c>
      <c r="C188" s="320"/>
      <c r="D188" s="113">
        <f t="shared" si="59"/>
        <v>111</v>
      </c>
      <c r="E188" s="96">
        <v>3</v>
      </c>
      <c r="F188" s="80"/>
      <c r="G188" s="80">
        <v>4</v>
      </c>
      <c r="H188" s="80">
        <v>4</v>
      </c>
      <c r="I188" s="80">
        <v>15</v>
      </c>
      <c r="J188" s="80">
        <v>22</v>
      </c>
      <c r="K188" s="80">
        <v>56</v>
      </c>
      <c r="L188" s="80">
        <v>7</v>
      </c>
      <c r="M188" s="98"/>
      <c r="N188" s="83">
        <v>44</v>
      </c>
      <c r="O188" s="83">
        <v>67</v>
      </c>
      <c r="P188" s="119"/>
      <c r="Q188" s="75" t="str">
        <f t="shared" si="55"/>
        <v xml:space="preserve"> </v>
      </c>
      <c r="R188" s="75"/>
      <c r="S188" s="75"/>
      <c r="T188" s="75"/>
      <c r="U188" s="75"/>
      <c r="V188" s="75"/>
      <c r="W188" s="75"/>
      <c r="X188" s="75"/>
      <c r="Y188" s="75"/>
      <c r="Z188" s="75"/>
      <c r="AA188" s="75"/>
      <c r="AB188" s="75"/>
      <c r="AC188" s="75"/>
      <c r="AD188" s="75"/>
      <c r="AE188" s="75"/>
      <c r="AF188" s="75"/>
      <c r="AG188" s="75"/>
      <c r="AH188" s="75"/>
      <c r="AI188" s="75"/>
      <c r="AJ188" s="75"/>
      <c r="AK188" s="75"/>
      <c r="AL188" s="75"/>
      <c r="AM188" s="75"/>
      <c r="AN188" s="75"/>
      <c r="AO188" s="75"/>
      <c r="AP188" s="75"/>
      <c r="AQ188" s="75"/>
      <c r="AR188" s="75"/>
      <c r="AS188" s="75"/>
      <c r="AT188" s="75"/>
      <c r="AU188" s="75"/>
      <c r="AV188" s="75"/>
      <c r="AW188" s="75"/>
      <c r="AX188" s="75"/>
      <c r="AY188" s="75"/>
      <c r="AZ188" s="75"/>
      <c r="BA188" s="17" t="str">
        <f t="shared" si="60"/>
        <v/>
      </c>
      <c r="BB188" s="17" t="str">
        <f t="shared" si="56"/>
        <v/>
      </c>
      <c r="BC188" s="3"/>
      <c r="BD188" s="25">
        <f t="shared" si="57"/>
        <v>0</v>
      </c>
      <c r="BE188" s="25">
        <f t="shared" si="58"/>
        <v>0</v>
      </c>
      <c r="BF188" s="3"/>
    </row>
    <row r="189" spans="1:58" ht="11.25" customHeight="1" x14ac:dyDescent="0.15">
      <c r="A189" s="327"/>
      <c r="B189" s="320" t="s">
        <v>141</v>
      </c>
      <c r="C189" s="320"/>
      <c r="D189" s="113">
        <f t="shared" si="59"/>
        <v>58</v>
      </c>
      <c r="E189" s="96">
        <v>2</v>
      </c>
      <c r="F189" s="80"/>
      <c r="G189" s="80"/>
      <c r="H189" s="80">
        <v>1</v>
      </c>
      <c r="I189" s="80">
        <v>3</v>
      </c>
      <c r="J189" s="80">
        <v>11</v>
      </c>
      <c r="K189" s="80">
        <v>37</v>
      </c>
      <c r="L189" s="80">
        <v>4</v>
      </c>
      <c r="M189" s="98"/>
      <c r="N189" s="83">
        <v>17</v>
      </c>
      <c r="O189" s="83">
        <v>41</v>
      </c>
      <c r="P189" s="119">
        <v>1</v>
      </c>
      <c r="Q189" s="75" t="str">
        <f t="shared" si="55"/>
        <v xml:space="preserve"> </v>
      </c>
      <c r="R189" s="75"/>
      <c r="S189" s="75"/>
      <c r="T189" s="75"/>
      <c r="U189" s="75"/>
      <c r="V189" s="75"/>
      <c r="W189" s="75"/>
      <c r="X189" s="75"/>
      <c r="Y189" s="75"/>
      <c r="Z189" s="75"/>
      <c r="AA189" s="75"/>
      <c r="AB189" s="75"/>
      <c r="AC189" s="75"/>
      <c r="AD189" s="75"/>
      <c r="AE189" s="75"/>
      <c r="AF189" s="75"/>
      <c r="AG189" s="75"/>
      <c r="AH189" s="75"/>
      <c r="AI189" s="75"/>
      <c r="AJ189" s="75"/>
      <c r="AK189" s="75"/>
      <c r="AL189" s="75"/>
      <c r="AM189" s="75"/>
      <c r="AN189" s="75"/>
      <c r="AO189" s="75"/>
      <c r="AP189" s="75"/>
      <c r="AQ189" s="75"/>
      <c r="AR189" s="75"/>
      <c r="AS189" s="75"/>
      <c r="AT189" s="75"/>
      <c r="AU189" s="75"/>
      <c r="AV189" s="75"/>
      <c r="AW189" s="75"/>
      <c r="AX189" s="75"/>
      <c r="AY189" s="75"/>
      <c r="AZ189" s="75"/>
      <c r="BA189" s="17" t="str">
        <f t="shared" si="60"/>
        <v/>
      </c>
      <c r="BB189" s="17" t="str">
        <f t="shared" si="56"/>
        <v/>
      </c>
      <c r="BC189" s="3"/>
      <c r="BD189" s="25">
        <f t="shared" si="57"/>
        <v>0</v>
      </c>
      <c r="BE189" s="25">
        <f t="shared" si="58"/>
        <v>0</v>
      </c>
      <c r="BF189" s="3"/>
    </row>
    <row r="190" spans="1:58" ht="11.25" customHeight="1" x14ac:dyDescent="0.15">
      <c r="A190" s="307"/>
      <c r="B190" s="326" t="s">
        <v>142</v>
      </c>
      <c r="C190" s="326"/>
      <c r="D190" s="195">
        <f t="shared" si="59"/>
        <v>39</v>
      </c>
      <c r="E190" s="53">
        <v>3</v>
      </c>
      <c r="F190" s="55">
        <v>1</v>
      </c>
      <c r="G190" s="55">
        <v>2</v>
      </c>
      <c r="H190" s="55">
        <v>1</v>
      </c>
      <c r="I190" s="55">
        <v>4</v>
      </c>
      <c r="J190" s="55">
        <v>6</v>
      </c>
      <c r="K190" s="55">
        <v>18</v>
      </c>
      <c r="L190" s="55">
        <v>4</v>
      </c>
      <c r="M190" s="57"/>
      <c r="N190" s="58">
        <v>15</v>
      </c>
      <c r="O190" s="58">
        <v>24</v>
      </c>
      <c r="P190" s="148"/>
      <c r="Q190" s="75" t="str">
        <f t="shared" si="55"/>
        <v xml:space="preserve"> </v>
      </c>
      <c r="R190" s="75"/>
      <c r="S190" s="75"/>
      <c r="T190" s="75"/>
      <c r="U190" s="75"/>
      <c r="V190" s="75"/>
      <c r="W190" s="75"/>
      <c r="X190" s="75"/>
      <c r="Y190" s="75"/>
      <c r="Z190" s="75"/>
      <c r="AA190" s="75"/>
      <c r="AB190" s="75"/>
      <c r="AC190" s="75"/>
      <c r="AD190" s="75"/>
      <c r="AE190" s="75"/>
      <c r="AF190" s="75"/>
      <c r="AG190" s="75"/>
      <c r="AH190" s="75"/>
      <c r="AI190" s="75"/>
      <c r="AJ190" s="75"/>
      <c r="AK190" s="75"/>
      <c r="AL190" s="75"/>
      <c r="AM190" s="75"/>
      <c r="AN190" s="75"/>
      <c r="AO190" s="75"/>
      <c r="AP190" s="75"/>
      <c r="AQ190" s="75"/>
      <c r="AR190" s="75"/>
      <c r="AS190" s="75"/>
      <c r="AT190" s="75"/>
      <c r="AU190" s="75"/>
      <c r="AV190" s="75"/>
      <c r="AW190" s="75"/>
      <c r="AX190" s="75"/>
      <c r="AY190" s="75"/>
      <c r="AZ190" s="75"/>
      <c r="BA190" s="17" t="str">
        <f t="shared" si="60"/>
        <v/>
      </c>
      <c r="BB190" s="17" t="str">
        <f t="shared" si="56"/>
        <v/>
      </c>
      <c r="BC190" s="3"/>
      <c r="BD190" s="25">
        <f t="shared" si="57"/>
        <v>0</v>
      </c>
      <c r="BE190" s="25">
        <f t="shared" si="58"/>
        <v>0</v>
      </c>
      <c r="BF190" s="2"/>
    </row>
    <row r="191" spans="1:58" ht="11.25" customHeight="1" x14ac:dyDescent="0.15">
      <c r="A191" s="306" t="s">
        <v>82</v>
      </c>
      <c r="B191" s="328" t="s">
        <v>218</v>
      </c>
      <c r="C191" s="328"/>
      <c r="D191" s="111">
        <f t="shared" si="59"/>
        <v>53</v>
      </c>
      <c r="E191" s="62"/>
      <c r="F191" s="63"/>
      <c r="G191" s="63"/>
      <c r="H191" s="63">
        <v>1</v>
      </c>
      <c r="I191" s="63">
        <v>13</v>
      </c>
      <c r="J191" s="63">
        <v>8</v>
      </c>
      <c r="K191" s="63">
        <v>14</v>
      </c>
      <c r="L191" s="63"/>
      <c r="M191" s="64">
        <v>17</v>
      </c>
      <c r="N191" s="74">
        <v>13</v>
      </c>
      <c r="O191" s="74">
        <v>40</v>
      </c>
      <c r="P191" s="112"/>
      <c r="Q191" s="75" t="str">
        <f t="shared" si="55"/>
        <v xml:space="preserve"> </v>
      </c>
      <c r="R191" s="75"/>
      <c r="S191" s="75"/>
      <c r="T191" s="75"/>
      <c r="U191" s="75"/>
      <c r="V191" s="75"/>
      <c r="W191" s="75"/>
      <c r="X191" s="75"/>
      <c r="Y191" s="75"/>
      <c r="Z191" s="75"/>
      <c r="AA191" s="75"/>
      <c r="AB191" s="75"/>
      <c r="AC191" s="75"/>
      <c r="AD191" s="75"/>
      <c r="AE191" s="75"/>
      <c r="AF191" s="75"/>
      <c r="AG191" s="75"/>
      <c r="AH191" s="75"/>
      <c r="AI191" s="75"/>
      <c r="AJ191" s="75"/>
      <c r="AK191" s="75"/>
      <c r="AL191" s="75"/>
      <c r="AM191" s="75"/>
      <c r="AN191" s="75"/>
      <c r="AO191" s="75"/>
      <c r="AP191" s="75"/>
      <c r="AQ191" s="75"/>
      <c r="AR191" s="75"/>
      <c r="AS191" s="75"/>
      <c r="AT191" s="75"/>
      <c r="AU191" s="75"/>
      <c r="AV191" s="75"/>
      <c r="AW191" s="75"/>
      <c r="AX191" s="75"/>
      <c r="AY191" s="75"/>
      <c r="AZ191" s="75"/>
      <c r="BA191" s="17" t="str">
        <f t="shared" si="60"/>
        <v/>
      </c>
      <c r="BB191" s="17" t="str">
        <f t="shared" si="56"/>
        <v/>
      </c>
      <c r="BC191" s="3"/>
      <c r="BD191" s="25">
        <f t="shared" si="57"/>
        <v>0</v>
      </c>
      <c r="BE191" s="25">
        <f t="shared" si="58"/>
        <v>0</v>
      </c>
      <c r="BF191" s="3"/>
    </row>
    <row r="192" spans="1:58" ht="11.25" customHeight="1" x14ac:dyDescent="0.15">
      <c r="A192" s="327"/>
      <c r="B192" s="320" t="s">
        <v>219</v>
      </c>
      <c r="C192" s="320"/>
      <c r="D192" s="113">
        <f t="shared" si="59"/>
        <v>124</v>
      </c>
      <c r="E192" s="96"/>
      <c r="F192" s="80"/>
      <c r="G192" s="80"/>
      <c r="H192" s="80">
        <v>1</v>
      </c>
      <c r="I192" s="80">
        <v>3</v>
      </c>
      <c r="J192" s="80">
        <v>18</v>
      </c>
      <c r="K192" s="80">
        <v>32</v>
      </c>
      <c r="L192" s="80">
        <v>2</v>
      </c>
      <c r="M192" s="98">
        <v>68</v>
      </c>
      <c r="N192" s="83">
        <v>18</v>
      </c>
      <c r="O192" s="83">
        <v>106</v>
      </c>
      <c r="P192" s="119"/>
      <c r="Q192" s="75" t="str">
        <f t="shared" si="55"/>
        <v xml:space="preserve"> </v>
      </c>
      <c r="R192" s="75"/>
      <c r="S192" s="75"/>
      <c r="T192" s="75"/>
      <c r="U192" s="75"/>
      <c r="V192" s="75"/>
      <c r="W192" s="75"/>
      <c r="X192" s="75"/>
      <c r="Y192" s="75"/>
      <c r="Z192" s="75"/>
      <c r="AA192" s="75"/>
      <c r="AB192" s="75"/>
      <c r="AC192" s="75"/>
      <c r="AD192" s="75"/>
      <c r="AE192" s="75"/>
      <c r="AF192" s="75"/>
      <c r="AG192" s="75"/>
      <c r="AH192" s="75"/>
      <c r="AI192" s="75"/>
      <c r="AJ192" s="75"/>
      <c r="AK192" s="75"/>
      <c r="AL192" s="75"/>
      <c r="AM192" s="75"/>
      <c r="AN192" s="75"/>
      <c r="AO192" s="75"/>
      <c r="AP192" s="75"/>
      <c r="AQ192" s="75"/>
      <c r="AR192" s="75"/>
      <c r="AS192" s="75"/>
      <c r="AT192" s="75"/>
      <c r="AU192" s="75"/>
      <c r="AV192" s="75"/>
      <c r="AW192" s="75"/>
      <c r="AX192" s="75"/>
      <c r="AY192" s="75"/>
      <c r="AZ192" s="75"/>
      <c r="BA192" s="17" t="str">
        <f t="shared" si="60"/>
        <v/>
      </c>
      <c r="BB192" s="17" t="str">
        <f t="shared" si="56"/>
        <v/>
      </c>
      <c r="BC192" s="3"/>
      <c r="BD192" s="25">
        <f t="shared" si="57"/>
        <v>0</v>
      </c>
      <c r="BE192" s="25">
        <f t="shared" si="58"/>
        <v>0</v>
      </c>
      <c r="BF192" s="3"/>
    </row>
    <row r="193" spans="1:58" ht="11.25" customHeight="1" x14ac:dyDescent="0.15">
      <c r="A193" s="327"/>
      <c r="B193" s="320" t="s">
        <v>141</v>
      </c>
      <c r="C193" s="320"/>
      <c r="D193" s="113">
        <f t="shared" si="59"/>
        <v>53</v>
      </c>
      <c r="E193" s="96"/>
      <c r="F193" s="80"/>
      <c r="G193" s="80"/>
      <c r="H193" s="80">
        <v>1</v>
      </c>
      <c r="I193" s="80">
        <v>13</v>
      </c>
      <c r="J193" s="80">
        <v>8</v>
      </c>
      <c r="K193" s="80">
        <v>14</v>
      </c>
      <c r="L193" s="80"/>
      <c r="M193" s="98">
        <v>17</v>
      </c>
      <c r="N193" s="83">
        <v>13</v>
      </c>
      <c r="O193" s="83">
        <v>40</v>
      </c>
      <c r="P193" s="119"/>
      <c r="Q193" s="75" t="str">
        <f t="shared" si="55"/>
        <v xml:space="preserve"> </v>
      </c>
      <c r="R193" s="75"/>
      <c r="S193" s="75"/>
      <c r="T193" s="75"/>
      <c r="U193" s="75"/>
      <c r="V193" s="75"/>
      <c r="W193" s="75"/>
      <c r="X193" s="75"/>
      <c r="Y193" s="75"/>
      <c r="Z193" s="75"/>
      <c r="AA193" s="75"/>
      <c r="AB193" s="75"/>
      <c r="AC193" s="75"/>
      <c r="AD193" s="75"/>
      <c r="AE193" s="75"/>
      <c r="AF193" s="75"/>
      <c r="AG193" s="75"/>
      <c r="AH193" s="75"/>
      <c r="AI193" s="75"/>
      <c r="AJ193" s="75"/>
      <c r="AK193" s="75"/>
      <c r="AL193" s="75"/>
      <c r="AM193" s="75"/>
      <c r="AN193" s="75"/>
      <c r="AO193" s="75"/>
      <c r="AP193" s="75"/>
      <c r="AQ193" s="75"/>
      <c r="AR193" s="75"/>
      <c r="AS193" s="75"/>
      <c r="AT193" s="75"/>
      <c r="AU193" s="75"/>
      <c r="AV193" s="75"/>
      <c r="AW193" s="75"/>
      <c r="AX193" s="75"/>
      <c r="AY193" s="75"/>
      <c r="AZ193" s="75"/>
      <c r="BA193" s="17" t="str">
        <f t="shared" si="60"/>
        <v/>
      </c>
      <c r="BB193" s="17" t="str">
        <f t="shared" si="56"/>
        <v/>
      </c>
      <c r="BC193" s="3"/>
      <c r="BD193" s="25">
        <f t="shared" si="57"/>
        <v>0</v>
      </c>
      <c r="BE193" s="25">
        <f t="shared" si="58"/>
        <v>0</v>
      </c>
      <c r="BF193" s="3"/>
    </row>
    <row r="194" spans="1:58" ht="11.25" customHeight="1" x14ac:dyDescent="0.15">
      <c r="A194" s="307"/>
      <c r="B194" s="326" t="s">
        <v>142</v>
      </c>
      <c r="C194" s="326"/>
      <c r="D194" s="195">
        <f t="shared" si="59"/>
        <v>41</v>
      </c>
      <c r="E194" s="53"/>
      <c r="F194" s="55"/>
      <c r="G194" s="55"/>
      <c r="H194" s="55"/>
      <c r="I194" s="55">
        <v>1</v>
      </c>
      <c r="J194" s="55">
        <v>4</v>
      </c>
      <c r="K194" s="55">
        <v>12</v>
      </c>
      <c r="L194" s="55">
        <v>1</v>
      </c>
      <c r="M194" s="57">
        <v>23</v>
      </c>
      <c r="N194" s="58">
        <v>4</v>
      </c>
      <c r="O194" s="58">
        <v>37</v>
      </c>
      <c r="P194" s="148"/>
      <c r="Q194" s="75" t="str">
        <f t="shared" si="55"/>
        <v xml:space="preserve"> </v>
      </c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  <c r="AC194" s="75"/>
      <c r="AD194" s="75"/>
      <c r="AE194" s="75"/>
      <c r="AF194" s="75"/>
      <c r="AG194" s="75"/>
      <c r="AH194" s="75"/>
      <c r="AI194" s="75"/>
      <c r="AJ194" s="75"/>
      <c r="AK194" s="75"/>
      <c r="AL194" s="75"/>
      <c r="AM194" s="75"/>
      <c r="AN194" s="75"/>
      <c r="AO194" s="75"/>
      <c r="AP194" s="75"/>
      <c r="AQ194" s="75"/>
      <c r="AR194" s="75"/>
      <c r="AS194" s="75"/>
      <c r="AT194" s="75"/>
      <c r="AU194" s="75"/>
      <c r="AV194" s="75"/>
      <c r="AW194" s="75"/>
      <c r="AX194" s="75"/>
      <c r="AY194" s="75"/>
      <c r="AZ194" s="75"/>
      <c r="BA194" s="17" t="str">
        <f t="shared" si="60"/>
        <v/>
      </c>
      <c r="BB194" s="17" t="str">
        <f t="shared" si="56"/>
        <v/>
      </c>
      <c r="BC194" s="3"/>
      <c r="BD194" s="25">
        <f t="shared" si="57"/>
        <v>0</v>
      </c>
      <c r="BE194" s="25">
        <f t="shared" si="58"/>
        <v>0</v>
      </c>
      <c r="BF194" s="3"/>
    </row>
    <row r="195" spans="1:58" ht="11.25" customHeight="1" x14ac:dyDescent="0.15">
      <c r="A195" s="306" t="s">
        <v>87</v>
      </c>
      <c r="B195" s="328" t="s">
        <v>218</v>
      </c>
      <c r="C195" s="328"/>
      <c r="D195" s="111">
        <f>+SUM(E195:J195)</f>
        <v>30</v>
      </c>
      <c r="E195" s="62">
        <v>7</v>
      </c>
      <c r="F195" s="63">
        <v>1</v>
      </c>
      <c r="G195" s="63">
        <v>7</v>
      </c>
      <c r="H195" s="63">
        <v>1</v>
      </c>
      <c r="I195" s="63">
        <v>13</v>
      </c>
      <c r="J195" s="63">
        <v>1</v>
      </c>
      <c r="K195" s="223"/>
      <c r="L195" s="223"/>
      <c r="M195" s="224"/>
      <c r="N195" s="74">
        <v>18</v>
      </c>
      <c r="O195" s="74">
        <v>12</v>
      </c>
      <c r="P195" s="225"/>
      <c r="Q195" s="75" t="str">
        <f t="shared" si="55"/>
        <v xml:space="preserve"> </v>
      </c>
      <c r="R195" s="75"/>
      <c r="S195" s="75"/>
      <c r="T195" s="75"/>
      <c r="U195" s="75"/>
      <c r="V195" s="75"/>
      <c r="W195" s="75"/>
      <c r="X195" s="75"/>
      <c r="Y195" s="75"/>
      <c r="Z195" s="75"/>
      <c r="AA195" s="75"/>
      <c r="AB195" s="75"/>
      <c r="AC195" s="75"/>
      <c r="AD195" s="75"/>
      <c r="AE195" s="75"/>
      <c r="AF195" s="75"/>
      <c r="AG195" s="75"/>
      <c r="AH195" s="75"/>
      <c r="AI195" s="75"/>
      <c r="AJ195" s="75"/>
      <c r="AK195" s="75"/>
      <c r="AL195" s="75"/>
      <c r="AM195" s="75"/>
      <c r="AN195" s="75"/>
      <c r="AO195" s="75"/>
      <c r="AP195" s="75"/>
      <c r="AQ195" s="75"/>
      <c r="AR195" s="75"/>
      <c r="AS195" s="75"/>
      <c r="AT195" s="75"/>
      <c r="AU195" s="75"/>
      <c r="AV195" s="75"/>
      <c r="AW195" s="75"/>
      <c r="AX195" s="75"/>
      <c r="AY195" s="75"/>
      <c r="AZ195" s="75"/>
      <c r="BA195" s="17" t="str">
        <f t="shared" si="60"/>
        <v/>
      </c>
      <c r="BB195" s="8" t="str">
        <f t="shared" si="56"/>
        <v/>
      </c>
      <c r="BC195" s="3"/>
      <c r="BD195" s="25">
        <f t="shared" si="57"/>
        <v>0</v>
      </c>
      <c r="BE195" s="29">
        <f t="shared" si="58"/>
        <v>0</v>
      </c>
      <c r="BF195" s="3"/>
    </row>
    <row r="196" spans="1:58" ht="11.25" customHeight="1" x14ac:dyDescent="0.15">
      <c r="A196" s="327"/>
      <c r="B196" s="320" t="s">
        <v>219</v>
      </c>
      <c r="C196" s="320"/>
      <c r="D196" s="113">
        <f>+SUM(E196:J196)</f>
        <v>129</v>
      </c>
      <c r="E196" s="96">
        <v>60</v>
      </c>
      <c r="F196" s="80">
        <v>6</v>
      </c>
      <c r="G196" s="80">
        <v>16</v>
      </c>
      <c r="H196" s="80"/>
      <c r="I196" s="80">
        <v>37</v>
      </c>
      <c r="J196" s="80">
        <v>10</v>
      </c>
      <c r="K196" s="79"/>
      <c r="L196" s="79"/>
      <c r="M196" s="99"/>
      <c r="N196" s="83">
        <v>68</v>
      </c>
      <c r="O196" s="83">
        <v>61</v>
      </c>
      <c r="P196" s="121"/>
      <c r="Q196" s="75" t="str">
        <f t="shared" si="55"/>
        <v xml:space="preserve"> </v>
      </c>
      <c r="R196" s="75"/>
      <c r="S196" s="75"/>
      <c r="T196" s="75"/>
      <c r="U196" s="75"/>
      <c r="V196" s="75"/>
      <c r="W196" s="75"/>
      <c r="X196" s="75"/>
      <c r="Y196" s="75"/>
      <c r="Z196" s="75"/>
      <c r="AA196" s="75"/>
      <c r="AB196" s="75"/>
      <c r="AC196" s="75"/>
      <c r="AD196" s="75"/>
      <c r="AE196" s="75"/>
      <c r="AF196" s="75"/>
      <c r="AG196" s="75"/>
      <c r="AH196" s="75"/>
      <c r="AI196" s="75"/>
      <c r="AJ196" s="75"/>
      <c r="AK196" s="75"/>
      <c r="AL196" s="75"/>
      <c r="AM196" s="75"/>
      <c r="AN196" s="75"/>
      <c r="AO196" s="75"/>
      <c r="AP196" s="75"/>
      <c r="AQ196" s="75"/>
      <c r="AR196" s="75"/>
      <c r="AS196" s="75"/>
      <c r="AT196" s="75"/>
      <c r="AU196" s="75"/>
      <c r="AV196" s="75"/>
      <c r="AW196" s="75"/>
      <c r="AX196" s="75"/>
      <c r="AY196" s="75"/>
      <c r="AZ196" s="75"/>
      <c r="BA196" s="17" t="str">
        <f t="shared" si="60"/>
        <v/>
      </c>
      <c r="BB196" s="8" t="str">
        <f t="shared" si="56"/>
        <v/>
      </c>
      <c r="BC196" s="3"/>
      <c r="BD196" s="25">
        <f t="shared" si="57"/>
        <v>0</v>
      </c>
      <c r="BE196" s="29">
        <f t="shared" si="58"/>
        <v>0</v>
      </c>
      <c r="BF196" s="3"/>
    </row>
    <row r="197" spans="1:58" ht="11.25" customHeight="1" x14ac:dyDescent="0.15">
      <c r="A197" s="327"/>
      <c r="B197" s="320" t="s">
        <v>141</v>
      </c>
      <c r="C197" s="320"/>
      <c r="D197" s="113">
        <f>+SUM(E197:J197)</f>
        <v>30</v>
      </c>
      <c r="E197" s="96">
        <v>7</v>
      </c>
      <c r="F197" s="80">
        <v>1</v>
      </c>
      <c r="G197" s="80">
        <v>7</v>
      </c>
      <c r="H197" s="80">
        <v>1</v>
      </c>
      <c r="I197" s="80">
        <v>13</v>
      </c>
      <c r="J197" s="80">
        <v>1</v>
      </c>
      <c r="K197" s="79"/>
      <c r="L197" s="79"/>
      <c r="M197" s="99"/>
      <c r="N197" s="83">
        <v>18</v>
      </c>
      <c r="O197" s="83">
        <v>12</v>
      </c>
      <c r="P197" s="121"/>
      <c r="Q197" s="75" t="str">
        <f t="shared" si="55"/>
        <v xml:space="preserve"> </v>
      </c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75"/>
      <c r="AK197" s="75"/>
      <c r="AL197" s="75"/>
      <c r="AM197" s="75"/>
      <c r="AN197" s="75"/>
      <c r="AO197" s="75"/>
      <c r="AP197" s="75"/>
      <c r="AQ197" s="75"/>
      <c r="AR197" s="75"/>
      <c r="AS197" s="75"/>
      <c r="AT197" s="75"/>
      <c r="AU197" s="75"/>
      <c r="AV197" s="75"/>
      <c r="AW197" s="75"/>
      <c r="AX197" s="75"/>
      <c r="AY197" s="75"/>
      <c r="AZ197" s="75"/>
      <c r="BA197" s="17" t="str">
        <f t="shared" si="60"/>
        <v/>
      </c>
      <c r="BB197" s="8" t="str">
        <f t="shared" si="56"/>
        <v/>
      </c>
      <c r="BC197" s="3"/>
      <c r="BD197" s="25">
        <f t="shared" si="57"/>
        <v>0</v>
      </c>
      <c r="BE197" s="29">
        <f t="shared" si="58"/>
        <v>0</v>
      </c>
      <c r="BF197" s="3"/>
    </row>
    <row r="198" spans="1:58" ht="11.25" customHeight="1" x14ac:dyDescent="0.15">
      <c r="A198" s="307"/>
      <c r="B198" s="326" t="s">
        <v>142</v>
      </c>
      <c r="C198" s="326"/>
      <c r="D198" s="195">
        <f>+SUM(E198:J198)</f>
        <v>24</v>
      </c>
      <c r="E198" s="53">
        <v>6</v>
      </c>
      <c r="F198" s="55">
        <v>2</v>
      </c>
      <c r="G198" s="55">
        <v>3</v>
      </c>
      <c r="H198" s="55"/>
      <c r="I198" s="55">
        <v>11</v>
      </c>
      <c r="J198" s="55">
        <v>2</v>
      </c>
      <c r="K198" s="226"/>
      <c r="L198" s="226"/>
      <c r="M198" s="227"/>
      <c r="N198" s="58">
        <v>12</v>
      </c>
      <c r="O198" s="58">
        <v>12</v>
      </c>
      <c r="P198" s="228"/>
      <c r="Q198" s="75" t="str">
        <f t="shared" si="55"/>
        <v xml:space="preserve"> </v>
      </c>
      <c r="R198" s="75"/>
      <c r="S198" s="75"/>
      <c r="T198" s="75"/>
      <c r="U198" s="75"/>
      <c r="V198" s="75"/>
      <c r="W198" s="75"/>
      <c r="X198" s="75"/>
      <c r="Y198" s="75"/>
      <c r="Z198" s="75"/>
      <c r="AA198" s="75"/>
      <c r="AB198" s="75"/>
      <c r="AC198" s="75"/>
      <c r="AD198" s="75"/>
      <c r="AE198" s="75"/>
      <c r="AF198" s="75"/>
      <c r="AG198" s="75"/>
      <c r="AH198" s="75"/>
      <c r="AI198" s="75"/>
      <c r="AJ198" s="75"/>
      <c r="AK198" s="75"/>
      <c r="AL198" s="75"/>
      <c r="AM198" s="75"/>
      <c r="AN198" s="75"/>
      <c r="AO198" s="75"/>
      <c r="AP198" s="75"/>
      <c r="AQ198" s="75"/>
      <c r="AR198" s="75"/>
      <c r="AS198" s="75"/>
      <c r="AT198" s="75"/>
      <c r="AU198" s="75"/>
      <c r="AV198" s="75"/>
      <c r="AW198" s="75"/>
      <c r="AX198" s="75"/>
      <c r="AY198" s="75"/>
      <c r="AZ198" s="75"/>
      <c r="BA198" s="17" t="str">
        <f t="shared" si="60"/>
        <v/>
      </c>
      <c r="BB198" s="8" t="str">
        <f t="shared" si="56"/>
        <v/>
      </c>
      <c r="BC198" s="3"/>
      <c r="BD198" s="25">
        <f t="shared" si="57"/>
        <v>0</v>
      </c>
      <c r="BE198" s="29">
        <f t="shared" si="58"/>
        <v>0</v>
      </c>
      <c r="BF198" s="27"/>
    </row>
    <row r="199" spans="1:58" ht="11.25" customHeight="1" x14ac:dyDescent="0.15">
      <c r="A199" s="306" t="s">
        <v>144</v>
      </c>
      <c r="B199" s="319" t="s">
        <v>218</v>
      </c>
      <c r="C199" s="319"/>
      <c r="D199" s="229">
        <f t="shared" si="59"/>
        <v>28</v>
      </c>
      <c r="E199" s="114"/>
      <c r="F199" s="115"/>
      <c r="G199" s="115"/>
      <c r="H199" s="115"/>
      <c r="I199" s="115">
        <v>1</v>
      </c>
      <c r="J199" s="115">
        <v>2</v>
      </c>
      <c r="K199" s="115">
        <v>22</v>
      </c>
      <c r="L199" s="115">
        <v>3</v>
      </c>
      <c r="M199" s="179"/>
      <c r="N199" s="117">
        <v>5</v>
      </c>
      <c r="O199" s="117">
        <v>23</v>
      </c>
      <c r="P199" s="118">
        <v>1</v>
      </c>
      <c r="Q199" s="75" t="str">
        <f t="shared" si="55"/>
        <v xml:space="preserve"> </v>
      </c>
      <c r="R199" s="75"/>
      <c r="S199" s="75"/>
      <c r="T199" s="75"/>
      <c r="U199" s="75"/>
      <c r="V199" s="75"/>
      <c r="W199" s="75"/>
      <c r="X199" s="75"/>
      <c r="Y199" s="75"/>
      <c r="Z199" s="75"/>
      <c r="AA199" s="75"/>
      <c r="AB199" s="75"/>
      <c r="AC199" s="75"/>
      <c r="AD199" s="75"/>
      <c r="AE199" s="75"/>
      <c r="AF199" s="75"/>
      <c r="AG199" s="75"/>
      <c r="AH199" s="75"/>
      <c r="AI199" s="75"/>
      <c r="AJ199" s="75"/>
      <c r="AK199" s="75"/>
      <c r="AL199" s="75"/>
      <c r="AM199" s="75"/>
      <c r="AN199" s="75"/>
      <c r="AO199" s="75"/>
      <c r="AP199" s="75"/>
      <c r="AQ199" s="75"/>
      <c r="AR199" s="75"/>
      <c r="AS199" s="75"/>
      <c r="AT199" s="75"/>
      <c r="AU199" s="75"/>
      <c r="AV199" s="75"/>
      <c r="AW199" s="75"/>
      <c r="AX199" s="75"/>
      <c r="AY199" s="75"/>
      <c r="AZ199" s="75"/>
      <c r="BA199" s="17" t="str">
        <f t="shared" si="60"/>
        <v/>
      </c>
      <c r="BB199" s="17" t="str">
        <f t="shared" si="56"/>
        <v/>
      </c>
      <c r="BC199" s="3"/>
      <c r="BD199" s="25">
        <f t="shared" si="57"/>
        <v>0</v>
      </c>
      <c r="BE199" s="25">
        <f t="shared" si="58"/>
        <v>0</v>
      </c>
      <c r="BF199" s="2"/>
    </row>
    <row r="200" spans="1:58" ht="11.25" customHeight="1" x14ac:dyDescent="0.15">
      <c r="A200" s="327"/>
      <c r="B200" s="320" t="s">
        <v>219</v>
      </c>
      <c r="C200" s="320"/>
      <c r="D200" s="113">
        <f t="shared" si="59"/>
        <v>103</v>
      </c>
      <c r="E200" s="96"/>
      <c r="F200" s="80"/>
      <c r="G200" s="80"/>
      <c r="H200" s="80"/>
      <c r="I200" s="80">
        <v>7</v>
      </c>
      <c r="J200" s="80">
        <v>1</v>
      </c>
      <c r="K200" s="80">
        <v>89</v>
      </c>
      <c r="L200" s="80">
        <v>6</v>
      </c>
      <c r="M200" s="98"/>
      <c r="N200" s="83">
        <v>18</v>
      </c>
      <c r="O200" s="83">
        <v>85</v>
      </c>
      <c r="P200" s="119">
        <v>1</v>
      </c>
      <c r="Q200" s="75" t="str">
        <f t="shared" si="55"/>
        <v xml:space="preserve"> </v>
      </c>
      <c r="R200" s="75"/>
      <c r="S200" s="75"/>
      <c r="T200" s="75"/>
      <c r="U200" s="75"/>
      <c r="V200" s="75"/>
      <c r="W200" s="75"/>
      <c r="X200" s="75"/>
      <c r="Y200" s="75"/>
      <c r="Z200" s="75"/>
      <c r="AA200" s="75"/>
      <c r="AB200" s="75"/>
      <c r="AC200" s="75"/>
      <c r="AD200" s="75"/>
      <c r="AE200" s="75"/>
      <c r="AF200" s="75"/>
      <c r="AG200" s="75"/>
      <c r="AH200" s="75"/>
      <c r="AI200" s="75"/>
      <c r="AJ200" s="75"/>
      <c r="AK200" s="75"/>
      <c r="AL200" s="75"/>
      <c r="AM200" s="75"/>
      <c r="AN200" s="75"/>
      <c r="AO200" s="75"/>
      <c r="AP200" s="75"/>
      <c r="AQ200" s="75"/>
      <c r="AR200" s="75"/>
      <c r="AS200" s="75"/>
      <c r="AT200" s="75"/>
      <c r="AU200" s="75"/>
      <c r="AV200" s="75"/>
      <c r="AW200" s="75"/>
      <c r="AX200" s="75"/>
      <c r="AY200" s="75"/>
      <c r="AZ200" s="75"/>
      <c r="BA200" s="17" t="str">
        <f t="shared" si="60"/>
        <v/>
      </c>
      <c r="BB200" s="17" t="str">
        <f t="shared" si="56"/>
        <v/>
      </c>
      <c r="BC200" s="3"/>
      <c r="BD200" s="25">
        <f t="shared" si="57"/>
        <v>0</v>
      </c>
      <c r="BE200" s="25">
        <f t="shared" si="58"/>
        <v>0</v>
      </c>
      <c r="BF200" s="2"/>
    </row>
    <row r="201" spans="1:58" ht="11.25" customHeight="1" x14ac:dyDescent="0.15">
      <c r="A201" s="327"/>
      <c r="B201" s="320" t="s">
        <v>141</v>
      </c>
      <c r="C201" s="320"/>
      <c r="D201" s="113">
        <f t="shared" si="59"/>
        <v>15</v>
      </c>
      <c r="E201" s="96"/>
      <c r="F201" s="80"/>
      <c r="G201" s="80"/>
      <c r="H201" s="80"/>
      <c r="I201" s="80">
        <v>1</v>
      </c>
      <c r="J201" s="80">
        <v>1</v>
      </c>
      <c r="K201" s="80">
        <v>10</v>
      </c>
      <c r="L201" s="80">
        <v>3</v>
      </c>
      <c r="M201" s="98"/>
      <c r="N201" s="83">
        <v>2</v>
      </c>
      <c r="O201" s="83">
        <v>13</v>
      </c>
      <c r="P201" s="119"/>
      <c r="Q201" s="75" t="str">
        <f t="shared" si="55"/>
        <v xml:space="preserve"> </v>
      </c>
      <c r="R201" s="75"/>
      <c r="S201" s="75"/>
      <c r="T201" s="75"/>
      <c r="U201" s="75"/>
      <c r="V201" s="75"/>
      <c r="W201" s="75"/>
      <c r="X201" s="75"/>
      <c r="Y201" s="75"/>
      <c r="Z201" s="75"/>
      <c r="AA201" s="75"/>
      <c r="AB201" s="75"/>
      <c r="AC201" s="75"/>
      <c r="AD201" s="75"/>
      <c r="AE201" s="75"/>
      <c r="AF201" s="75"/>
      <c r="AG201" s="75"/>
      <c r="AH201" s="75"/>
      <c r="AI201" s="75"/>
      <c r="AJ201" s="75"/>
      <c r="AK201" s="75"/>
      <c r="AL201" s="75"/>
      <c r="AM201" s="75"/>
      <c r="AN201" s="75"/>
      <c r="AO201" s="75"/>
      <c r="AP201" s="75"/>
      <c r="AQ201" s="75"/>
      <c r="AR201" s="75"/>
      <c r="AS201" s="75"/>
      <c r="AT201" s="75"/>
      <c r="AU201" s="75"/>
      <c r="AV201" s="75"/>
      <c r="AW201" s="75"/>
      <c r="AX201" s="75"/>
      <c r="AY201" s="75"/>
      <c r="AZ201" s="75"/>
      <c r="BA201" s="17" t="str">
        <f t="shared" si="60"/>
        <v/>
      </c>
      <c r="BB201" s="17" t="str">
        <f t="shared" si="56"/>
        <v/>
      </c>
      <c r="BC201" s="3"/>
      <c r="BD201" s="25">
        <f t="shared" si="57"/>
        <v>0</v>
      </c>
      <c r="BE201" s="25">
        <f t="shared" si="58"/>
        <v>0</v>
      </c>
      <c r="BF201" s="2"/>
    </row>
    <row r="202" spans="1:58" ht="11.25" customHeight="1" x14ac:dyDescent="0.15">
      <c r="A202" s="307"/>
      <c r="B202" s="321" t="s">
        <v>142</v>
      </c>
      <c r="C202" s="321"/>
      <c r="D202" s="191">
        <f t="shared" si="59"/>
        <v>10</v>
      </c>
      <c r="E202" s="142"/>
      <c r="F202" s="144"/>
      <c r="G202" s="144"/>
      <c r="H202" s="144"/>
      <c r="I202" s="144"/>
      <c r="J202" s="144">
        <v>1</v>
      </c>
      <c r="K202" s="144">
        <v>9</v>
      </c>
      <c r="L202" s="144"/>
      <c r="M202" s="145"/>
      <c r="N202" s="87">
        <v>2</v>
      </c>
      <c r="O202" s="87">
        <v>8</v>
      </c>
      <c r="P202" s="157"/>
      <c r="Q202" s="75" t="str">
        <f t="shared" si="55"/>
        <v xml:space="preserve"> </v>
      </c>
      <c r="R202" s="75"/>
      <c r="S202" s="75"/>
      <c r="T202" s="75"/>
      <c r="U202" s="75"/>
      <c r="V202" s="75"/>
      <c r="W202" s="75"/>
      <c r="X202" s="75"/>
      <c r="Y202" s="75"/>
      <c r="Z202" s="75"/>
      <c r="AA202" s="75"/>
      <c r="AB202" s="75"/>
      <c r="AC202" s="75"/>
      <c r="AD202" s="75"/>
      <c r="AE202" s="75"/>
      <c r="AF202" s="75"/>
      <c r="AG202" s="75"/>
      <c r="AH202" s="75"/>
      <c r="AI202" s="75"/>
      <c r="AJ202" s="75"/>
      <c r="AK202" s="75"/>
      <c r="AL202" s="75"/>
      <c r="AM202" s="75"/>
      <c r="AN202" s="75"/>
      <c r="AO202" s="75"/>
      <c r="AP202" s="75"/>
      <c r="AQ202" s="75"/>
      <c r="AR202" s="75"/>
      <c r="AS202" s="75"/>
      <c r="AT202" s="75"/>
      <c r="AU202" s="75"/>
      <c r="AV202" s="75"/>
      <c r="AW202" s="75"/>
      <c r="AX202" s="75"/>
      <c r="AY202" s="75"/>
      <c r="AZ202" s="75"/>
      <c r="BA202" s="17" t="str">
        <f t="shared" si="60"/>
        <v/>
      </c>
      <c r="BB202" s="17" t="str">
        <f t="shared" si="56"/>
        <v/>
      </c>
      <c r="BC202" s="3"/>
      <c r="BD202" s="25">
        <f t="shared" si="57"/>
        <v>0</v>
      </c>
      <c r="BE202" s="25">
        <f t="shared" si="58"/>
        <v>0</v>
      </c>
      <c r="BF202" s="2"/>
    </row>
    <row r="203" spans="1:58" ht="11.25" customHeight="1" x14ac:dyDescent="0.15">
      <c r="A203" s="306" t="s">
        <v>220</v>
      </c>
      <c r="B203" s="328" t="s">
        <v>218</v>
      </c>
      <c r="C203" s="328"/>
      <c r="D203" s="111">
        <f>+SUM(E203:K203)</f>
        <v>2</v>
      </c>
      <c r="E203" s="62"/>
      <c r="F203" s="63"/>
      <c r="G203" s="63"/>
      <c r="H203" s="63"/>
      <c r="I203" s="63">
        <v>1</v>
      </c>
      <c r="J203" s="63">
        <v>1</v>
      </c>
      <c r="K203" s="63"/>
      <c r="L203" s="223"/>
      <c r="M203" s="224"/>
      <c r="N203" s="74">
        <v>1</v>
      </c>
      <c r="O203" s="74">
        <v>1</v>
      </c>
      <c r="P203" s="225"/>
      <c r="Q203" s="75" t="str">
        <f t="shared" si="55"/>
        <v xml:space="preserve"> </v>
      </c>
      <c r="R203" s="75"/>
      <c r="S203" s="75"/>
      <c r="T203" s="75"/>
      <c r="U203" s="75"/>
      <c r="V203" s="75"/>
      <c r="W203" s="75"/>
      <c r="X203" s="75"/>
      <c r="Y203" s="75"/>
      <c r="Z203" s="75"/>
      <c r="AA203" s="75"/>
      <c r="AB203" s="75"/>
      <c r="AC203" s="75"/>
      <c r="AD203" s="75"/>
      <c r="AE203" s="75"/>
      <c r="AF203" s="75"/>
      <c r="AG203" s="75"/>
      <c r="AH203" s="75"/>
      <c r="AI203" s="75"/>
      <c r="AJ203" s="75"/>
      <c r="AK203" s="75"/>
      <c r="AL203" s="75"/>
      <c r="AM203" s="75"/>
      <c r="AN203" s="75"/>
      <c r="AO203" s="75"/>
      <c r="AP203" s="75"/>
      <c r="AQ203" s="75"/>
      <c r="AR203" s="75"/>
      <c r="AS203" s="75"/>
      <c r="AT203" s="75"/>
      <c r="AU203" s="75"/>
      <c r="AV203" s="75"/>
      <c r="AW203" s="75"/>
      <c r="AX203" s="75"/>
      <c r="AY203" s="75"/>
      <c r="AZ203" s="75"/>
      <c r="BA203" s="17" t="str">
        <f t="shared" si="60"/>
        <v/>
      </c>
      <c r="BB203" s="8" t="str">
        <f t="shared" si="56"/>
        <v/>
      </c>
      <c r="BC203" s="2"/>
      <c r="BD203" s="25">
        <f t="shared" si="57"/>
        <v>0</v>
      </c>
      <c r="BE203" s="29">
        <f t="shared" si="58"/>
        <v>0</v>
      </c>
      <c r="BF203" s="2"/>
    </row>
    <row r="204" spans="1:58" ht="11.25" customHeight="1" x14ac:dyDescent="0.15">
      <c r="A204" s="327"/>
      <c r="B204" s="320" t="s">
        <v>219</v>
      </c>
      <c r="C204" s="320"/>
      <c r="D204" s="113">
        <f>+SUM(E204:K204)</f>
        <v>121</v>
      </c>
      <c r="E204" s="96"/>
      <c r="F204" s="80"/>
      <c r="G204" s="80"/>
      <c r="H204" s="80">
        <v>13</v>
      </c>
      <c r="I204" s="80">
        <v>47</v>
      </c>
      <c r="J204" s="80">
        <v>60</v>
      </c>
      <c r="K204" s="80">
        <v>1</v>
      </c>
      <c r="L204" s="79"/>
      <c r="M204" s="99"/>
      <c r="N204" s="83">
        <v>47</v>
      </c>
      <c r="O204" s="83">
        <v>74</v>
      </c>
      <c r="P204" s="121"/>
      <c r="Q204" s="75" t="str">
        <f t="shared" si="55"/>
        <v xml:space="preserve"> </v>
      </c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  <c r="AC204" s="75"/>
      <c r="AD204" s="75"/>
      <c r="AE204" s="75"/>
      <c r="AF204" s="75"/>
      <c r="AG204" s="75"/>
      <c r="AH204" s="75"/>
      <c r="AI204" s="75"/>
      <c r="AJ204" s="75"/>
      <c r="AK204" s="75"/>
      <c r="AL204" s="75"/>
      <c r="AM204" s="75"/>
      <c r="AN204" s="75"/>
      <c r="AO204" s="75"/>
      <c r="AP204" s="75"/>
      <c r="AQ204" s="75"/>
      <c r="AR204" s="75"/>
      <c r="AS204" s="75"/>
      <c r="AT204" s="75"/>
      <c r="AU204" s="75"/>
      <c r="AV204" s="75"/>
      <c r="AW204" s="75"/>
      <c r="AX204" s="75"/>
      <c r="AY204" s="75"/>
      <c r="AZ204" s="75"/>
      <c r="BA204" s="17" t="str">
        <f t="shared" si="60"/>
        <v/>
      </c>
      <c r="BB204" s="8" t="str">
        <f t="shared" si="56"/>
        <v/>
      </c>
      <c r="BC204" s="2"/>
      <c r="BD204" s="25">
        <f t="shared" si="57"/>
        <v>0</v>
      </c>
      <c r="BE204" s="29">
        <f t="shared" si="58"/>
        <v>0</v>
      </c>
      <c r="BF204" s="2"/>
    </row>
    <row r="205" spans="1:58" ht="11.25" customHeight="1" x14ac:dyDescent="0.15">
      <c r="A205" s="327"/>
      <c r="B205" s="320" t="s">
        <v>141</v>
      </c>
      <c r="C205" s="320"/>
      <c r="D205" s="113">
        <f>+SUM(E205:K205)</f>
        <v>2</v>
      </c>
      <c r="E205" s="96"/>
      <c r="F205" s="80"/>
      <c r="G205" s="80"/>
      <c r="H205" s="80"/>
      <c r="I205" s="80">
        <v>1</v>
      </c>
      <c r="J205" s="80">
        <v>1</v>
      </c>
      <c r="K205" s="80"/>
      <c r="L205" s="79"/>
      <c r="M205" s="99"/>
      <c r="N205" s="83">
        <v>1</v>
      </c>
      <c r="O205" s="83">
        <v>1</v>
      </c>
      <c r="P205" s="121"/>
      <c r="Q205" s="75" t="str">
        <f t="shared" si="55"/>
        <v xml:space="preserve"> </v>
      </c>
      <c r="R205" s="75"/>
      <c r="S205" s="75"/>
      <c r="T205" s="75"/>
      <c r="U205" s="75"/>
      <c r="V205" s="75"/>
      <c r="W205" s="75"/>
      <c r="X205" s="75"/>
      <c r="Y205" s="75"/>
      <c r="Z205" s="75"/>
      <c r="AA205" s="75"/>
      <c r="AB205" s="75"/>
      <c r="AC205" s="75"/>
      <c r="AD205" s="75"/>
      <c r="AE205" s="75"/>
      <c r="AF205" s="75"/>
      <c r="AG205" s="75"/>
      <c r="AH205" s="75"/>
      <c r="AI205" s="75"/>
      <c r="AJ205" s="75"/>
      <c r="AK205" s="75"/>
      <c r="AL205" s="75"/>
      <c r="AM205" s="75"/>
      <c r="AN205" s="75"/>
      <c r="AO205" s="75"/>
      <c r="AP205" s="75"/>
      <c r="AQ205" s="75"/>
      <c r="AR205" s="75"/>
      <c r="AS205" s="75"/>
      <c r="AT205" s="75"/>
      <c r="AU205" s="75"/>
      <c r="AV205" s="75"/>
      <c r="AW205" s="75"/>
      <c r="AX205" s="75"/>
      <c r="AY205" s="75"/>
      <c r="AZ205" s="75"/>
      <c r="BA205" s="17" t="str">
        <f t="shared" si="60"/>
        <v/>
      </c>
      <c r="BB205" s="8" t="str">
        <f t="shared" si="56"/>
        <v/>
      </c>
      <c r="BC205" s="2"/>
      <c r="BD205" s="25">
        <f t="shared" si="57"/>
        <v>0</v>
      </c>
      <c r="BE205" s="29">
        <f t="shared" si="58"/>
        <v>0</v>
      </c>
      <c r="BF205" s="2"/>
    </row>
    <row r="206" spans="1:58" ht="11.25" customHeight="1" x14ac:dyDescent="0.15">
      <c r="A206" s="307"/>
      <c r="B206" s="326" t="s">
        <v>142</v>
      </c>
      <c r="C206" s="326"/>
      <c r="D206" s="195">
        <f>+SUM(E206:K206)</f>
        <v>2</v>
      </c>
      <c r="E206" s="53"/>
      <c r="F206" s="55"/>
      <c r="G206" s="55"/>
      <c r="H206" s="55"/>
      <c r="I206" s="55"/>
      <c r="J206" s="55">
        <v>2</v>
      </c>
      <c r="K206" s="55"/>
      <c r="L206" s="226"/>
      <c r="M206" s="227"/>
      <c r="N206" s="58"/>
      <c r="O206" s="58">
        <v>2</v>
      </c>
      <c r="P206" s="228"/>
      <c r="Q206" s="75" t="str">
        <f t="shared" si="55"/>
        <v xml:space="preserve"> </v>
      </c>
      <c r="R206" s="75"/>
      <c r="S206" s="75"/>
      <c r="T206" s="75"/>
      <c r="U206" s="75"/>
      <c r="V206" s="75"/>
      <c r="W206" s="75"/>
      <c r="X206" s="75"/>
      <c r="Y206" s="75"/>
      <c r="Z206" s="75"/>
      <c r="AA206" s="75"/>
      <c r="AB206" s="75"/>
      <c r="AC206" s="75"/>
      <c r="AD206" s="75"/>
      <c r="AE206" s="75"/>
      <c r="AF206" s="75"/>
      <c r="AG206" s="75"/>
      <c r="AH206" s="75"/>
      <c r="AI206" s="75"/>
      <c r="AJ206" s="75"/>
      <c r="AK206" s="75"/>
      <c r="AL206" s="75"/>
      <c r="AM206" s="75"/>
      <c r="AN206" s="75"/>
      <c r="AO206" s="75"/>
      <c r="AP206" s="75"/>
      <c r="AQ206" s="75"/>
      <c r="AR206" s="75"/>
      <c r="AS206" s="75"/>
      <c r="AT206" s="75"/>
      <c r="AU206" s="75"/>
      <c r="AV206" s="75"/>
      <c r="AW206" s="75"/>
      <c r="AX206" s="75"/>
      <c r="AY206" s="75"/>
      <c r="AZ206" s="75"/>
      <c r="BA206" s="17" t="str">
        <f t="shared" si="60"/>
        <v/>
      </c>
      <c r="BB206" s="8" t="str">
        <f t="shared" si="56"/>
        <v/>
      </c>
      <c r="BC206" s="2"/>
      <c r="BD206" s="25">
        <f t="shared" si="57"/>
        <v>0</v>
      </c>
      <c r="BE206" s="29">
        <f t="shared" si="58"/>
        <v>0</v>
      </c>
      <c r="BF206" s="3"/>
    </row>
    <row r="207" spans="1:58" ht="11.25" customHeight="1" x14ac:dyDescent="0.15">
      <c r="A207" s="306" t="s">
        <v>89</v>
      </c>
      <c r="B207" s="319" t="s">
        <v>218</v>
      </c>
      <c r="C207" s="319"/>
      <c r="D207" s="229">
        <f t="shared" si="59"/>
        <v>16</v>
      </c>
      <c r="E207" s="114">
        <v>1</v>
      </c>
      <c r="F207" s="115"/>
      <c r="G207" s="115"/>
      <c r="H207" s="115"/>
      <c r="I207" s="115"/>
      <c r="J207" s="115">
        <v>1</v>
      </c>
      <c r="K207" s="115">
        <v>13</v>
      </c>
      <c r="L207" s="115">
        <v>1</v>
      </c>
      <c r="M207" s="179"/>
      <c r="N207" s="117">
        <v>3</v>
      </c>
      <c r="O207" s="117">
        <v>13</v>
      </c>
      <c r="P207" s="118"/>
      <c r="Q207" s="75" t="str">
        <f t="shared" si="55"/>
        <v xml:space="preserve"> </v>
      </c>
      <c r="R207" s="75"/>
      <c r="S207" s="75"/>
      <c r="T207" s="75"/>
      <c r="U207" s="75"/>
      <c r="V207" s="75"/>
      <c r="W207" s="75"/>
      <c r="X207" s="75"/>
      <c r="Y207" s="75"/>
      <c r="Z207" s="75"/>
      <c r="AA207" s="75"/>
      <c r="AB207" s="75"/>
      <c r="AC207" s="75"/>
      <c r="AD207" s="75"/>
      <c r="AE207" s="75"/>
      <c r="AF207" s="75"/>
      <c r="AG207" s="75"/>
      <c r="AH207" s="75"/>
      <c r="AI207" s="75"/>
      <c r="AJ207" s="75"/>
      <c r="AK207" s="75"/>
      <c r="AL207" s="75"/>
      <c r="AM207" s="75"/>
      <c r="AN207" s="75"/>
      <c r="AO207" s="75"/>
      <c r="AP207" s="75"/>
      <c r="AQ207" s="75"/>
      <c r="AR207" s="75"/>
      <c r="AS207" s="75"/>
      <c r="AT207" s="75"/>
      <c r="AU207" s="75"/>
      <c r="AV207" s="75"/>
      <c r="AW207" s="75"/>
      <c r="AX207" s="75"/>
      <c r="AY207" s="75"/>
      <c r="AZ207" s="75"/>
      <c r="BA207" s="17" t="str">
        <f t="shared" si="60"/>
        <v/>
      </c>
      <c r="BB207" s="17" t="str">
        <f t="shared" si="56"/>
        <v/>
      </c>
      <c r="BC207" s="2"/>
      <c r="BD207" s="25">
        <f t="shared" si="57"/>
        <v>0</v>
      </c>
      <c r="BE207" s="25">
        <f t="shared" si="58"/>
        <v>0</v>
      </c>
      <c r="BF207" s="3"/>
    </row>
    <row r="208" spans="1:58" ht="11.25" customHeight="1" x14ac:dyDescent="0.15">
      <c r="A208" s="327"/>
      <c r="B208" s="320" t="s">
        <v>219</v>
      </c>
      <c r="C208" s="320"/>
      <c r="D208" s="113">
        <f t="shared" si="59"/>
        <v>49</v>
      </c>
      <c r="E208" s="96"/>
      <c r="F208" s="80"/>
      <c r="G208" s="80"/>
      <c r="H208" s="80"/>
      <c r="I208" s="80"/>
      <c r="J208" s="80"/>
      <c r="K208" s="80">
        <v>48</v>
      </c>
      <c r="L208" s="80">
        <v>1</v>
      </c>
      <c r="M208" s="98"/>
      <c r="N208" s="83">
        <v>8</v>
      </c>
      <c r="O208" s="83">
        <v>41</v>
      </c>
      <c r="P208" s="119"/>
      <c r="Q208" s="75" t="str">
        <f t="shared" si="55"/>
        <v xml:space="preserve"> </v>
      </c>
      <c r="R208" s="75"/>
      <c r="S208" s="75"/>
      <c r="T208" s="75"/>
      <c r="U208" s="75"/>
      <c r="V208" s="75"/>
      <c r="W208" s="75"/>
      <c r="X208" s="75"/>
      <c r="Y208" s="75"/>
      <c r="Z208" s="75"/>
      <c r="AA208" s="75"/>
      <c r="AB208" s="75"/>
      <c r="AC208" s="75"/>
      <c r="AD208" s="75"/>
      <c r="AE208" s="75"/>
      <c r="AF208" s="75"/>
      <c r="AG208" s="75"/>
      <c r="AH208" s="75"/>
      <c r="AI208" s="75"/>
      <c r="AJ208" s="75"/>
      <c r="AK208" s="75"/>
      <c r="AL208" s="75"/>
      <c r="AM208" s="75"/>
      <c r="AN208" s="75"/>
      <c r="AO208" s="75"/>
      <c r="AP208" s="75"/>
      <c r="AQ208" s="75"/>
      <c r="AR208" s="75"/>
      <c r="AS208" s="75"/>
      <c r="AT208" s="75"/>
      <c r="AU208" s="75"/>
      <c r="AV208" s="75"/>
      <c r="AW208" s="75"/>
      <c r="AX208" s="75"/>
      <c r="AY208" s="75"/>
      <c r="AZ208" s="75"/>
      <c r="BA208" s="17" t="str">
        <f t="shared" si="60"/>
        <v/>
      </c>
      <c r="BB208" s="17" t="str">
        <f t="shared" si="56"/>
        <v/>
      </c>
      <c r="BC208" s="27"/>
      <c r="BD208" s="25">
        <f t="shared" si="57"/>
        <v>0</v>
      </c>
      <c r="BE208" s="25">
        <f t="shared" si="58"/>
        <v>0</v>
      </c>
      <c r="BF208" s="3"/>
    </row>
    <row r="209" spans="1:58" ht="11.25" customHeight="1" x14ac:dyDescent="0.15">
      <c r="A209" s="327"/>
      <c r="B209" s="320" t="s">
        <v>141</v>
      </c>
      <c r="C209" s="320"/>
      <c r="D209" s="113">
        <f t="shared" si="59"/>
        <v>16</v>
      </c>
      <c r="E209" s="96">
        <v>1</v>
      </c>
      <c r="F209" s="80"/>
      <c r="G209" s="80"/>
      <c r="H209" s="80"/>
      <c r="I209" s="80"/>
      <c r="J209" s="80">
        <v>1</v>
      </c>
      <c r="K209" s="80">
        <v>13</v>
      </c>
      <c r="L209" s="80">
        <v>1</v>
      </c>
      <c r="M209" s="98"/>
      <c r="N209" s="83">
        <v>3</v>
      </c>
      <c r="O209" s="83">
        <v>13</v>
      </c>
      <c r="P209" s="119"/>
      <c r="Q209" s="75" t="str">
        <f t="shared" si="55"/>
        <v xml:space="preserve"> </v>
      </c>
      <c r="R209" s="75"/>
      <c r="S209" s="75"/>
      <c r="T209" s="75"/>
      <c r="U209" s="75"/>
      <c r="V209" s="75"/>
      <c r="W209" s="75"/>
      <c r="X209" s="75"/>
      <c r="Y209" s="75"/>
      <c r="Z209" s="75"/>
      <c r="AA209" s="75"/>
      <c r="AB209" s="75"/>
      <c r="AC209" s="75"/>
      <c r="AD209" s="75"/>
      <c r="AE209" s="75"/>
      <c r="AF209" s="75"/>
      <c r="AG209" s="75"/>
      <c r="AH209" s="75"/>
      <c r="AI209" s="75"/>
      <c r="AJ209" s="75"/>
      <c r="AK209" s="75"/>
      <c r="AL209" s="75"/>
      <c r="AM209" s="75"/>
      <c r="AN209" s="75"/>
      <c r="AO209" s="75"/>
      <c r="AP209" s="75"/>
      <c r="AQ209" s="75"/>
      <c r="AR209" s="75"/>
      <c r="AS209" s="75"/>
      <c r="AT209" s="75"/>
      <c r="AU209" s="75"/>
      <c r="AV209" s="75"/>
      <c r="AW209" s="75"/>
      <c r="AX209" s="75"/>
      <c r="AY209" s="75"/>
      <c r="AZ209" s="75"/>
      <c r="BA209" s="17" t="str">
        <f t="shared" si="60"/>
        <v/>
      </c>
      <c r="BB209" s="17" t="str">
        <f t="shared" si="56"/>
        <v/>
      </c>
      <c r="BC209" s="10"/>
      <c r="BD209" s="25">
        <f t="shared" si="57"/>
        <v>0</v>
      </c>
      <c r="BE209" s="25">
        <f t="shared" si="58"/>
        <v>0</v>
      </c>
      <c r="BF209" s="10"/>
    </row>
    <row r="210" spans="1:58" ht="11.25" customHeight="1" x14ac:dyDescent="0.15">
      <c r="A210" s="307"/>
      <c r="B210" s="321" t="s">
        <v>142</v>
      </c>
      <c r="C210" s="321"/>
      <c r="D210" s="191">
        <f t="shared" si="59"/>
        <v>15</v>
      </c>
      <c r="E210" s="142"/>
      <c r="F210" s="144"/>
      <c r="G210" s="144"/>
      <c r="H210" s="144"/>
      <c r="I210" s="144"/>
      <c r="J210" s="144"/>
      <c r="K210" s="144">
        <v>15</v>
      </c>
      <c r="L210" s="144"/>
      <c r="M210" s="145"/>
      <c r="N210" s="87">
        <v>2</v>
      </c>
      <c r="O210" s="87">
        <v>13</v>
      </c>
      <c r="P210" s="157"/>
      <c r="Q210" s="75" t="str">
        <f t="shared" si="55"/>
        <v xml:space="preserve"> </v>
      </c>
      <c r="R210" s="75"/>
      <c r="S210" s="75"/>
      <c r="T210" s="75"/>
      <c r="U210" s="75"/>
      <c r="V210" s="75"/>
      <c r="W210" s="75"/>
      <c r="X210" s="75"/>
      <c r="Y210" s="75"/>
      <c r="Z210" s="75"/>
      <c r="AA210" s="75"/>
      <c r="AB210" s="75"/>
      <c r="AC210" s="75"/>
      <c r="AD210" s="75"/>
      <c r="AE210" s="75"/>
      <c r="AF210" s="75"/>
      <c r="AG210" s="75"/>
      <c r="AH210" s="75"/>
      <c r="AI210" s="75"/>
      <c r="AJ210" s="75"/>
      <c r="AK210" s="75"/>
      <c r="AL210" s="75"/>
      <c r="AM210" s="75"/>
      <c r="AN210" s="75"/>
      <c r="AO210" s="75"/>
      <c r="AP210" s="75"/>
      <c r="AQ210" s="75"/>
      <c r="AR210" s="75"/>
      <c r="AS210" s="75"/>
      <c r="AT210" s="75"/>
      <c r="AU210" s="75"/>
      <c r="AV210" s="75"/>
      <c r="AW210" s="75"/>
      <c r="AX210" s="75"/>
      <c r="AY210" s="75"/>
      <c r="AZ210" s="75"/>
      <c r="BA210" s="17" t="str">
        <f t="shared" si="60"/>
        <v/>
      </c>
      <c r="BB210" s="17" t="str">
        <f t="shared" si="56"/>
        <v/>
      </c>
      <c r="BC210" s="10"/>
      <c r="BD210" s="25">
        <f t="shared" si="57"/>
        <v>0</v>
      </c>
      <c r="BE210" s="25">
        <f t="shared" si="58"/>
        <v>0</v>
      </c>
      <c r="BF210" s="10"/>
    </row>
    <row r="211" spans="1:58" ht="11.25" customHeight="1" x14ac:dyDescent="0.15">
      <c r="A211" s="306" t="s">
        <v>145</v>
      </c>
      <c r="B211" s="328" t="s">
        <v>218</v>
      </c>
      <c r="C211" s="328"/>
      <c r="D211" s="111">
        <f>+SUM(H211:M211)</f>
        <v>0</v>
      </c>
      <c r="E211" s="230"/>
      <c r="F211" s="223"/>
      <c r="G211" s="223"/>
      <c r="H211" s="63"/>
      <c r="I211" s="63"/>
      <c r="J211" s="63"/>
      <c r="K211" s="63"/>
      <c r="L211" s="63"/>
      <c r="M211" s="64"/>
      <c r="N211" s="74"/>
      <c r="O211" s="74"/>
      <c r="P211" s="112"/>
      <c r="Q211" s="75" t="str">
        <f t="shared" si="55"/>
        <v xml:space="preserve"> </v>
      </c>
      <c r="R211" s="75"/>
      <c r="S211" s="75"/>
      <c r="T211" s="75"/>
      <c r="U211" s="75"/>
      <c r="V211" s="75"/>
      <c r="W211" s="75"/>
      <c r="X211" s="75"/>
      <c r="Y211" s="75"/>
      <c r="Z211" s="75"/>
      <c r="AA211" s="75"/>
      <c r="AB211" s="75"/>
      <c r="AC211" s="75"/>
      <c r="AD211" s="75"/>
      <c r="AE211" s="75"/>
      <c r="AF211" s="75"/>
      <c r="AG211" s="75"/>
      <c r="AH211" s="75"/>
      <c r="AI211" s="75"/>
      <c r="AJ211" s="75"/>
      <c r="AK211" s="75"/>
      <c r="AL211" s="75"/>
      <c r="AM211" s="75"/>
      <c r="AN211" s="75"/>
      <c r="AO211" s="75"/>
      <c r="AP211" s="75"/>
      <c r="AQ211" s="75"/>
      <c r="AR211" s="75"/>
      <c r="AS211" s="75"/>
      <c r="AT211" s="75"/>
      <c r="AU211" s="75"/>
      <c r="AV211" s="75"/>
      <c r="AW211" s="75"/>
      <c r="AX211" s="75"/>
      <c r="AY211" s="75"/>
      <c r="AZ211" s="75"/>
      <c r="BA211" s="17" t="str">
        <f t="shared" si="60"/>
        <v/>
      </c>
      <c r="BB211" s="17" t="str">
        <f t="shared" si="56"/>
        <v/>
      </c>
      <c r="BC211" s="10"/>
      <c r="BD211" s="25">
        <f t="shared" si="57"/>
        <v>0</v>
      </c>
      <c r="BE211" s="25">
        <f t="shared" si="58"/>
        <v>0</v>
      </c>
      <c r="BF211" s="10"/>
    </row>
    <row r="212" spans="1:58" ht="11.25" customHeight="1" x14ac:dyDescent="0.15">
      <c r="A212" s="327"/>
      <c r="B212" s="320" t="s">
        <v>219</v>
      </c>
      <c r="C212" s="320"/>
      <c r="D212" s="113">
        <f t="shared" ref="D212:D218" si="61">+SUM(H212:M212)</f>
        <v>0</v>
      </c>
      <c r="E212" s="77"/>
      <c r="F212" s="79"/>
      <c r="G212" s="79"/>
      <c r="H212" s="80"/>
      <c r="I212" s="80"/>
      <c r="J212" s="80"/>
      <c r="K212" s="80"/>
      <c r="L212" s="80"/>
      <c r="M212" s="98"/>
      <c r="N212" s="83"/>
      <c r="O212" s="83"/>
      <c r="P212" s="119"/>
      <c r="Q212" s="75" t="str">
        <f t="shared" si="55"/>
        <v xml:space="preserve"> </v>
      </c>
      <c r="R212" s="75"/>
      <c r="S212" s="75"/>
      <c r="T212" s="75"/>
      <c r="U212" s="75"/>
      <c r="V212" s="75"/>
      <c r="W212" s="75"/>
      <c r="X212" s="75"/>
      <c r="Y212" s="75"/>
      <c r="Z212" s="75"/>
      <c r="AA212" s="75"/>
      <c r="AB212" s="75"/>
      <c r="AC212" s="75"/>
      <c r="AD212" s="75"/>
      <c r="AE212" s="75"/>
      <c r="AF212" s="75"/>
      <c r="AG212" s="75"/>
      <c r="AH212" s="75"/>
      <c r="AI212" s="75"/>
      <c r="AJ212" s="75"/>
      <c r="AK212" s="75"/>
      <c r="AL212" s="75"/>
      <c r="AM212" s="75"/>
      <c r="AN212" s="75"/>
      <c r="AO212" s="75"/>
      <c r="AP212" s="75"/>
      <c r="AQ212" s="75"/>
      <c r="AR212" s="75"/>
      <c r="AS212" s="75"/>
      <c r="AT212" s="75"/>
      <c r="AU212" s="75"/>
      <c r="AV212" s="75"/>
      <c r="AW212" s="75"/>
      <c r="AX212" s="75"/>
      <c r="AY212" s="75"/>
      <c r="AZ212" s="75"/>
      <c r="BA212" s="17" t="str">
        <f t="shared" si="60"/>
        <v/>
      </c>
      <c r="BB212" s="17" t="str">
        <f t="shared" si="56"/>
        <v/>
      </c>
      <c r="BC212" s="10"/>
      <c r="BD212" s="25">
        <f t="shared" si="57"/>
        <v>0</v>
      </c>
      <c r="BE212" s="25">
        <f t="shared" si="58"/>
        <v>0</v>
      </c>
      <c r="BF212" s="10"/>
    </row>
    <row r="213" spans="1:58" ht="11.25" customHeight="1" x14ac:dyDescent="0.15">
      <c r="A213" s="327"/>
      <c r="B213" s="320" t="s">
        <v>141</v>
      </c>
      <c r="C213" s="320"/>
      <c r="D213" s="113">
        <f t="shared" si="61"/>
        <v>0</v>
      </c>
      <c r="E213" s="77"/>
      <c r="F213" s="79"/>
      <c r="G213" s="79"/>
      <c r="H213" s="80"/>
      <c r="I213" s="80"/>
      <c r="J213" s="80"/>
      <c r="K213" s="80"/>
      <c r="L213" s="80"/>
      <c r="M213" s="98"/>
      <c r="N213" s="83"/>
      <c r="O213" s="83"/>
      <c r="P213" s="119"/>
      <c r="Q213" s="75" t="str">
        <f t="shared" si="55"/>
        <v xml:space="preserve"> </v>
      </c>
      <c r="R213" s="75"/>
      <c r="S213" s="75"/>
      <c r="T213" s="75"/>
      <c r="U213" s="75"/>
      <c r="V213" s="75"/>
      <c r="W213" s="75"/>
      <c r="X213" s="75"/>
      <c r="Y213" s="75"/>
      <c r="Z213" s="75"/>
      <c r="AA213" s="75"/>
      <c r="AB213" s="75"/>
      <c r="AC213" s="75"/>
      <c r="AD213" s="75"/>
      <c r="AE213" s="75"/>
      <c r="AF213" s="75"/>
      <c r="AG213" s="75"/>
      <c r="AH213" s="75"/>
      <c r="AI213" s="75"/>
      <c r="AJ213" s="75"/>
      <c r="AK213" s="75"/>
      <c r="AL213" s="75"/>
      <c r="AM213" s="75"/>
      <c r="AN213" s="75"/>
      <c r="AO213" s="75"/>
      <c r="AP213" s="75"/>
      <c r="AQ213" s="75"/>
      <c r="AR213" s="75"/>
      <c r="AS213" s="75"/>
      <c r="AT213" s="75"/>
      <c r="AU213" s="75"/>
      <c r="AV213" s="75"/>
      <c r="AW213" s="75"/>
      <c r="AX213" s="75"/>
      <c r="AY213" s="75"/>
      <c r="AZ213" s="75"/>
      <c r="BA213" s="17" t="str">
        <f t="shared" si="60"/>
        <v/>
      </c>
      <c r="BB213" s="17" t="str">
        <f t="shared" si="56"/>
        <v/>
      </c>
      <c r="BC213" s="10"/>
      <c r="BD213" s="25">
        <f t="shared" si="57"/>
        <v>0</v>
      </c>
      <c r="BE213" s="25">
        <f t="shared" si="58"/>
        <v>0</v>
      </c>
      <c r="BF213" s="10"/>
    </row>
    <row r="214" spans="1:58" ht="11.25" customHeight="1" x14ac:dyDescent="0.15">
      <c r="A214" s="307"/>
      <c r="B214" s="326" t="s">
        <v>142</v>
      </c>
      <c r="C214" s="326"/>
      <c r="D214" s="195">
        <f t="shared" si="61"/>
        <v>0</v>
      </c>
      <c r="E214" s="231"/>
      <c r="F214" s="226"/>
      <c r="G214" s="226"/>
      <c r="H214" s="55"/>
      <c r="I214" s="55"/>
      <c r="J214" s="55"/>
      <c r="K214" s="55"/>
      <c r="L214" s="55"/>
      <c r="M214" s="57"/>
      <c r="N214" s="58"/>
      <c r="O214" s="58"/>
      <c r="P214" s="148"/>
      <c r="Q214" s="75" t="str">
        <f t="shared" si="55"/>
        <v xml:space="preserve"> </v>
      </c>
      <c r="R214" s="75"/>
      <c r="S214" s="75"/>
      <c r="T214" s="75"/>
      <c r="U214" s="75"/>
      <c r="V214" s="75"/>
      <c r="W214" s="75"/>
      <c r="X214" s="75"/>
      <c r="Y214" s="75"/>
      <c r="Z214" s="75"/>
      <c r="AA214" s="75"/>
      <c r="AB214" s="75"/>
      <c r="AC214" s="75"/>
      <c r="AD214" s="75"/>
      <c r="AE214" s="75"/>
      <c r="AF214" s="75"/>
      <c r="AG214" s="75"/>
      <c r="AH214" s="75"/>
      <c r="AI214" s="75"/>
      <c r="AJ214" s="75"/>
      <c r="AK214" s="75"/>
      <c r="AL214" s="75"/>
      <c r="AM214" s="75"/>
      <c r="AN214" s="75"/>
      <c r="AO214" s="75"/>
      <c r="AP214" s="75"/>
      <c r="AQ214" s="75"/>
      <c r="AR214" s="75"/>
      <c r="AS214" s="75"/>
      <c r="AT214" s="75"/>
      <c r="AU214" s="75"/>
      <c r="AV214" s="75"/>
      <c r="AW214" s="75"/>
      <c r="AX214" s="75"/>
      <c r="AY214" s="75"/>
      <c r="AZ214" s="75"/>
      <c r="BA214" s="17" t="str">
        <f t="shared" si="60"/>
        <v/>
      </c>
      <c r="BB214" s="17" t="str">
        <f t="shared" si="56"/>
        <v/>
      </c>
      <c r="BC214" s="10"/>
      <c r="BD214" s="25">
        <f t="shared" si="57"/>
        <v>0</v>
      </c>
      <c r="BE214" s="25">
        <f t="shared" si="58"/>
        <v>0</v>
      </c>
      <c r="BF214" s="10"/>
    </row>
    <row r="215" spans="1:58" ht="11.25" customHeight="1" x14ac:dyDescent="0.15">
      <c r="A215" s="306" t="s">
        <v>146</v>
      </c>
      <c r="B215" s="319" t="s">
        <v>218</v>
      </c>
      <c r="C215" s="319"/>
      <c r="D215" s="229">
        <f t="shared" si="61"/>
        <v>32</v>
      </c>
      <c r="E215" s="232"/>
      <c r="F215" s="233"/>
      <c r="G215" s="233"/>
      <c r="H215" s="115"/>
      <c r="I215" s="115"/>
      <c r="J215" s="115"/>
      <c r="K215" s="115">
        <v>7</v>
      </c>
      <c r="L215" s="115">
        <v>14</v>
      </c>
      <c r="M215" s="179">
        <v>11</v>
      </c>
      <c r="N215" s="117">
        <v>9</v>
      </c>
      <c r="O215" s="117">
        <v>23</v>
      </c>
      <c r="P215" s="118"/>
      <c r="Q215" s="75" t="str">
        <f t="shared" si="55"/>
        <v xml:space="preserve"> </v>
      </c>
      <c r="R215" s="75"/>
      <c r="S215" s="75"/>
      <c r="T215" s="75"/>
      <c r="U215" s="75"/>
      <c r="V215" s="75"/>
      <c r="W215" s="75"/>
      <c r="X215" s="75"/>
      <c r="Y215" s="75"/>
      <c r="Z215" s="75"/>
      <c r="AA215" s="75"/>
      <c r="AB215" s="75"/>
      <c r="AC215" s="75"/>
      <c r="AD215" s="75"/>
      <c r="AE215" s="75"/>
      <c r="AF215" s="75"/>
      <c r="AG215" s="75"/>
      <c r="AH215" s="75"/>
      <c r="AI215" s="75"/>
      <c r="AJ215" s="75"/>
      <c r="AK215" s="75"/>
      <c r="AL215" s="75"/>
      <c r="AM215" s="75"/>
      <c r="AN215" s="75"/>
      <c r="AO215" s="75"/>
      <c r="AP215" s="75"/>
      <c r="AQ215" s="75"/>
      <c r="AR215" s="75"/>
      <c r="AS215" s="75"/>
      <c r="AT215" s="75"/>
      <c r="AU215" s="75"/>
      <c r="AV215" s="75"/>
      <c r="AW215" s="75"/>
      <c r="AX215" s="75"/>
      <c r="AY215" s="75"/>
      <c r="AZ215" s="75"/>
      <c r="BA215" s="17" t="str">
        <f t="shared" si="60"/>
        <v/>
      </c>
      <c r="BB215" s="17" t="str">
        <f t="shared" si="56"/>
        <v/>
      </c>
      <c r="BC215" s="10"/>
      <c r="BD215" s="25">
        <f t="shared" si="57"/>
        <v>0</v>
      </c>
      <c r="BE215" s="25">
        <f t="shared" si="58"/>
        <v>0</v>
      </c>
      <c r="BF215" s="10"/>
    </row>
    <row r="216" spans="1:58" ht="11.25" customHeight="1" x14ac:dyDescent="0.15">
      <c r="A216" s="327"/>
      <c r="B216" s="320" t="s">
        <v>219</v>
      </c>
      <c r="C216" s="320"/>
      <c r="D216" s="113">
        <f t="shared" si="61"/>
        <v>84</v>
      </c>
      <c r="E216" s="77"/>
      <c r="F216" s="79"/>
      <c r="G216" s="79"/>
      <c r="H216" s="80"/>
      <c r="I216" s="80"/>
      <c r="J216" s="80"/>
      <c r="K216" s="80">
        <v>29</v>
      </c>
      <c r="L216" s="80">
        <v>46</v>
      </c>
      <c r="M216" s="98">
        <v>9</v>
      </c>
      <c r="N216" s="83">
        <v>18</v>
      </c>
      <c r="O216" s="83">
        <v>66</v>
      </c>
      <c r="P216" s="119"/>
      <c r="Q216" s="75" t="str">
        <f t="shared" si="55"/>
        <v xml:space="preserve"> </v>
      </c>
      <c r="R216" s="75"/>
      <c r="S216" s="75"/>
      <c r="T216" s="75"/>
      <c r="U216" s="75"/>
      <c r="V216" s="75"/>
      <c r="W216" s="75"/>
      <c r="X216" s="75"/>
      <c r="Y216" s="75"/>
      <c r="Z216" s="75"/>
      <c r="AA216" s="75"/>
      <c r="AB216" s="75"/>
      <c r="AC216" s="75"/>
      <c r="AD216" s="75"/>
      <c r="AE216" s="75"/>
      <c r="AF216" s="75"/>
      <c r="AG216" s="75"/>
      <c r="AH216" s="75"/>
      <c r="AI216" s="75"/>
      <c r="AJ216" s="75"/>
      <c r="AK216" s="75"/>
      <c r="AL216" s="75"/>
      <c r="AM216" s="75"/>
      <c r="AN216" s="75"/>
      <c r="AO216" s="75"/>
      <c r="AP216" s="75"/>
      <c r="AQ216" s="75"/>
      <c r="AR216" s="75"/>
      <c r="AS216" s="75"/>
      <c r="AT216" s="75"/>
      <c r="AU216" s="75"/>
      <c r="AV216" s="75"/>
      <c r="AW216" s="75"/>
      <c r="AX216" s="75"/>
      <c r="AY216" s="75"/>
      <c r="AZ216" s="75"/>
      <c r="BA216" s="17" t="str">
        <f t="shared" si="60"/>
        <v/>
      </c>
      <c r="BB216" s="17" t="str">
        <f t="shared" si="56"/>
        <v/>
      </c>
      <c r="BC216" s="10"/>
      <c r="BD216" s="25">
        <f t="shared" si="57"/>
        <v>0</v>
      </c>
      <c r="BE216" s="25">
        <f t="shared" si="58"/>
        <v>0</v>
      </c>
      <c r="BF216" s="10"/>
    </row>
    <row r="217" spans="1:58" ht="11.25" customHeight="1" x14ac:dyDescent="0.15">
      <c r="A217" s="327"/>
      <c r="B217" s="320" t="s">
        <v>141</v>
      </c>
      <c r="C217" s="320"/>
      <c r="D217" s="113">
        <f t="shared" si="61"/>
        <v>32</v>
      </c>
      <c r="E217" s="77"/>
      <c r="F217" s="79"/>
      <c r="G217" s="79"/>
      <c r="H217" s="80"/>
      <c r="I217" s="80"/>
      <c r="J217" s="80"/>
      <c r="K217" s="80">
        <v>7</v>
      </c>
      <c r="L217" s="80">
        <v>14</v>
      </c>
      <c r="M217" s="98">
        <v>11</v>
      </c>
      <c r="N217" s="83">
        <v>9</v>
      </c>
      <c r="O217" s="83">
        <v>23</v>
      </c>
      <c r="P217" s="119"/>
      <c r="Q217" s="75" t="str">
        <f t="shared" si="55"/>
        <v xml:space="preserve"> </v>
      </c>
      <c r="R217" s="75"/>
      <c r="S217" s="75"/>
      <c r="T217" s="75"/>
      <c r="U217" s="75"/>
      <c r="V217" s="75"/>
      <c r="W217" s="75"/>
      <c r="X217" s="75"/>
      <c r="Y217" s="75"/>
      <c r="Z217" s="75"/>
      <c r="AA217" s="75"/>
      <c r="AB217" s="75"/>
      <c r="AC217" s="75"/>
      <c r="AD217" s="75"/>
      <c r="AE217" s="75"/>
      <c r="AF217" s="75"/>
      <c r="AG217" s="75"/>
      <c r="AH217" s="75"/>
      <c r="AI217" s="75"/>
      <c r="AJ217" s="75"/>
      <c r="AK217" s="75"/>
      <c r="AL217" s="75"/>
      <c r="AM217" s="75"/>
      <c r="AN217" s="75"/>
      <c r="AO217" s="75"/>
      <c r="AP217" s="75"/>
      <c r="AQ217" s="75"/>
      <c r="AR217" s="75"/>
      <c r="AS217" s="75"/>
      <c r="AT217" s="75"/>
      <c r="AU217" s="75"/>
      <c r="AV217" s="75"/>
      <c r="AW217" s="75"/>
      <c r="AX217" s="75"/>
      <c r="AY217" s="75"/>
      <c r="AZ217" s="75"/>
      <c r="BA217" s="17" t="str">
        <f t="shared" si="60"/>
        <v/>
      </c>
      <c r="BB217" s="17" t="str">
        <f t="shared" si="56"/>
        <v/>
      </c>
      <c r="BC217" s="10"/>
      <c r="BD217" s="25">
        <f t="shared" si="57"/>
        <v>0</v>
      </c>
      <c r="BE217" s="25">
        <f t="shared" si="58"/>
        <v>0</v>
      </c>
      <c r="BF217" s="10"/>
    </row>
    <row r="218" spans="1:58" ht="12.95" customHeight="1" x14ac:dyDescent="0.15">
      <c r="A218" s="307"/>
      <c r="B218" s="326" t="s">
        <v>142</v>
      </c>
      <c r="C218" s="326"/>
      <c r="D218" s="195">
        <f t="shared" si="61"/>
        <v>20</v>
      </c>
      <c r="E218" s="231"/>
      <c r="F218" s="226"/>
      <c r="G218" s="226"/>
      <c r="H218" s="55"/>
      <c r="I218" s="55"/>
      <c r="J218" s="55"/>
      <c r="K218" s="55">
        <v>6</v>
      </c>
      <c r="L218" s="55">
        <v>6</v>
      </c>
      <c r="M218" s="57">
        <v>8</v>
      </c>
      <c r="N218" s="58">
        <v>2</v>
      </c>
      <c r="O218" s="58">
        <v>18</v>
      </c>
      <c r="P218" s="148"/>
      <c r="Q218" s="75" t="str">
        <f t="shared" si="55"/>
        <v xml:space="preserve"> </v>
      </c>
      <c r="R218" s="75"/>
      <c r="S218" s="75"/>
      <c r="T218" s="75"/>
      <c r="U218" s="75"/>
      <c r="V218" s="75"/>
      <c r="W218" s="75"/>
      <c r="X218" s="75"/>
      <c r="Y218" s="75"/>
      <c r="Z218" s="75"/>
      <c r="AA218" s="75"/>
      <c r="AB218" s="75"/>
      <c r="AC218" s="75"/>
      <c r="AD218" s="75"/>
      <c r="AE218" s="75"/>
      <c r="AF218" s="75"/>
      <c r="AG218" s="75"/>
      <c r="AH218" s="75"/>
      <c r="AI218" s="75"/>
      <c r="AJ218" s="75"/>
      <c r="AK218" s="75"/>
      <c r="AL218" s="75"/>
      <c r="AM218" s="75"/>
      <c r="AN218" s="75"/>
      <c r="AO218" s="75"/>
      <c r="AP218" s="75"/>
      <c r="AQ218" s="75"/>
      <c r="AR218" s="75"/>
      <c r="AS218" s="75"/>
      <c r="AT218" s="75"/>
      <c r="AU218" s="75"/>
      <c r="AV218" s="75"/>
      <c r="AW218" s="75"/>
      <c r="AX218" s="75"/>
      <c r="AY218" s="75"/>
      <c r="AZ218" s="75"/>
      <c r="BA218" s="17" t="str">
        <f t="shared" si="60"/>
        <v/>
      </c>
      <c r="BB218" s="17" t="str">
        <f t="shared" si="56"/>
        <v/>
      </c>
      <c r="BC218" s="10"/>
      <c r="BD218" s="25">
        <f t="shared" si="57"/>
        <v>0</v>
      </c>
      <c r="BE218" s="25">
        <f t="shared" si="58"/>
        <v>0</v>
      </c>
      <c r="BF218" s="10"/>
    </row>
    <row r="219" spans="1:58" ht="12.95" customHeight="1" x14ac:dyDescent="0.15">
      <c r="A219" s="306" t="s">
        <v>221</v>
      </c>
      <c r="B219" s="319" t="s">
        <v>218</v>
      </c>
      <c r="C219" s="319"/>
      <c r="D219" s="229">
        <f t="shared" si="59"/>
        <v>0</v>
      </c>
      <c r="E219" s="114"/>
      <c r="F219" s="115"/>
      <c r="G219" s="115"/>
      <c r="H219" s="115"/>
      <c r="I219" s="115"/>
      <c r="J219" s="115"/>
      <c r="K219" s="115"/>
      <c r="L219" s="115"/>
      <c r="M219" s="179"/>
      <c r="N219" s="117"/>
      <c r="O219" s="117"/>
      <c r="P219" s="118"/>
      <c r="Q219" s="75" t="str">
        <f t="shared" si="55"/>
        <v xml:space="preserve"> </v>
      </c>
      <c r="R219" s="75"/>
      <c r="S219" s="75"/>
      <c r="T219" s="75"/>
      <c r="U219" s="75"/>
      <c r="V219" s="75"/>
      <c r="W219" s="75"/>
      <c r="X219" s="75"/>
      <c r="Y219" s="75"/>
      <c r="Z219" s="75"/>
      <c r="AA219" s="75"/>
      <c r="AB219" s="75"/>
      <c r="AC219" s="75"/>
      <c r="AD219" s="75"/>
      <c r="AE219" s="75"/>
      <c r="AF219" s="75"/>
      <c r="AG219" s="75"/>
      <c r="AH219" s="75"/>
      <c r="AI219" s="75"/>
      <c r="AJ219" s="75"/>
      <c r="AK219" s="75"/>
      <c r="AL219" s="75"/>
      <c r="AM219" s="75"/>
      <c r="AN219" s="75"/>
      <c r="AO219" s="75"/>
      <c r="AP219" s="75"/>
      <c r="AQ219" s="75"/>
      <c r="AR219" s="75"/>
      <c r="AS219" s="75"/>
      <c r="AT219" s="75"/>
      <c r="AU219" s="75"/>
      <c r="AV219" s="75"/>
      <c r="AW219" s="75"/>
      <c r="AX219" s="75"/>
      <c r="AY219" s="75"/>
      <c r="AZ219" s="75"/>
      <c r="BA219" s="17" t="str">
        <f t="shared" si="60"/>
        <v/>
      </c>
      <c r="BB219" s="17" t="str">
        <f t="shared" si="56"/>
        <v/>
      </c>
      <c r="BC219" s="10"/>
      <c r="BD219" s="25">
        <f t="shared" si="57"/>
        <v>0</v>
      </c>
      <c r="BE219" s="25">
        <f t="shared" si="58"/>
        <v>0</v>
      </c>
      <c r="BF219" s="10"/>
    </row>
    <row r="220" spans="1:58" ht="12.95" customHeight="1" x14ac:dyDescent="0.15">
      <c r="A220" s="327"/>
      <c r="B220" s="320" t="s">
        <v>219</v>
      </c>
      <c r="C220" s="320"/>
      <c r="D220" s="113">
        <f t="shared" si="59"/>
        <v>0</v>
      </c>
      <c r="E220" s="96"/>
      <c r="F220" s="80"/>
      <c r="G220" s="80"/>
      <c r="H220" s="80"/>
      <c r="I220" s="80"/>
      <c r="J220" s="80"/>
      <c r="K220" s="80"/>
      <c r="L220" s="80"/>
      <c r="M220" s="98"/>
      <c r="N220" s="83"/>
      <c r="O220" s="83"/>
      <c r="P220" s="119"/>
      <c r="Q220" s="75" t="str">
        <f t="shared" si="55"/>
        <v xml:space="preserve"> </v>
      </c>
      <c r="R220" s="75"/>
      <c r="S220" s="75"/>
      <c r="T220" s="75"/>
      <c r="U220" s="75"/>
      <c r="V220" s="75"/>
      <c r="W220" s="75"/>
      <c r="X220" s="75"/>
      <c r="Y220" s="75"/>
      <c r="Z220" s="75"/>
      <c r="AA220" s="75"/>
      <c r="AB220" s="75"/>
      <c r="AC220" s="75"/>
      <c r="AD220" s="75"/>
      <c r="AE220" s="75"/>
      <c r="AF220" s="75"/>
      <c r="AG220" s="75"/>
      <c r="AH220" s="75"/>
      <c r="AI220" s="75"/>
      <c r="AJ220" s="75"/>
      <c r="AK220" s="75"/>
      <c r="AL220" s="75"/>
      <c r="AM220" s="75"/>
      <c r="AN220" s="75"/>
      <c r="AO220" s="75"/>
      <c r="AP220" s="75"/>
      <c r="AQ220" s="75"/>
      <c r="AR220" s="75"/>
      <c r="AS220" s="75"/>
      <c r="AT220" s="75"/>
      <c r="AU220" s="75"/>
      <c r="AV220" s="75"/>
      <c r="AW220" s="75"/>
      <c r="AX220" s="75"/>
      <c r="AY220" s="75"/>
      <c r="AZ220" s="75"/>
      <c r="BA220" s="17" t="str">
        <f t="shared" si="60"/>
        <v/>
      </c>
      <c r="BB220" s="17" t="str">
        <f t="shared" si="56"/>
        <v/>
      </c>
      <c r="BC220" s="10"/>
      <c r="BD220" s="25">
        <f t="shared" si="57"/>
        <v>0</v>
      </c>
      <c r="BE220" s="25">
        <f t="shared" si="58"/>
        <v>0</v>
      </c>
      <c r="BF220" s="10"/>
    </row>
    <row r="221" spans="1:58" ht="12.95" customHeight="1" x14ac:dyDescent="0.15">
      <c r="A221" s="327"/>
      <c r="B221" s="320" t="s">
        <v>141</v>
      </c>
      <c r="C221" s="320"/>
      <c r="D221" s="113">
        <f t="shared" si="59"/>
        <v>0</v>
      </c>
      <c r="E221" s="96"/>
      <c r="F221" s="80"/>
      <c r="G221" s="80"/>
      <c r="H221" s="80"/>
      <c r="I221" s="80"/>
      <c r="J221" s="80"/>
      <c r="K221" s="80"/>
      <c r="L221" s="80"/>
      <c r="M221" s="98"/>
      <c r="N221" s="83"/>
      <c r="O221" s="83"/>
      <c r="P221" s="119"/>
      <c r="Q221" s="75" t="str">
        <f t="shared" si="55"/>
        <v xml:space="preserve"> </v>
      </c>
      <c r="R221" s="75"/>
      <c r="S221" s="75"/>
      <c r="T221" s="75"/>
      <c r="U221" s="75"/>
      <c r="V221" s="75"/>
      <c r="W221" s="75"/>
      <c r="X221" s="75"/>
      <c r="Y221" s="75"/>
      <c r="Z221" s="75"/>
      <c r="AA221" s="75"/>
      <c r="AB221" s="75"/>
      <c r="AC221" s="75"/>
      <c r="AD221" s="75"/>
      <c r="AE221" s="75"/>
      <c r="AF221" s="75"/>
      <c r="AG221" s="75"/>
      <c r="AH221" s="75"/>
      <c r="AI221" s="75"/>
      <c r="AJ221" s="75"/>
      <c r="AK221" s="75"/>
      <c r="AL221" s="75"/>
      <c r="AM221" s="75"/>
      <c r="AN221" s="75"/>
      <c r="AO221" s="75"/>
      <c r="AP221" s="75"/>
      <c r="AQ221" s="75"/>
      <c r="AR221" s="75"/>
      <c r="AS221" s="75"/>
      <c r="AT221" s="75"/>
      <c r="AU221" s="75"/>
      <c r="AV221" s="75"/>
      <c r="AW221" s="75"/>
      <c r="AX221" s="75"/>
      <c r="AY221" s="75"/>
      <c r="AZ221" s="75"/>
      <c r="BA221" s="17" t="str">
        <f t="shared" si="60"/>
        <v/>
      </c>
      <c r="BB221" s="17" t="str">
        <f t="shared" si="56"/>
        <v/>
      </c>
      <c r="BC221" s="10"/>
      <c r="BD221" s="25">
        <f t="shared" si="57"/>
        <v>0</v>
      </c>
      <c r="BE221" s="25">
        <f t="shared" si="58"/>
        <v>0</v>
      </c>
      <c r="BF221" s="10"/>
    </row>
    <row r="222" spans="1:58" ht="12.95" customHeight="1" x14ac:dyDescent="0.15">
      <c r="A222" s="307"/>
      <c r="B222" s="326" t="s">
        <v>142</v>
      </c>
      <c r="C222" s="326"/>
      <c r="D222" s="195">
        <f t="shared" si="59"/>
        <v>0</v>
      </c>
      <c r="E222" s="53"/>
      <c r="F222" s="55"/>
      <c r="G222" s="55"/>
      <c r="H222" s="55"/>
      <c r="I222" s="55"/>
      <c r="J222" s="55"/>
      <c r="K222" s="55"/>
      <c r="L222" s="55"/>
      <c r="M222" s="57"/>
      <c r="N222" s="58"/>
      <c r="O222" s="58"/>
      <c r="P222" s="148"/>
      <c r="Q222" s="75" t="str">
        <f t="shared" si="55"/>
        <v xml:space="preserve"> </v>
      </c>
      <c r="R222" s="75"/>
      <c r="S222" s="75"/>
      <c r="T222" s="75"/>
      <c r="U222" s="75"/>
      <c r="V222" s="75"/>
      <c r="W222" s="75"/>
      <c r="X222" s="75"/>
      <c r="Y222" s="75"/>
      <c r="Z222" s="75"/>
      <c r="AA222" s="75"/>
      <c r="AB222" s="75"/>
      <c r="AC222" s="75"/>
      <c r="AD222" s="75"/>
      <c r="AE222" s="75"/>
      <c r="AF222" s="75"/>
      <c r="AG222" s="75"/>
      <c r="AH222" s="75"/>
      <c r="AI222" s="75"/>
      <c r="AJ222" s="75"/>
      <c r="AK222" s="75"/>
      <c r="AL222" s="75"/>
      <c r="AM222" s="75"/>
      <c r="AN222" s="75"/>
      <c r="AO222" s="75"/>
      <c r="AP222" s="75"/>
      <c r="AQ222" s="75"/>
      <c r="AR222" s="75"/>
      <c r="AS222" s="75"/>
      <c r="AT222" s="75"/>
      <c r="AU222" s="75"/>
      <c r="AV222" s="75"/>
      <c r="AW222" s="75"/>
      <c r="AX222" s="75"/>
      <c r="AY222" s="75"/>
      <c r="AZ222" s="75"/>
      <c r="BA222" s="17" t="str">
        <f t="shared" si="60"/>
        <v/>
      </c>
      <c r="BB222" s="17" t="str">
        <f t="shared" si="56"/>
        <v/>
      </c>
      <c r="BC222" s="10"/>
      <c r="BD222" s="25">
        <f t="shared" si="57"/>
        <v>0</v>
      </c>
      <c r="BE222" s="25">
        <f t="shared" si="58"/>
        <v>0</v>
      </c>
      <c r="BF222" s="10"/>
    </row>
    <row r="223" spans="1:58" ht="12.95" customHeight="1" x14ac:dyDescent="0.15">
      <c r="A223" s="306" t="s">
        <v>222</v>
      </c>
      <c r="B223" s="319" t="s">
        <v>218</v>
      </c>
      <c r="C223" s="319"/>
      <c r="D223" s="229">
        <f t="shared" si="59"/>
        <v>0</v>
      </c>
      <c r="E223" s="114"/>
      <c r="F223" s="115"/>
      <c r="G223" s="115"/>
      <c r="H223" s="115"/>
      <c r="I223" s="115"/>
      <c r="J223" s="115"/>
      <c r="K223" s="115"/>
      <c r="L223" s="115"/>
      <c r="M223" s="179"/>
      <c r="N223" s="117"/>
      <c r="O223" s="117"/>
      <c r="P223" s="118"/>
      <c r="Q223" s="75" t="str">
        <f t="shared" si="55"/>
        <v xml:space="preserve"> </v>
      </c>
      <c r="R223" s="75"/>
      <c r="S223" s="75"/>
      <c r="T223" s="75"/>
      <c r="U223" s="75"/>
      <c r="V223" s="75"/>
      <c r="W223" s="75"/>
      <c r="X223" s="75"/>
      <c r="Y223" s="75"/>
      <c r="Z223" s="75"/>
      <c r="AA223" s="75"/>
      <c r="AB223" s="75"/>
      <c r="AC223" s="75"/>
      <c r="AD223" s="75"/>
      <c r="AE223" s="75"/>
      <c r="AF223" s="75"/>
      <c r="AG223" s="75"/>
      <c r="AH223" s="75"/>
      <c r="AI223" s="75"/>
      <c r="AJ223" s="75"/>
      <c r="AK223" s="75"/>
      <c r="AL223" s="75"/>
      <c r="AM223" s="75"/>
      <c r="AN223" s="75"/>
      <c r="AO223" s="75"/>
      <c r="AP223" s="75"/>
      <c r="AQ223" s="75"/>
      <c r="AR223" s="75"/>
      <c r="AS223" s="75"/>
      <c r="AT223" s="75"/>
      <c r="AU223" s="75"/>
      <c r="AV223" s="75"/>
      <c r="AW223" s="75"/>
      <c r="AX223" s="75"/>
      <c r="AY223" s="75"/>
      <c r="AZ223" s="75"/>
      <c r="BA223" s="17" t="str">
        <f t="shared" si="60"/>
        <v/>
      </c>
      <c r="BB223" s="17" t="str">
        <f t="shared" si="56"/>
        <v/>
      </c>
      <c r="BC223" s="10"/>
      <c r="BD223" s="25">
        <f t="shared" si="57"/>
        <v>0</v>
      </c>
      <c r="BE223" s="25">
        <f t="shared" si="58"/>
        <v>0</v>
      </c>
      <c r="BF223" s="10"/>
    </row>
    <row r="224" spans="1:58" ht="12.95" customHeight="1" x14ac:dyDescent="0.15">
      <c r="A224" s="327"/>
      <c r="B224" s="320" t="s">
        <v>219</v>
      </c>
      <c r="C224" s="320"/>
      <c r="D224" s="113">
        <f t="shared" si="59"/>
        <v>0</v>
      </c>
      <c r="E224" s="96"/>
      <c r="F224" s="80"/>
      <c r="G224" s="80"/>
      <c r="H224" s="80"/>
      <c r="I224" s="80"/>
      <c r="J224" s="80"/>
      <c r="K224" s="80"/>
      <c r="L224" s="80"/>
      <c r="M224" s="98"/>
      <c r="N224" s="83"/>
      <c r="O224" s="83"/>
      <c r="P224" s="119"/>
      <c r="Q224" s="75" t="str">
        <f t="shared" si="55"/>
        <v xml:space="preserve"> </v>
      </c>
      <c r="R224" s="75"/>
      <c r="S224" s="75"/>
      <c r="T224" s="75"/>
      <c r="U224" s="75"/>
      <c r="V224" s="75"/>
      <c r="W224" s="75"/>
      <c r="X224" s="75"/>
      <c r="Y224" s="75"/>
      <c r="Z224" s="75"/>
      <c r="AA224" s="75"/>
      <c r="AB224" s="75"/>
      <c r="AC224" s="75"/>
      <c r="AD224" s="75"/>
      <c r="AE224" s="75"/>
      <c r="AF224" s="75"/>
      <c r="AG224" s="75"/>
      <c r="AH224" s="75"/>
      <c r="AI224" s="75"/>
      <c r="AJ224" s="75"/>
      <c r="AK224" s="75"/>
      <c r="AL224" s="75"/>
      <c r="AM224" s="75"/>
      <c r="AN224" s="75"/>
      <c r="AO224" s="75"/>
      <c r="AP224" s="75"/>
      <c r="AQ224" s="75"/>
      <c r="AR224" s="75"/>
      <c r="AS224" s="75"/>
      <c r="AT224" s="75"/>
      <c r="AU224" s="75"/>
      <c r="AV224" s="75"/>
      <c r="AW224" s="75"/>
      <c r="AX224" s="75"/>
      <c r="AY224" s="75"/>
      <c r="AZ224" s="75"/>
      <c r="BA224" s="17" t="str">
        <f t="shared" si="60"/>
        <v/>
      </c>
      <c r="BB224" s="17" t="str">
        <f t="shared" si="56"/>
        <v/>
      </c>
      <c r="BC224" s="10"/>
      <c r="BD224" s="25">
        <f t="shared" si="57"/>
        <v>0</v>
      </c>
      <c r="BE224" s="25">
        <f t="shared" si="58"/>
        <v>0</v>
      </c>
      <c r="BF224" s="10"/>
    </row>
    <row r="225" spans="1:58" ht="12.95" customHeight="1" x14ac:dyDescent="0.15">
      <c r="A225" s="327"/>
      <c r="B225" s="320" t="s">
        <v>141</v>
      </c>
      <c r="C225" s="320"/>
      <c r="D225" s="113">
        <f t="shared" si="59"/>
        <v>0</v>
      </c>
      <c r="E225" s="96"/>
      <c r="F225" s="80"/>
      <c r="G225" s="80"/>
      <c r="H225" s="80"/>
      <c r="I225" s="80"/>
      <c r="J225" s="80"/>
      <c r="K225" s="80"/>
      <c r="L225" s="80"/>
      <c r="M225" s="98"/>
      <c r="N225" s="83"/>
      <c r="O225" s="83"/>
      <c r="P225" s="119"/>
      <c r="Q225" s="75" t="str">
        <f t="shared" si="55"/>
        <v xml:space="preserve"> </v>
      </c>
      <c r="R225" s="75"/>
      <c r="S225" s="75"/>
      <c r="T225" s="75"/>
      <c r="U225" s="75"/>
      <c r="V225" s="75"/>
      <c r="W225" s="75"/>
      <c r="X225" s="75"/>
      <c r="Y225" s="75"/>
      <c r="Z225" s="75"/>
      <c r="AA225" s="75"/>
      <c r="AB225" s="75"/>
      <c r="AC225" s="75"/>
      <c r="AD225" s="75"/>
      <c r="AE225" s="75"/>
      <c r="AF225" s="75"/>
      <c r="AG225" s="75"/>
      <c r="AH225" s="75"/>
      <c r="AI225" s="75"/>
      <c r="AJ225" s="75"/>
      <c r="AK225" s="75"/>
      <c r="AL225" s="75"/>
      <c r="AM225" s="75"/>
      <c r="AN225" s="75"/>
      <c r="AO225" s="75"/>
      <c r="AP225" s="75"/>
      <c r="AQ225" s="75"/>
      <c r="AR225" s="75"/>
      <c r="AS225" s="75"/>
      <c r="AT225" s="75"/>
      <c r="AU225" s="75"/>
      <c r="AV225" s="75"/>
      <c r="AW225" s="75"/>
      <c r="AX225" s="75"/>
      <c r="AY225" s="75"/>
      <c r="AZ225" s="75"/>
      <c r="BA225" s="17" t="str">
        <f t="shared" si="60"/>
        <v/>
      </c>
      <c r="BB225" s="17" t="str">
        <f t="shared" si="56"/>
        <v/>
      </c>
      <c r="BC225" s="10"/>
      <c r="BD225" s="25">
        <f t="shared" si="57"/>
        <v>0</v>
      </c>
      <c r="BE225" s="25">
        <f t="shared" si="58"/>
        <v>0</v>
      </c>
      <c r="BF225" s="10"/>
    </row>
    <row r="226" spans="1:58" ht="12.95" customHeight="1" x14ac:dyDescent="0.15">
      <c r="A226" s="307"/>
      <c r="B226" s="326" t="s">
        <v>142</v>
      </c>
      <c r="C226" s="326"/>
      <c r="D226" s="195">
        <f t="shared" si="59"/>
        <v>0</v>
      </c>
      <c r="E226" s="53"/>
      <c r="F226" s="55"/>
      <c r="G226" s="55"/>
      <c r="H226" s="55"/>
      <c r="I226" s="55"/>
      <c r="J226" s="55"/>
      <c r="K226" s="55"/>
      <c r="L226" s="55"/>
      <c r="M226" s="57"/>
      <c r="N226" s="58"/>
      <c r="O226" s="58"/>
      <c r="P226" s="148"/>
      <c r="Q226" s="75" t="str">
        <f t="shared" si="55"/>
        <v xml:space="preserve"> </v>
      </c>
      <c r="R226" s="75"/>
      <c r="S226" s="75"/>
      <c r="T226" s="75"/>
      <c r="U226" s="75"/>
      <c r="V226" s="75"/>
      <c r="W226" s="75"/>
      <c r="X226" s="75"/>
      <c r="Y226" s="75"/>
      <c r="Z226" s="75"/>
      <c r="AA226" s="75"/>
      <c r="AB226" s="75"/>
      <c r="AC226" s="75"/>
      <c r="AD226" s="75"/>
      <c r="AE226" s="75"/>
      <c r="AF226" s="75"/>
      <c r="AG226" s="75"/>
      <c r="AH226" s="75"/>
      <c r="AI226" s="75"/>
      <c r="AJ226" s="75"/>
      <c r="AK226" s="75"/>
      <c r="AL226" s="75"/>
      <c r="AM226" s="75"/>
      <c r="AN226" s="75"/>
      <c r="AO226" s="75"/>
      <c r="AP226" s="75"/>
      <c r="AQ226" s="75"/>
      <c r="AR226" s="75"/>
      <c r="AS226" s="75"/>
      <c r="AT226" s="75"/>
      <c r="AU226" s="75"/>
      <c r="AV226" s="75"/>
      <c r="AW226" s="75"/>
      <c r="AX226" s="75"/>
      <c r="AY226" s="75"/>
      <c r="AZ226" s="75"/>
      <c r="BA226" s="17" t="str">
        <f t="shared" si="60"/>
        <v/>
      </c>
      <c r="BB226" s="17" t="str">
        <f t="shared" si="56"/>
        <v/>
      </c>
      <c r="BC226" s="10"/>
      <c r="BD226" s="25">
        <f t="shared" si="57"/>
        <v>0</v>
      </c>
      <c r="BE226" s="25">
        <f t="shared" si="58"/>
        <v>0</v>
      </c>
      <c r="BF226" s="10"/>
    </row>
    <row r="227" spans="1:58" ht="12.95" customHeight="1" x14ac:dyDescent="0.15">
      <c r="A227" s="306" t="s">
        <v>147</v>
      </c>
      <c r="B227" s="319" t="s">
        <v>218</v>
      </c>
      <c r="C227" s="319"/>
      <c r="D227" s="229">
        <f t="shared" si="59"/>
        <v>0</v>
      </c>
      <c r="E227" s="114"/>
      <c r="F227" s="115"/>
      <c r="G227" s="115"/>
      <c r="H227" s="115"/>
      <c r="I227" s="115"/>
      <c r="J227" s="115"/>
      <c r="K227" s="115"/>
      <c r="L227" s="115"/>
      <c r="M227" s="179"/>
      <c r="N227" s="117"/>
      <c r="O227" s="117"/>
      <c r="P227" s="118"/>
      <c r="Q227" s="75" t="str">
        <f t="shared" si="55"/>
        <v xml:space="preserve"> </v>
      </c>
      <c r="R227" s="75"/>
      <c r="S227" s="75"/>
      <c r="T227" s="75"/>
      <c r="U227" s="75"/>
      <c r="V227" s="75"/>
      <c r="W227" s="75"/>
      <c r="X227" s="75"/>
      <c r="Y227" s="75"/>
      <c r="Z227" s="75"/>
      <c r="AA227" s="75"/>
      <c r="AB227" s="75"/>
      <c r="AC227" s="75"/>
      <c r="AD227" s="75"/>
      <c r="AE227" s="75"/>
      <c r="AF227" s="75"/>
      <c r="AG227" s="75"/>
      <c r="AH227" s="75"/>
      <c r="AI227" s="75"/>
      <c r="AJ227" s="75"/>
      <c r="AK227" s="75"/>
      <c r="AL227" s="75"/>
      <c r="AM227" s="75"/>
      <c r="AN227" s="75"/>
      <c r="AO227" s="75"/>
      <c r="AP227" s="75"/>
      <c r="AQ227" s="75"/>
      <c r="AR227" s="75"/>
      <c r="AS227" s="75"/>
      <c r="AT227" s="75"/>
      <c r="AU227" s="75"/>
      <c r="AV227" s="75"/>
      <c r="AW227" s="75"/>
      <c r="AX227" s="75"/>
      <c r="AY227" s="75"/>
      <c r="AZ227" s="75"/>
      <c r="BA227" s="17" t="str">
        <f t="shared" si="60"/>
        <v/>
      </c>
      <c r="BB227" s="17" t="str">
        <f t="shared" si="56"/>
        <v/>
      </c>
      <c r="BC227" s="10"/>
      <c r="BD227" s="25">
        <f t="shared" si="57"/>
        <v>0</v>
      </c>
      <c r="BE227" s="25">
        <f t="shared" si="58"/>
        <v>0</v>
      </c>
      <c r="BF227" s="10"/>
    </row>
    <row r="228" spans="1:58" ht="12.95" customHeight="1" x14ac:dyDescent="0.15">
      <c r="A228" s="327"/>
      <c r="B228" s="320" t="s">
        <v>219</v>
      </c>
      <c r="C228" s="320"/>
      <c r="D228" s="113">
        <f t="shared" si="59"/>
        <v>0</v>
      </c>
      <c r="E228" s="96"/>
      <c r="F228" s="80"/>
      <c r="G228" s="80"/>
      <c r="H228" s="80"/>
      <c r="I228" s="80"/>
      <c r="J228" s="80"/>
      <c r="K228" s="80"/>
      <c r="L228" s="80"/>
      <c r="M228" s="98"/>
      <c r="N228" s="83"/>
      <c r="O228" s="83"/>
      <c r="P228" s="119"/>
      <c r="Q228" s="75" t="str">
        <f t="shared" si="55"/>
        <v xml:space="preserve"> </v>
      </c>
      <c r="R228" s="75"/>
      <c r="S228" s="75"/>
      <c r="T228" s="75"/>
      <c r="U228" s="75"/>
      <c r="V228" s="75"/>
      <c r="W228" s="75"/>
      <c r="X228" s="75"/>
      <c r="Y228" s="75"/>
      <c r="Z228" s="75"/>
      <c r="AA228" s="75"/>
      <c r="AB228" s="75"/>
      <c r="AC228" s="75"/>
      <c r="AD228" s="75"/>
      <c r="AE228" s="75"/>
      <c r="AF228" s="75"/>
      <c r="AG228" s="75"/>
      <c r="AH228" s="75"/>
      <c r="AI228" s="75"/>
      <c r="AJ228" s="75"/>
      <c r="AK228" s="75"/>
      <c r="AL228" s="75"/>
      <c r="AM228" s="75"/>
      <c r="AN228" s="75"/>
      <c r="AO228" s="75"/>
      <c r="AP228" s="75"/>
      <c r="AQ228" s="75"/>
      <c r="AR228" s="75"/>
      <c r="AS228" s="75"/>
      <c r="AT228" s="75"/>
      <c r="AU228" s="75"/>
      <c r="AV228" s="75"/>
      <c r="AW228" s="75"/>
      <c r="AX228" s="75"/>
      <c r="AY228" s="75"/>
      <c r="AZ228" s="75"/>
      <c r="BA228" s="17" t="str">
        <f t="shared" si="60"/>
        <v/>
      </c>
      <c r="BB228" s="17" t="str">
        <f t="shared" si="56"/>
        <v/>
      </c>
      <c r="BC228" s="10"/>
      <c r="BD228" s="25">
        <f t="shared" si="57"/>
        <v>0</v>
      </c>
      <c r="BE228" s="25">
        <f t="shared" si="58"/>
        <v>0</v>
      </c>
      <c r="BF228" s="10"/>
    </row>
    <row r="229" spans="1:58" ht="12.95" customHeight="1" x14ac:dyDescent="0.15">
      <c r="A229" s="327"/>
      <c r="B229" s="320" t="s">
        <v>141</v>
      </c>
      <c r="C229" s="320"/>
      <c r="D229" s="113">
        <f t="shared" si="59"/>
        <v>0</v>
      </c>
      <c r="E229" s="96"/>
      <c r="F229" s="80"/>
      <c r="G229" s="80"/>
      <c r="H229" s="80"/>
      <c r="I229" s="80"/>
      <c r="J229" s="80"/>
      <c r="K229" s="80"/>
      <c r="L229" s="80"/>
      <c r="M229" s="98"/>
      <c r="N229" s="83"/>
      <c r="O229" s="83"/>
      <c r="P229" s="119"/>
      <c r="Q229" s="75" t="str">
        <f t="shared" si="55"/>
        <v xml:space="preserve"> </v>
      </c>
      <c r="R229" s="75"/>
      <c r="S229" s="75"/>
      <c r="T229" s="75"/>
      <c r="U229" s="75"/>
      <c r="V229" s="75"/>
      <c r="W229" s="75"/>
      <c r="X229" s="75"/>
      <c r="Y229" s="75"/>
      <c r="Z229" s="75"/>
      <c r="AA229" s="75"/>
      <c r="AB229" s="75"/>
      <c r="AC229" s="75"/>
      <c r="AD229" s="75"/>
      <c r="AE229" s="75"/>
      <c r="AF229" s="75"/>
      <c r="AG229" s="75"/>
      <c r="AH229" s="75"/>
      <c r="AI229" s="75"/>
      <c r="AJ229" s="75"/>
      <c r="AK229" s="75"/>
      <c r="AL229" s="75"/>
      <c r="AM229" s="75"/>
      <c r="AN229" s="75"/>
      <c r="AO229" s="75"/>
      <c r="AP229" s="75"/>
      <c r="AQ229" s="75"/>
      <c r="AR229" s="75"/>
      <c r="AS229" s="75"/>
      <c r="AT229" s="75"/>
      <c r="AU229" s="75"/>
      <c r="AV229" s="75"/>
      <c r="AW229" s="75"/>
      <c r="AX229" s="75"/>
      <c r="AY229" s="75"/>
      <c r="AZ229" s="75"/>
      <c r="BA229" s="17" t="str">
        <f t="shared" si="60"/>
        <v/>
      </c>
      <c r="BB229" s="17" t="str">
        <f t="shared" si="56"/>
        <v/>
      </c>
      <c r="BC229" s="10"/>
      <c r="BD229" s="25">
        <f t="shared" si="57"/>
        <v>0</v>
      </c>
      <c r="BE229" s="25">
        <f t="shared" si="58"/>
        <v>0</v>
      </c>
      <c r="BF229" s="10"/>
    </row>
    <row r="230" spans="1:58" ht="12.95" customHeight="1" x14ac:dyDescent="0.15">
      <c r="A230" s="307"/>
      <c r="B230" s="326" t="s">
        <v>142</v>
      </c>
      <c r="C230" s="326"/>
      <c r="D230" s="195">
        <f t="shared" si="59"/>
        <v>0</v>
      </c>
      <c r="E230" s="53"/>
      <c r="F230" s="55"/>
      <c r="G230" s="55"/>
      <c r="H230" s="55"/>
      <c r="I230" s="55"/>
      <c r="J230" s="55"/>
      <c r="K230" s="55"/>
      <c r="L230" s="55"/>
      <c r="M230" s="57"/>
      <c r="N230" s="58"/>
      <c r="O230" s="58"/>
      <c r="P230" s="148"/>
      <c r="Q230" s="75" t="str">
        <f t="shared" si="55"/>
        <v xml:space="preserve"> </v>
      </c>
      <c r="R230" s="75"/>
      <c r="S230" s="75"/>
      <c r="T230" s="75"/>
      <c r="U230" s="75"/>
      <c r="V230" s="75"/>
      <c r="W230" s="75"/>
      <c r="X230" s="75"/>
      <c r="Y230" s="75"/>
      <c r="Z230" s="75"/>
      <c r="AA230" s="75"/>
      <c r="AB230" s="75"/>
      <c r="AC230" s="75"/>
      <c r="AD230" s="75"/>
      <c r="AE230" s="75"/>
      <c r="AF230" s="75"/>
      <c r="AG230" s="75"/>
      <c r="AH230" s="75"/>
      <c r="AI230" s="75"/>
      <c r="AJ230" s="75"/>
      <c r="AK230" s="75"/>
      <c r="AL230" s="75"/>
      <c r="AM230" s="75"/>
      <c r="AN230" s="75"/>
      <c r="AO230" s="75"/>
      <c r="AP230" s="75"/>
      <c r="AQ230" s="75"/>
      <c r="AR230" s="75"/>
      <c r="AS230" s="75"/>
      <c r="AT230" s="75"/>
      <c r="AU230" s="75"/>
      <c r="AV230" s="75"/>
      <c r="AW230" s="75"/>
      <c r="AX230" s="75"/>
      <c r="AY230" s="75"/>
      <c r="AZ230" s="75"/>
      <c r="BA230" s="17" t="str">
        <f t="shared" si="60"/>
        <v/>
      </c>
      <c r="BB230" s="17" t="str">
        <f t="shared" si="56"/>
        <v/>
      </c>
      <c r="BC230" s="10"/>
      <c r="BD230" s="25">
        <f t="shared" si="57"/>
        <v>0</v>
      </c>
      <c r="BE230" s="25">
        <f t="shared" si="58"/>
        <v>0</v>
      </c>
      <c r="BF230" s="10"/>
    </row>
    <row r="231" spans="1:58" ht="12.95" customHeight="1" x14ac:dyDescent="0.15">
      <c r="A231" s="317" t="s">
        <v>223</v>
      </c>
      <c r="B231" s="319" t="s">
        <v>218</v>
      </c>
      <c r="C231" s="319"/>
      <c r="D231" s="229">
        <f t="shared" si="59"/>
        <v>0</v>
      </c>
      <c r="E231" s="114"/>
      <c r="F231" s="115"/>
      <c r="G231" s="115"/>
      <c r="H231" s="115"/>
      <c r="I231" s="115"/>
      <c r="J231" s="115"/>
      <c r="K231" s="115"/>
      <c r="L231" s="115"/>
      <c r="M231" s="179"/>
      <c r="N231" s="117"/>
      <c r="O231" s="117"/>
      <c r="P231" s="118"/>
      <c r="Q231" s="75" t="str">
        <f t="shared" si="55"/>
        <v xml:space="preserve"> </v>
      </c>
      <c r="R231" s="75"/>
      <c r="S231" s="75"/>
      <c r="T231" s="75"/>
      <c r="U231" s="75"/>
      <c r="V231" s="75"/>
      <c r="W231" s="75"/>
      <c r="X231" s="75"/>
      <c r="Y231" s="75"/>
      <c r="Z231" s="75"/>
      <c r="AA231" s="75"/>
      <c r="AB231" s="75"/>
      <c r="AC231" s="75"/>
      <c r="AD231" s="75"/>
      <c r="AE231" s="75"/>
      <c r="AF231" s="75"/>
      <c r="AG231" s="75"/>
      <c r="AH231" s="75"/>
      <c r="AI231" s="75"/>
      <c r="AJ231" s="75"/>
      <c r="AK231" s="75"/>
      <c r="AL231" s="75"/>
      <c r="AM231" s="75"/>
      <c r="AN231" s="75"/>
      <c r="AO231" s="75"/>
      <c r="AP231" s="75"/>
      <c r="AQ231" s="75"/>
      <c r="AR231" s="75"/>
      <c r="AS231" s="75"/>
      <c r="AT231" s="75"/>
      <c r="AU231" s="75"/>
      <c r="AV231" s="75"/>
      <c r="AW231" s="75"/>
      <c r="AX231" s="75"/>
      <c r="AY231" s="75"/>
      <c r="AZ231" s="75"/>
      <c r="BA231" s="17" t="str">
        <f t="shared" si="60"/>
        <v/>
      </c>
      <c r="BB231" s="17" t="str">
        <f t="shared" si="56"/>
        <v/>
      </c>
      <c r="BC231" s="10"/>
      <c r="BD231" s="25">
        <f t="shared" si="57"/>
        <v>0</v>
      </c>
      <c r="BE231" s="25">
        <f t="shared" si="58"/>
        <v>0</v>
      </c>
      <c r="BF231" s="10"/>
    </row>
    <row r="232" spans="1:58" ht="12.95" customHeight="1" x14ac:dyDescent="0.15">
      <c r="A232" s="318"/>
      <c r="B232" s="320" t="s">
        <v>219</v>
      </c>
      <c r="C232" s="320"/>
      <c r="D232" s="113">
        <f t="shared" si="59"/>
        <v>0</v>
      </c>
      <c r="E232" s="96"/>
      <c r="F232" s="80"/>
      <c r="G232" s="80"/>
      <c r="H232" s="80"/>
      <c r="I232" s="80"/>
      <c r="J232" s="80"/>
      <c r="K232" s="80"/>
      <c r="L232" s="80"/>
      <c r="M232" s="98"/>
      <c r="N232" s="83"/>
      <c r="O232" s="83"/>
      <c r="P232" s="119"/>
      <c r="Q232" s="75" t="str">
        <f t="shared" si="55"/>
        <v xml:space="preserve"> </v>
      </c>
      <c r="R232" s="75"/>
      <c r="S232" s="75"/>
      <c r="T232" s="75"/>
      <c r="U232" s="75"/>
      <c r="V232" s="75"/>
      <c r="W232" s="75"/>
      <c r="X232" s="75"/>
      <c r="Y232" s="75"/>
      <c r="Z232" s="75"/>
      <c r="AA232" s="75"/>
      <c r="AB232" s="75"/>
      <c r="AC232" s="75"/>
      <c r="AD232" s="75"/>
      <c r="AE232" s="75"/>
      <c r="AF232" s="75"/>
      <c r="AG232" s="75"/>
      <c r="AH232" s="75"/>
      <c r="AI232" s="75"/>
      <c r="AJ232" s="75"/>
      <c r="AK232" s="75"/>
      <c r="AL232" s="75"/>
      <c r="AM232" s="75"/>
      <c r="AN232" s="75"/>
      <c r="AO232" s="75"/>
      <c r="AP232" s="75"/>
      <c r="AQ232" s="75"/>
      <c r="AR232" s="75"/>
      <c r="AS232" s="75"/>
      <c r="AT232" s="75"/>
      <c r="AU232" s="75"/>
      <c r="AV232" s="75"/>
      <c r="AW232" s="75"/>
      <c r="AX232" s="75"/>
      <c r="AY232" s="75"/>
      <c r="AZ232" s="75"/>
      <c r="BA232" s="17" t="str">
        <f t="shared" si="60"/>
        <v/>
      </c>
      <c r="BB232" s="17" t="str">
        <f t="shared" si="56"/>
        <v/>
      </c>
      <c r="BC232" s="10"/>
      <c r="BD232" s="25">
        <f t="shared" si="57"/>
        <v>0</v>
      </c>
      <c r="BE232" s="25">
        <f t="shared" si="58"/>
        <v>0</v>
      </c>
      <c r="BF232" s="10"/>
    </row>
    <row r="233" spans="1:58" ht="12.95" customHeight="1" x14ac:dyDescent="0.15">
      <c r="A233" s="318"/>
      <c r="B233" s="320" t="s">
        <v>141</v>
      </c>
      <c r="C233" s="320"/>
      <c r="D233" s="113">
        <f t="shared" si="59"/>
        <v>0</v>
      </c>
      <c r="E233" s="96"/>
      <c r="F233" s="80"/>
      <c r="G233" s="80"/>
      <c r="H233" s="80"/>
      <c r="I233" s="80"/>
      <c r="J233" s="80"/>
      <c r="K233" s="80"/>
      <c r="L233" s="80"/>
      <c r="M233" s="98"/>
      <c r="N233" s="83"/>
      <c r="O233" s="83"/>
      <c r="P233" s="119"/>
      <c r="Q233" s="75" t="str">
        <f t="shared" si="55"/>
        <v xml:space="preserve"> </v>
      </c>
      <c r="R233" s="75"/>
      <c r="S233" s="75"/>
      <c r="T233" s="75"/>
      <c r="U233" s="75"/>
      <c r="V233" s="75"/>
      <c r="W233" s="75"/>
      <c r="X233" s="75"/>
      <c r="Y233" s="75"/>
      <c r="Z233" s="75"/>
      <c r="AA233" s="75"/>
      <c r="AB233" s="75"/>
      <c r="AC233" s="75"/>
      <c r="AD233" s="75"/>
      <c r="AE233" s="75"/>
      <c r="AF233" s="75"/>
      <c r="AG233" s="75"/>
      <c r="AH233" s="75"/>
      <c r="AI233" s="75"/>
      <c r="AJ233" s="75"/>
      <c r="AK233" s="75"/>
      <c r="AL233" s="75"/>
      <c r="AM233" s="75"/>
      <c r="AN233" s="75"/>
      <c r="AO233" s="75"/>
      <c r="AP233" s="75"/>
      <c r="AQ233" s="75"/>
      <c r="AR233" s="75"/>
      <c r="AS233" s="75"/>
      <c r="AT233" s="75"/>
      <c r="AU233" s="75"/>
      <c r="AV233" s="75"/>
      <c r="AW233" s="75"/>
      <c r="AX233" s="75"/>
      <c r="AY233" s="75"/>
      <c r="AZ233" s="75"/>
      <c r="BA233" s="17" t="str">
        <f t="shared" si="60"/>
        <v/>
      </c>
      <c r="BB233" s="17" t="str">
        <f t="shared" si="56"/>
        <v/>
      </c>
      <c r="BC233" s="10"/>
      <c r="BD233" s="25">
        <f t="shared" si="57"/>
        <v>0</v>
      </c>
      <c r="BE233" s="25">
        <f t="shared" si="58"/>
        <v>0</v>
      </c>
      <c r="BF233" s="10"/>
    </row>
    <row r="234" spans="1:58" ht="12.95" customHeight="1" thickBot="1" x14ac:dyDescent="0.2">
      <c r="A234" s="318"/>
      <c r="B234" s="321" t="s">
        <v>142</v>
      </c>
      <c r="C234" s="321"/>
      <c r="D234" s="191">
        <f t="shared" si="59"/>
        <v>0</v>
      </c>
      <c r="E234" s="142"/>
      <c r="F234" s="144"/>
      <c r="G234" s="144"/>
      <c r="H234" s="144"/>
      <c r="I234" s="144"/>
      <c r="J234" s="144"/>
      <c r="K234" s="144"/>
      <c r="L234" s="144"/>
      <c r="M234" s="145"/>
      <c r="N234" s="87"/>
      <c r="O234" s="87"/>
      <c r="P234" s="157"/>
      <c r="Q234" s="75" t="str">
        <f t="shared" si="55"/>
        <v xml:space="preserve"> </v>
      </c>
      <c r="R234" s="75"/>
      <c r="S234" s="75"/>
      <c r="T234" s="75"/>
      <c r="U234" s="75"/>
      <c r="V234" s="75"/>
      <c r="W234" s="75"/>
      <c r="X234" s="75"/>
      <c r="Y234" s="75"/>
      <c r="Z234" s="75"/>
      <c r="AA234" s="75"/>
      <c r="AB234" s="75"/>
      <c r="AC234" s="75"/>
      <c r="AD234" s="75"/>
      <c r="AE234" s="75"/>
      <c r="AF234" s="75"/>
      <c r="AG234" s="75"/>
      <c r="AH234" s="75"/>
      <c r="AI234" s="75"/>
      <c r="AJ234" s="75"/>
      <c r="AK234" s="75"/>
      <c r="AL234" s="75"/>
      <c r="AM234" s="75"/>
      <c r="AN234" s="75"/>
      <c r="AO234" s="75"/>
      <c r="AP234" s="75"/>
      <c r="AQ234" s="75"/>
      <c r="AR234" s="75"/>
      <c r="AS234" s="75"/>
      <c r="AT234" s="75"/>
      <c r="AU234" s="75"/>
      <c r="AV234" s="75"/>
      <c r="AW234" s="75"/>
      <c r="AX234" s="75"/>
      <c r="AY234" s="75"/>
      <c r="AZ234" s="75"/>
      <c r="BA234" s="17" t="str">
        <f t="shared" si="60"/>
        <v/>
      </c>
      <c r="BB234" s="17" t="str">
        <f t="shared" si="56"/>
        <v/>
      </c>
      <c r="BC234" s="10"/>
      <c r="BD234" s="25">
        <f t="shared" si="57"/>
        <v>0</v>
      </c>
      <c r="BE234" s="25">
        <f t="shared" si="58"/>
        <v>0</v>
      </c>
      <c r="BF234" s="10"/>
    </row>
    <row r="235" spans="1:58" ht="12.95" customHeight="1" thickTop="1" x14ac:dyDescent="0.15">
      <c r="A235" s="322" t="s">
        <v>4</v>
      </c>
      <c r="B235" s="325" t="s">
        <v>218</v>
      </c>
      <c r="C235" s="325"/>
      <c r="D235" s="234">
        <f t="shared" si="59"/>
        <v>222</v>
      </c>
      <c r="E235" s="235">
        <f t="shared" ref="E235:G238" si="62">+E183+E187+E191+E195+E199+E203+E207+E219+E223+E227+E231</f>
        <v>10</v>
      </c>
      <c r="F235" s="236">
        <f t="shared" si="62"/>
        <v>2</v>
      </c>
      <c r="G235" s="236">
        <f t="shared" si="62"/>
        <v>9</v>
      </c>
      <c r="H235" s="236">
        <f t="shared" ref="H235:J238" si="63">+H183+H187+H191+H195+H199+H203+H207+H211+H219+H223+H227+H231+H215</f>
        <v>3</v>
      </c>
      <c r="I235" s="236">
        <f t="shared" si="63"/>
        <v>31</v>
      </c>
      <c r="J235" s="236">
        <f t="shared" si="63"/>
        <v>24</v>
      </c>
      <c r="K235" s="236">
        <f>+K183+K187+K191+K199+K203+K207+K211+K219+K223+K227+K231+K215</f>
        <v>91</v>
      </c>
      <c r="L235" s="236">
        <f t="shared" ref="L235:M238" si="64">+L183+L187+L191+L199+L207+L211+L219+L223+L227+L231+L215</f>
        <v>24</v>
      </c>
      <c r="M235" s="237">
        <f t="shared" si="64"/>
        <v>28</v>
      </c>
      <c r="N235" s="234">
        <f t="shared" ref="N235:O238" si="65">+N183+N187+N191+N195+N199+N203+N207+N211+N219+N223+N227+N231+N215</f>
        <v>67</v>
      </c>
      <c r="O235" s="234">
        <f t="shared" si="65"/>
        <v>155</v>
      </c>
      <c r="P235" s="234">
        <f>+P183+P187+P191+P199+P207+P211+P219+P223+P227+P231+P215</f>
        <v>2</v>
      </c>
      <c r="Q235" s="75" t="str">
        <f t="shared" si="55"/>
        <v xml:space="preserve"> </v>
      </c>
      <c r="R235" s="75"/>
      <c r="S235" s="75"/>
      <c r="T235" s="75"/>
      <c r="U235" s="75"/>
      <c r="V235" s="75"/>
      <c r="W235" s="75"/>
      <c r="X235" s="75"/>
      <c r="Y235" s="75"/>
      <c r="Z235" s="75"/>
      <c r="AA235" s="75"/>
      <c r="AB235" s="75"/>
      <c r="AC235" s="75"/>
      <c r="AD235" s="75"/>
      <c r="AE235" s="75"/>
      <c r="AF235" s="75"/>
      <c r="AG235" s="75"/>
      <c r="AH235" s="75"/>
      <c r="AI235" s="75"/>
      <c r="AJ235" s="75"/>
      <c r="AK235" s="75"/>
      <c r="AL235" s="75"/>
      <c r="AM235" s="75"/>
      <c r="AN235" s="75"/>
      <c r="AO235" s="75"/>
      <c r="AP235" s="75"/>
      <c r="AQ235" s="75"/>
      <c r="AR235" s="75"/>
      <c r="AS235" s="75"/>
      <c r="AT235" s="75"/>
      <c r="AU235" s="75"/>
      <c r="AV235" s="75"/>
      <c r="AW235" s="75"/>
      <c r="AX235" s="75"/>
      <c r="AY235" s="75"/>
      <c r="AZ235" s="75"/>
      <c r="BA235" s="17" t="str">
        <f t="shared" si="60"/>
        <v/>
      </c>
      <c r="BB235" s="17" t="str">
        <f t="shared" si="56"/>
        <v/>
      </c>
      <c r="BC235" s="10"/>
      <c r="BD235" s="25">
        <f t="shared" si="57"/>
        <v>0</v>
      </c>
      <c r="BE235" s="25">
        <f t="shared" si="58"/>
        <v>0</v>
      </c>
      <c r="BF235" s="10"/>
    </row>
    <row r="236" spans="1:58" ht="12.95" customHeight="1" x14ac:dyDescent="0.15">
      <c r="A236" s="323"/>
      <c r="B236" s="320" t="s">
        <v>219</v>
      </c>
      <c r="C236" s="320"/>
      <c r="D236" s="113">
        <f t="shared" si="59"/>
        <v>721</v>
      </c>
      <c r="E236" s="238">
        <f t="shared" si="62"/>
        <v>63</v>
      </c>
      <c r="F236" s="239">
        <f t="shared" si="62"/>
        <v>6</v>
      </c>
      <c r="G236" s="239">
        <f t="shared" si="62"/>
        <v>20</v>
      </c>
      <c r="H236" s="239">
        <f t="shared" si="63"/>
        <v>18</v>
      </c>
      <c r="I236" s="239">
        <f t="shared" si="63"/>
        <v>109</v>
      </c>
      <c r="J236" s="239">
        <f t="shared" si="63"/>
        <v>111</v>
      </c>
      <c r="K236" s="239">
        <f>+K184+K188+K192+K200+K204+K208+K212+K220+K224+K228+K232+K216</f>
        <v>255</v>
      </c>
      <c r="L236" s="239">
        <f t="shared" si="64"/>
        <v>62</v>
      </c>
      <c r="M236" s="240">
        <f t="shared" si="64"/>
        <v>77</v>
      </c>
      <c r="N236" s="113">
        <f t="shared" si="65"/>
        <v>221</v>
      </c>
      <c r="O236" s="113">
        <f t="shared" si="65"/>
        <v>500</v>
      </c>
      <c r="P236" s="113">
        <f>+P184+P188+P192+P200+P208+P212+P220+P224+P228+P232+P216</f>
        <v>1</v>
      </c>
      <c r="Q236" s="75" t="str">
        <f t="shared" si="55"/>
        <v xml:space="preserve"> </v>
      </c>
      <c r="R236" s="75"/>
      <c r="S236" s="75"/>
      <c r="T236" s="75"/>
      <c r="U236" s="75"/>
      <c r="V236" s="75"/>
      <c r="W236" s="75"/>
      <c r="X236" s="75"/>
      <c r="Y236" s="75"/>
      <c r="Z236" s="75"/>
      <c r="AA236" s="75"/>
      <c r="AB236" s="75"/>
      <c r="AC236" s="75"/>
      <c r="AD236" s="75"/>
      <c r="AE236" s="75"/>
      <c r="AF236" s="75"/>
      <c r="AG236" s="75"/>
      <c r="AH236" s="75"/>
      <c r="AI236" s="75"/>
      <c r="AJ236" s="75"/>
      <c r="AK236" s="75"/>
      <c r="AL236" s="75"/>
      <c r="AM236" s="75"/>
      <c r="AN236" s="75"/>
      <c r="AO236" s="75"/>
      <c r="AP236" s="75"/>
      <c r="AQ236" s="75"/>
      <c r="AR236" s="75"/>
      <c r="AS236" s="75"/>
      <c r="AT236" s="75"/>
      <c r="AU236" s="75"/>
      <c r="AV236" s="75"/>
      <c r="AW236" s="75"/>
      <c r="AX236" s="75"/>
      <c r="AY236" s="75"/>
      <c r="AZ236" s="75"/>
      <c r="BA236" s="17" t="str">
        <f t="shared" si="60"/>
        <v/>
      </c>
      <c r="BB236" s="17" t="str">
        <f t="shared" si="56"/>
        <v/>
      </c>
      <c r="BC236" s="10"/>
      <c r="BD236" s="25">
        <f t="shared" si="57"/>
        <v>0</v>
      </c>
      <c r="BE236" s="25">
        <f t="shared" si="58"/>
        <v>0</v>
      </c>
      <c r="BF236" s="10"/>
    </row>
    <row r="237" spans="1:58" ht="12.95" customHeight="1" x14ac:dyDescent="0.15">
      <c r="A237" s="323"/>
      <c r="B237" s="320" t="s">
        <v>141</v>
      </c>
      <c r="C237" s="320"/>
      <c r="D237" s="113">
        <f t="shared" si="59"/>
        <v>206</v>
      </c>
      <c r="E237" s="238">
        <f t="shared" si="62"/>
        <v>10</v>
      </c>
      <c r="F237" s="239">
        <f t="shared" si="62"/>
        <v>1</v>
      </c>
      <c r="G237" s="239">
        <f t="shared" si="62"/>
        <v>7</v>
      </c>
      <c r="H237" s="239">
        <f t="shared" si="63"/>
        <v>3</v>
      </c>
      <c r="I237" s="239">
        <f t="shared" si="63"/>
        <v>31</v>
      </c>
      <c r="J237" s="239">
        <f t="shared" si="63"/>
        <v>23</v>
      </c>
      <c r="K237" s="239">
        <f>+K185+K189+K193+K201+K205+K209+K213+K221+K225+K229+K233+K217</f>
        <v>81</v>
      </c>
      <c r="L237" s="239">
        <f t="shared" si="64"/>
        <v>22</v>
      </c>
      <c r="M237" s="240">
        <f t="shared" si="64"/>
        <v>28</v>
      </c>
      <c r="N237" s="113">
        <f t="shared" si="65"/>
        <v>63</v>
      </c>
      <c r="O237" s="113">
        <f t="shared" si="65"/>
        <v>143</v>
      </c>
      <c r="P237" s="113">
        <f>+P185+P189+P193+P201+P209+P213+P221+P225+P229+P233+P217</f>
        <v>1</v>
      </c>
      <c r="Q237" s="75" t="str">
        <f t="shared" si="55"/>
        <v xml:space="preserve"> </v>
      </c>
      <c r="R237" s="75"/>
      <c r="S237" s="75"/>
      <c r="T237" s="75"/>
      <c r="U237" s="75"/>
      <c r="V237" s="75"/>
      <c r="W237" s="75"/>
      <c r="X237" s="75"/>
      <c r="Y237" s="75"/>
      <c r="Z237" s="75"/>
      <c r="AA237" s="75"/>
      <c r="AB237" s="75"/>
      <c r="AC237" s="75"/>
      <c r="AD237" s="75"/>
      <c r="AE237" s="75"/>
      <c r="AF237" s="75"/>
      <c r="AG237" s="75"/>
      <c r="AH237" s="75"/>
      <c r="AI237" s="75"/>
      <c r="AJ237" s="75"/>
      <c r="AK237" s="75"/>
      <c r="AL237" s="75"/>
      <c r="AM237" s="75"/>
      <c r="AN237" s="75"/>
      <c r="AO237" s="75"/>
      <c r="AP237" s="75"/>
      <c r="AQ237" s="75"/>
      <c r="AR237" s="75"/>
      <c r="AS237" s="75"/>
      <c r="AT237" s="75"/>
      <c r="AU237" s="75"/>
      <c r="AV237" s="75"/>
      <c r="AW237" s="75"/>
      <c r="AX237" s="75"/>
      <c r="AY237" s="75"/>
      <c r="AZ237" s="75"/>
      <c r="BA237" s="17" t="str">
        <f t="shared" si="60"/>
        <v/>
      </c>
      <c r="BB237" s="17" t="str">
        <f t="shared" si="56"/>
        <v/>
      </c>
      <c r="BC237" s="10"/>
      <c r="BD237" s="25">
        <f t="shared" si="57"/>
        <v>0</v>
      </c>
      <c r="BE237" s="25">
        <f t="shared" si="58"/>
        <v>0</v>
      </c>
      <c r="BF237" s="10"/>
    </row>
    <row r="238" spans="1:58" ht="12.95" customHeight="1" x14ac:dyDescent="0.15">
      <c r="A238" s="324"/>
      <c r="B238" s="326" t="s">
        <v>142</v>
      </c>
      <c r="C238" s="326"/>
      <c r="D238" s="195">
        <f t="shared" si="59"/>
        <v>151</v>
      </c>
      <c r="E238" s="241">
        <f t="shared" si="62"/>
        <v>9</v>
      </c>
      <c r="F238" s="242">
        <f t="shared" si="62"/>
        <v>3</v>
      </c>
      <c r="G238" s="242">
        <f t="shared" si="62"/>
        <v>5</v>
      </c>
      <c r="H238" s="242">
        <f t="shared" si="63"/>
        <v>1</v>
      </c>
      <c r="I238" s="242">
        <f t="shared" si="63"/>
        <v>16</v>
      </c>
      <c r="J238" s="242">
        <f t="shared" si="63"/>
        <v>15</v>
      </c>
      <c r="K238" s="242">
        <f>+K186+K190+K194+K202+K206+K210+K214+K222+K226+K230+K234+K218</f>
        <v>60</v>
      </c>
      <c r="L238" s="242">
        <f t="shared" si="64"/>
        <v>11</v>
      </c>
      <c r="M238" s="243">
        <f t="shared" si="64"/>
        <v>31</v>
      </c>
      <c r="N238" s="195">
        <f t="shared" si="65"/>
        <v>37</v>
      </c>
      <c r="O238" s="195">
        <f t="shared" si="65"/>
        <v>114</v>
      </c>
      <c r="P238" s="195">
        <f>+P186+P190+P194+P202+P210+P214+P222+P226+P230+P234+P218</f>
        <v>0</v>
      </c>
      <c r="Q238" s="75" t="str">
        <f t="shared" si="55"/>
        <v xml:space="preserve"> </v>
      </c>
      <c r="R238" s="75"/>
      <c r="S238" s="75"/>
      <c r="T238" s="75"/>
      <c r="U238" s="75"/>
      <c r="V238" s="75"/>
      <c r="W238" s="75"/>
      <c r="X238" s="75"/>
      <c r="Y238" s="75"/>
      <c r="Z238" s="75"/>
      <c r="AA238" s="75"/>
      <c r="AB238" s="75"/>
      <c r="AC238" s="75"/>
      <c r="AD238" s="75"/>
      <c r="AE238" s="75"/>
      <c r="AF238" s="75"/>
      <c r="AG238" s="75"/>
      <c r="AH238" s="75"/>
      <c r="AI238" s="75"/>
      <c r="AJ238" s="75"/>
      <c r="AK238" s="75"/>
      <c r="AL238" s="75"/>
      <c r="AM238" s="75"/>
      <c r="AN238" s="75"/>
      <c r="AO238" s="75"/>
      <c r="AP238" s="75"/>
      <c r="AQ238" s="75"/>
      <c r="AR238" s="75"/>
      <c r="AS238" s="75"/>
      <c r="AT238" s="75"/>
      <c r="AU238" s="75"/>
      <c r="AV238" s="75"/>
      <c r="AW238" s="75"/>
      <c r="AX238" s="75"/>
      <c r="AY238" s="75"/>
      <c r="AZ238" s="75"/>
      <c r="BA238" s="17" t="str">
        <f t="shared" si="60"/>
        <v/>
      </c>
      <c r="BB238" s="17" t="str">
        <f t="shared" si="56"/>
        <v/>
      </c>
      <c r="BC238" s="10"/>
      <c r="BD238" s="25">
        <f t="shared" si="57"/>
        <v>0</v>
      </c>
      <c r="BE238" s="25">
        <f t="shared" si="58"/>
        <v>0</v>
      </c>
      <c r="BF238" s="10"/>
    </row>
    <row r="239" spans="1:58" ht="21.75" customHeight="1" x14ac:dyDescent="0.15">
      <c r="A239" s="109" t="s">
        <v>148</v>
      </c>
      <c r="B239" s="137"/>
      <c r="C239" s="137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BA239" s="10"/>
      <c r="BB239" s="10"/>
      <c r="BC239" s="10"/>
      <c r="BD239" s="10"/>
      <c r="BE239" s="10"/>
      <c r="BF239" s="10"/>
    </row>
    <row r="240" spans="1:58" ht="27.75" customHeight="1" x14ac:dyDescent="0.15">
      <c r="A240" s="295" t="s">
        <v>31</v>
      </c>
      <c r="B240" s="296"/>
      <c r="C240" s="297"/>
      <c r="D240" s="301" t="s">
        <v>4</v>
      </c>
      <c r="E240" s="303" t="s">
        <v>7</v>
      </c>
      <c r="F240" s="304"/>
      <c r="G240" s="304"/>
      <c r="H240" s="304"/>
      <c r="I240" s="304"/>
      <c r="J240" s="304"/>
      <c r="K240" s="304"/>
      <c r="L240" s="304"/>
      <c r="M240" s="305"/>
      <c r="N240" s="306" t="s">
        <v>9</v>
      </c>
      <c r="BA240" s="10"/>
      <c r="BB240" s="10"/>
      <c r="BC240" s="10"/>
      <c r="BD240" s="10"/>
      <c r="BE240" s="10"/>
      <c r="BF240" s="10"/>
    </row>
    <row r="241" spans="1:58" ht="48" customHeight="1" x14ac:dyDescent="0.15">
      <c r="A241" s="298"/>
      <c r="B241" s="299"/>
      <c r="C241" s="300"/>
      <c r="D241" s="302"/>
      <c r="E241" s="288" t="s">
        <v>133</v>
      </c>
      <c r="F241" s="38" t="s">
        <v>14</v>
      </c>
      <c r="G241" s="38" t="s">
        <v>138</v>
      </c>
      <c r="H241" s="38" t="s">
        <v>67</v>
      </c>
      <c r="I241" s="38" t="s">
        <v>139</v>
      </c>
      <c r="J241" s="38" t="s">
        <v>149</v>
      </c>
      <c r="K241" s="38" t="s">
        <v>18</v>
      </c>
      <c r="L241" s="38" t="s">
        <v>19</v>
      </c>
      <c r="M241" s="39" t="s">
        <v>20</v>
      </c>
      <c r="N241" s="307"/>
      <c r="BA241" s="10"/>
      <c r="BB241" s="10"/>
      <c r="BC241" s="10"/>
      <c r="BD241" s="10"/>
      <c r="BE241" s="10"/>
      <c r="BF241" s="10"/>
    </row>
    <row r="242" spans="1:58" ht="15.75" customHeight="1" x14ac:dyDescent="0.15">
      <c r="A242" s="308" t="s">
        <v>150</v>
      </c>
      <c r="B242" s="309"/>
      <c r="C242" s="310"/>
      <c r="D242" s="44">
        <f t="shared" ref="D242:D247" si="66">+SUM(E242:M242)</f>
        <v>0</v>
      </c>
      <c r="E242" s="244"/>
      <c r="F242" s="101"/>
      <c r="G242" s="101"/>
      <c r="H242" s="101"/>
      <c r="I242" s="101"/>
      <c r="J242" s="101"/>
      <c r="K242" s="101"/>
      <c r="L242" s="101"/>
      <c r="M242" s="245"/>
      <c r="N242" s="245"/>
      <c r="O242" s="75" t="str">
        <f t="shared" ref="O242:O247" si="67">$BA242&amp;" "&amp;$BB242</f>
        <v xml:space="preserve"> </v>
      </c>
      <c r="BA242" s="17"/>
      <c r="BB242" s="17" t="str">
        <f t="shared" ref="BB242:BB247" si="68">IF($K242&lt;$N242," El número altas de pacientes 60 años NO puede ser mayor que el de 20-64 años.","")</f>
        <v/>
      </c>
      <c r="BC242" s="10"/>
      <c r="BD242" s="25"/>
      <c r="BE242" s="25">
        <f t="shared" ref="BE242:BE247" si="69">IF($D242&lt;$N242,1,0)</f>
        <v>0</v>
      </c>
      <c r="BF242" s="10"/>
    </row>
    <row r="243" spans="1:58" ht="15.75" customHeight="1" x14ac:dyDescent="0.15">
      <c r="A243" s="311" t="s">
        <v>151</v>
      </c>
      <c r="B243" s="312"/>
      <c r="C243" s="313"/>
      <c r="D243" s="76">
        <f t="shared" si="66"/>
        <v>0</v>
      </c>
      <c r="E243" s="96"/>
      <c r="F243" s="80"/>
      <c r="G243" s="80"/>
      <c r="H243" s="80"/>
      <c r="I243" s="80"/>
      <c r="J243" s="80"/>
      <c r="K243" s="80"/>
      <c r="L243" s="80"/>
      <c r="M243" s="98"/>
      <c r="N243" s="83"/>
      <c r="O243" s="75" t="str">
        <f t="shared" si="67"/>
        <v xml:space="preserve"> </v>
      </c>
      <c r="BA243" s="17"/>
      <c r="BB243" s="17" t="str">
        <f t="shared" si="68"/>
        <v/>
      </c>
      <c r="BC243" s="10"/>
      <c r="BD243" s="25"/>
      <c r="BE243" s="25">
        <f t="shared" si="69"/>
        <v>0</v>
      </c>
      <c r="BF243" s="10"/>
    </row>
    <row r="244" spans="1:58" ht="15.75" customHeight="1" x14ac:dyDescent="0.15">
      <c r="A244" s="311" t="s">
        <v>152</v>
      </c>
      <c r="B244" s="312"/>
      <c r="C244" s="313"/>
      <c r="D244" s="76">
        <f t="shared" si="66"/>
        <v>0</v>
      </c>
      <c r="E244" s="96"/>
      <c r="F244" s="80"/>
      <c r="G244" s="80"/>
      <c r="H244" s="80"/>
      <c r="I244" s="80"/>
      <c r="J244" s="80"/>
      <c r="K244" s="80"/>
      <c r="L244" s="80"/>
      <c r="M244" s="98"/>
      <c r="N244" s="83"/>
      <c r="O244" s="75" t="str">
        <f t="shared" si="67"/>
        <v xml:space="preserve"> </v>
      </c>
      <c r="BA244" s="17"/>
      <c r="BB244" s="17" t="str">
        <f t="shared" si="68"/>
        <v/>
      </c>
      <c r="BC244" s="10"/>
      <c r="BD244" s="25"/>
      <c r="BE244" s="25">
        <f t="shared" si="69"/>
        <v>0</v>
      </c>
      <c r="BF244" s="10"/>
    </row>
    <row r="245" spans="1:58" ht="15.75" customHeight="1" x14ac:dyDescent="0.15">
      <c r="A245" s="311" t="s">
        <v>153</v>
      </c>
      <c r="B245" s="312"/>
      <c r="C245" s="313"/>
      <c r="D245" s="76">
        <f t="shared" si="66"/>
        <v>0</v>
      </c>
      <c r="E245" s="96"/>
      <c r="F245" s="80"/>
      <c r="G245" s="80"/>
      <c r="H245" s="80"/>
      <c r="I245" s="80"/>
      <c r="J245" s="80"/>
      <c r="K245" s="80"/>
      <c r="L245" s="80"/>
      <c r="M245" s="98"/>
      <c r="N245" s="83"/>
      <c r="O245" s="75" t="str">
        <f t="shared" si="67"/>
        <v xml:space="preserve"> </v>
      </c>
      <c r="BA245" s="17"/>
      <c r="BB245" s="17" t="str">
        <f t="shared" si="68"/>
        <v/>
      </c>
      <c r="BC245" s="10"/>
      <c r="BD245" s="25"/>
      <c r="BE245" s="25">
        <f t="shared" si="69"/>
        <v>0</v>
      </c>
      <c r="BF245" s="10"/>
    </row>
    <row r="246" spans="1:58" ht="15.75" customHeight="1" x14ac:dyDescent="0.15">
      <c r="A246" s="314" t="s">
        <v>224</v>
      </c>
      <c r="B246" s="315"/>
      <c r="C246" s="316"/>
      <c r="D246" s="191">
        <f t="shared" si="66"/>
        <v>0</v>
      </c>
      <c r="E246" s="142"/>
      <c r="F246" s="144"/>
      <c r="G246" s="144"/>
      <c r="H246" s="144"/>
      <c r="I246" s="144"/>
      <c r="J246" s="144"/>
      <c r="K246" s="144"/>
      <c r="L246" s="144"/>
      <c r="M246" s="145"/>
      <c r="N246" s="87"/>
      <c r="O246" s="75" t="str">
        <f t="shared" si="67"/>
        <v xml:space="preserve"> </v>
      </c>
      <c r="BA246" s="17"/>
      <c r="BB246" s="17" t="str">
        <f t="shared" si="68"/>
        <v/>
      </c>
      <c r="BC246" s="10"/>
      <c r="BD246" s="25"/>
      <c r="BE246" s="25">
        <f t="shared" si="69"/>
        <v>0</v>
      </c>
      <c r="BF246" s="10"/>
    </row>
    <row r="247" spans="1:58" ht="15.75" customHeight="1" x14ac:dyDescent="0.15">
      <c r="A247" s="292" t="s">
        <v>154</v>
      </c>
      <c r="B247" s="293"/>
      <c r="C247" s="294"/>
      <c r="D247" s="246">
        <f t="shared" si="66"/>
        <v>0</v>
      </c>
      <c r="E247" s="53"/>
      <c r="F247" s="55"/>
      <c r="G247" s="55"/>
      <c r="H247" s="55"/>
      <c r="I247" s="55"/>
      <c r="J247" s="55"/>
      <c r="K247" s="55"/>
      <c r="L247" s="55"/>
      <c r="M247" s="57"/>
      <c r="N247" s="58"/>
      <c r="O247" s="75" t="str">
        <f t="shared" si="67"/>
        <v xml:space="preserve"> </v>
      </c>
      <c r="BA247" s="17"/>
      <c r="BB247" s="17" t="str">
        <f t="shared" si="68"/>
        <v/>
      </c>
      <c r="BC247" s="10"/>
      <c r="BD247" s="25"/>
      <c r="BE247" s="25">
        <f t="shared" si="69"/>
        <v>0</v>
      </c>
      <c r="BF247" s="10"/>
    </row>
    <row r="248" spans="1:58" ht="12.95" customHeight="1" x14ac:dyDescent="0.15">
      <c r="I248" s="247"/>
      <c r="J248" s="247"/>
      <c r="K248" s="247"/>
      <c r="L248" s="247"/>
      <c r="M248" s="247"/>
      <c r="N248" s="247"/>
      <c r="O248" s="247"/>
      <c r="P248" s="247"/>
      <c r="Q248" s="247"/>
      <c r="R248" s="67"/>
      <c r="BB248" s="8"/>
    </row>
    <row r="249" spans="1:58" ht="12.95" customHeight="1" x14ac:dyDescent="0.15">
      <c r="A249" s="247"/>
      <c r="B249" s="94"/>
      <c r="C249" s="94"/>
      <c r="D249" s="247"/>
      <c r="E249" s="247"/>
      <c r="F249" s="247"/>
      <c r="G249" s="247"/>
      <c r="H249" s="247"/>
      <c r="I249" s="247"/>
      <c r="J249" s="247"/>
      <c r="K249" s="247"/>
      <c r="L249" s="247"/>
      <c r="M249" s="247"/>
      <c r="N249" s="247"/>
      <c r="O249" s="247"/>
      <c r="P249" s="247"/>
      <c r="Q249" s="247"/>
      <c r="R249" s="67"/>
      <c r="BB249" s="8"/>
    </row>
    <row r="250" spans="1:58" ht="12.95" customHeight="1" x14ac:dyDescent="0.15">
      <c r="A250" s="247"/>
      <c r="B250" s="94"/>
      <c r="C250" s="94"/>
      <c r="D250" s="247"/>
      <c r="E250" s="247"/>
      <c r="F250" s="247"/>
      <c r="G250" s="247"/>
      <c r="H250" s="247"/>
      <c r="I250" s="247"/>
      <c r="J250" s="247"/>
      <c r="K250" s="247"/>
      <c r="L250" s="247"/>
      <c r="M250" s="247"/>
      <c r="N250" s="247"/>
      <c r="O250" s="247"/>
      <c r="P250" s="247"/>
      <c r="Q250" s="247"/>
      <c r="R250" s="67"/>
      <c r="BB250" s="8"/>
    </row>
    <row r="251" spans="1:58" ht="12.95" customHeight="1" x14ac:dyDescent="0.15">
      <c r="A251" s="247"/>
      <c r="B251" s="94"/>
      <c r="C251" s="94"/>
      <c r="D251" s="247"/>
      <c r="E251" s="247"/>
      <c r="F251" s="247"/>
      <c r="G251" s="247"/>
      <c r="H251" s="247"/>
      <c r="I251" s="247"/>
      <c r="J251" s="247"/>
      <c r="K251" s="247"/>
      <c r="L251" s="247"/>
      <c r="M251" s="247"/>
      <c r="N251" s="247"/>
      <c r="O251" s="247"/>
      <c r="P251" s="247"/>
      <c r="Q251" s="247"/>
      <c r="R251" s="67"/>
    </row>
    <row r="252" spans="1:58" ht="12.95" customHeight="1" x14ac:dyDescent="0.15">
      <c r="A252" s="247"/>
      <c r="B252" s="94"/>
      <c r="C252" s="94"/>
      <c r="D252" s="247"/>
      <c r="E252" s="247"/>
      <c r="F252" s="247"/>
      <c r="G252" s="247"/>
      <c r="H252" s="247"/>
      <c r="I252" s="247"/>
      <c r="J252" s="247"/>
      <c r="K252" s="247"/>
      <c r="L252" s="247"/>
      <c r="M252" s="247"/>
      <c r="N252" s="247"/>
      <c r="O252" s="247"/>
      <c r="P252" s="247"/>
      <c r="Q252" s="247"/>
      <c r="R252" s="67"/>
    </row>
    <row r="253" spans="1:58" ht="12.95" customHeight="1" x14ac:dyDescent="0.15">
      <c r="A253" s="247"/>
      <c r="B253" s="94"/>
      <c r="C253" s="94"/>
      <c r="D253" s="247"/>
      <c r="E253" s="247"/>
      <c r="F253" s="247"/>
      <c r="G253" s="247"/>
      <c r="H253" s="247"/>
      <c r="I253" s="247"/>
      <c r="J253" s="247"/>
      <c r="K253" s="247"/>
      <c r="L253" s="247"/>
      <c r="M253" s="247"/>
      <c r="N253" s="247"/>
      <c r="O253" s="247"/>
      <c r="P253" s="247"/>
      <c r="Q253" s="247"/>
      <c r="R253" s="67"/>
    </row>
    <row r="254" spans="1:58" ht="12.95" customHeight="1" x14ac:dyDescent="0.15">
      <c r="A254" s="247"/>
      <c r="B254" s="94"/>
      <c r="C254" s="94"/>
      <c r="D254" s="247"/>
      <c r="E254" s="247"/>
      <c r="F254" s="247"/>
      <c r="G254" s="247"/>
      <c r="H254" s="247"/>
      <c r="I254" s="247"/>
      <c r="J254" s="247"/>
      <c r="K254" s="247"/>
      <c r="L254" s="247"/>
      <c r="M254" s="247"/>
      <c r="N254" s="247"/>
      <c r="O254" s="247"/>
      <c r="P254" s="247"/>
      <c r="Q254" s="247"/>
      <c r="R254" s="67"/>
    </row>
    <row r="255" spans="1:58" ht="12.95" customHeight="1" x14ac:dyDescent="0.15">
      <c r="A255" s="247"/>
      <c r="B255" s="94"/>
      <c r="C255" s="94"/>
      <c r="D255" s="247"/>
      <c r="E255" s="247"/>
      <c r="F255" s="247"/>
      <c r="G255" s="247"/>
      <c r="H255" s="247"/>
      <c r="I255" s="247"/>
      <c r="J255" s="247"/>
      <c r="K255" s="247"/>
      <c r="L255" s="247"/>
      <c r="M255" s="247"/>
      <c r="N255" s="247"/>
      <c r="O255" s="247"/>
      <c r="P255" s="247"/>
      <c r="Q255" s="247"/>
      <c r="R255" s="67"/>
    </row>
    <row r="256" spans="1:58" ht="12.95" customHeight="1" x14ac:dyDescent="0.15">
      <c r="A256" s="247"/>
      <c r="B256" s="94"/>
      <c r="C256" s="94"/>
      <c r="D256" s="247"/>
      <c r="E256" s="247"/>
      <c r="F256" s="247"/>
      <c r="G256" s="247"/>
      <c r="H256" s="247"/>
      <c r="I256" s="247"/>
      <c r="J256" s="247"/>
      <c r="K256" s="247"/>
      <c r="L256" s="247"/>
      <c r="M256" s="247"/>
      <c r="N256" s="247"/>
      <c r="O256" s="247"/>
      <c r="P256" s="247"/>
      <c r="Q256" s="247"/>
      <c r="R256" s="67"/>
    </row>
    <row r="257" spans="1:56" x14ac:dyDescent="0.15">
      <c r="A257" s="248"/>
      <c r="B257" s="94"/>
      <c r="C257" s="94"/>
      <c r="D257" s="247"/>
      <c r="E257" s="247"/>
      <c r="F257" s="247"/>
      <c r="G257" s="247"/>
      <c r="H257" s="247"/>
      <c r="I257" s="247"/>
      <c r="J257" s="247"/>
      <c r="K257" s="247"/>
      <c r="L257" s="247"/>
      <c r="M257" s="247"/>
      <c r="N257" s="247"/>
      <c r="O257" s="247"/>
      <c r="P257" s="247"/>
      <c r="Q257" s="247"/>
      <c r="R257" s="67"/>
    </row>
    <row r="258" spans="1:56" x14ac:dyDescent="0.15">
      <c r="A258" s="247"/>
      <c r="B258" s="94"/>
      <c r="C258" s="94"/>
      <c r="D258" s="247"/>
      <c r="E258" s="247"/>
      <c r="F258" s="247"/>
      <c r="G258" s="247"/>
      <c r="H258" s="247"/>
      <c r="I258" s="247"/>
      <c r="J258" s="247"/>
      <c r="K258" s="247"/>
      <c r="L258" s="247"/>
      <c r="M258" s="247"/>
      <c r="N258" s="247"/>
      <c r="O258" s="247"/>
      <c r="P258" s="247"/>
      <c r="Q258" s="247"/>
      <c r="R258" s="67"/>
    </row>
    <row r="259" spans="1:56" x14ac:dyDescent="0.15">
      <c r="A259" s="247"/>
      <c r="B259" s="94"/>
      <c r="C259" s="94"/>
      <c r="D259" s="247"/>
      <c r="E259" s="247"/>
      <c r="F259" s="247"/>
      <c r="G259" s="247"/>
      <c r="H259" s="247"/>
      <c r="I259" s="247"/>
      <c r="J259" s="247"/>
      <c r="K259" s="247"/>
      <c r="L259" s="247"/>
      <c r="M259" s="247"/>
      <c r="N259" s="247"/>
      <c r="O259" s="247"/>
      <c r="P259" s="247"/>
      <c r="Q259" s="247"/>
      <c r="R259" s="67"/>
    </row>
    <row r="260" spans="1:56" x14ac:dyDescent="0.15">
      <c r="A260" s="247"/>
      <c r="B260" s="94"/>
      <c r="C260" s="94"/>
      <c r="D260" s="247"/>
      <c r="E260" s="247"/>
      <c r="F260" s="247"/>
      <c r="G260" s="247"/>
      <c r="H260" s="247"/>
      <c r="I260" s="247"/>
      <c r="J260" s="247"/>
      <c r="K260" s="247"/>
      <c r="L260" s="247"/>
      <c r="M260" s="247"/>
      <c r="N260" s="247"/>
      <c r="O260" s="247"/>
      <c r="P260" s="247"/>
      <c r="Q260" s="247"/>
      <c r="R260" s="67"/>
    </row>
    <row r="267" spans="1:56" hidden="1" x14ac:dyDescent="0.15"/>
    <row r="268" spans="1:56" hidden="1" x14ac:dyDescent="0.15"/>
    <row r="269" spans="1:56" ht="12.95" hidden="1" customHeight="1" x14ac:dyDescent="0.15">
      <c r="A269" s="249">
        <f>SUM(D8:S247)</f>
        <v>18796</v>
      </c>
      <c r="BD269" s="250">
        <v>0</v>
      </c>
    </row>
    <row r="270" spans="1:56" hidden="1" x14ac:dyDescent="0.15"/>
    <row r="271" spans="1:56" hidden="1" x14ac:dyDescent="0.15"/>
    <row r="306" spans="56:56" x14ac:dyDescent="0.15">
      <c r="BD306" s="28">
        <v>0</v>
      </c>
    </row>
    <row r="323" ht="12.95" customHeight="1" x14ac:dyDescent="0.15"/>
  </sheetData>
  <mergeCells count="257">
    <mergeCell ref="D38:D39"/>
    <mergeCell ref="P8:Q8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C15"/>
    <mergeCell ref="A16:C16"/>
    <mergeCell ref="A18:C19"/>
    <mergeCell ref="D18:D19"/>
    <mergeCell ref="E18:O18"/>
    <mergeCell ref="P18:P19"/>
    <mergeCell ref="Q18:Q19"/>
    <mergeCell ref="R18:R19"/>
    <mergeCell ref="A21:C21"/>
    <mergeCell ref="A22:C22"/>
    <mergeCell ref="A23:C23"/>
    <mergeCell ref="A24:C24"/>
    <mergeCell ref="E38:O38"/>
    <mergeCell ref="A57:C57"/>
    <mergeCell ref="A58:C58"/>
    <mergeCell ref="A59:C59"/>
    <mergeCell ref="A61:C61"/>
    <mergeCell ref="A26:C26"/>
    <mergeCell ref="A27:C27"/>
    <mergeCell ref="A45:C45"/>
    <mergeCell ref="A46:C46"/>
    <mergeCell ref="A28:C28"/>
    <mergeCell ref="A30:C30"/>
    <mergeCell ref="A31:C31"/>
    <mergeCell ref="A32:C32"/>
    <mergeCell ref="A37:C37"/>
    <mergeCell ref="A41:C41"/>
    <mergeCell ref="A42:C42"/>
    <mergeCell ref="A43:C43"/>
    <mergeCell ref="A44:C44"/>
    <mergeCell ref="A29:C29"/>
    <mergeCell ref="A33:A36"/>
    <mergeCell ref="B33:C33"/>
    <mergeCell ref="B34:C34"/>
    <mergeCell ref="B35:C35"/>
    <mergeCell ref="B36:C36"/>
    <mergeCell ref="A72:C72"/>
    <mergeCell ref="A73:C73"/>
    <mergeCell ref="A74:C74"/>
    <mergeCell ref="A75:C75"/>
    <mergeCell ref="A76:C76"/>
    <mergeCell ref="A77:C77"/>
    <mergeCell ref="A78:C78"/>
    <mergeCell ref="A79:C79"/>
    <mergeCell ref="A62:C62"/>
    <mergeCell ref="A63:C63"/>
    <mergeCell ref="A116:C116"/>
    <mergeCell ref="A117:C117"/>
    <mergeCell ref="A118:C118"/>
    <mergeCell ref="A110:C110"/>
    <mergeCell ref="A101:C101"/>
    <mergeCell ref="A98:C98"/>
    <mergeCell ref="A99:C99"/>
    <mergeCell ref="A100:C100"/>
    <mergeCell ref="A103:C104"/>
    <mergeCell ref="B170:C170"/>
    <mergeCell ref="A166:A169"/>
    <mergeCell ref="B166:B167"/>
    <mergeCell ref="B168:B169"/>
    <mergeCell ref="A170:A174"/>
    <mergeCell ref="B171:B172"/>
    <mergeCell ref="B173:B174"/>
    <mergeCell ref="B151:B152"/>
    <mergeCell ref="A137:C137"/>
    <mergeCell ref="A138:C138"/>
    <mergeCell ref="A139:C139"/>
    <mergeCell ref="A140:C140"/>
    <mergeCell ref="A141:C141"/>
    <mergeCell ref="A142:C142"/>
    <mergeCell ref="A143:C143"/>
    <mergeCell ref="A144:C144"/>
    <mergeCell ref="A145:C145"/>
    <mergeCell ref="A146:C146"/>
    <mergeCell ref="A147:C147"/>
    <mergeCell ref="A149:C150"/>
    <mergeCell ref="A158:A165"/>
    <mergeCell ref="B161:B165"/>
    <mergeCell ref="A183:A186"/>
    <mergeCell ref="B183:C183"/>
    <mergeCell ref="B184:C184"/>
    <mergeCell ref="B185:C185"/>
    <mergeCell ref="B186:C186"/>
    <mergeCell ref="A187:A190"/>
    <mergeCell ref="B187:C187"/>
    <mergeCell ref="B188:C188"/>
    <mergeCell ref="A176:C177"/>
    <mergeCell ref="B189:C189"/>
    <mergeCell ref="B190:C190"/>
    <mergeCell ref="P38:P39"/>
    <mergeCell ref="Q38:Q39"/>
    <mergeCell ref="R38:R39"/>
    <mergeCell ref="A40:C40"/>
    <mergeCell ref="A60:C60"/>
    <mergeCell ref="A64:C64"/>
    <mergeCell ref="A66:C66"/>
    <mergeCell ref="A70:C71"/>
    <mergeCell ref="D70:D71"/>
    <mergeCell ref="E70:O70"/>
    <mergeCell ref="P70:Q70"/>
    <mergeCell ref="R70:R71"/>
    <mergeCell ref="A67:C67"/>
    <mergeCell ref="A68:C68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80:C80"/>
    <mergeCell ref="A82:B88"/>
    <mergeCell ref="A92:A93"/>
    <mergeCell ref="B92:C92"/>
    <mergeCell ref="B93:C93"/>
    <mergeCell ref="A94:C94"/>
    <mergeCell ref="A95:C95"/>
    <mergeCell ref="A96:C96"/>
    <mergeCell ref="A97:C97"/>
    <mergeCell ref="A91:C91"/>
    <mergeCell ref="A90:C90"/>
    <mergeCell ref="G103:G104"/>
    <mergeCell ref="A105:A106"/>
    <mergeCell ref="B105:C105"/>
    <mergeCell ref="B106:C106"/>
    <mergeCell ref="A108:C109"/>
    <mergeCell ref="D108:D109"/>
    <mergeCell ref="E108:M108"/>
    <mergeCell ref="N108:N109"/>
    <mergeCell ref="O108:O109"/>
    <mergeCell ref="D103:F103"/>
    <mergeCell ref="P108:P109"/>
    <mergeCell ref="A129:C129"/>
    <mergeCell ref="A130:C130"/>
    <mergeCell ref="A131:C131"/>
    <mergeCell ref="A132:C132"/>
    <mergeCell ref="A133:C133"/>
    <mergeCell ref="A134:C134"/>
    <mergeCell ref="A135:C135"/>
    <mergeCell ref="A136:C136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11:C111"/>
    <mergeCell ref="A112:C112"/>
    <mergeCell ref="A113:C113"/>
    <mergeCell ref="A114:C114"/>
    <mergeCell ref="A115:C115"/>
    <mergeCell ref="D149:D150"/>
    <mergeCell ref="E149:M149"/>
    <mergeCell ref="N149:O149"/>
    <mergeCell ref="P149:P150"/>
    <mergeCell ref="Q149:Q150"/>
    <mergeCell ref="A151:A154"/>
    <mergeCell ref="B153:B154"/>
    <mergeCell ref="A155:A157"/>
    <mergeCell ref="B155:C155"/>
    <mergeCell ref="B156:B157"/>
    <mergeCell ref="D176:D177"/>
    <mergeCell ref="E176:H176"/>
    <mergeCell ref="A178:C178"/>
    <mergeCell ref="A179:C179"/>
    <mergeCell ref="A181:C182"/>
    <mergeCell ref="D181:D182"/>
    <mergeCell ref="E181:M181"/>
    <mergeCell ref="N181:O181"/>
    <mergeCell ref="P181:P182"/>
    <mergeCell ref="B191:C191"/>
    <mergeCell ref="B192:C192"/>
    <mergeCell ref="B193:C193"/>
    <mergeCell ref="B194:C194"/>
    <mergeCell ref="A195:A198"/>
    <mergeCell ref="B195:C195"/>
    <mergeCell ref="B196:C196"/>
    <mergeCell ref="B197:C197"/>
    <mergeCell ref="B198:C198"/>
    <mergeCell ref="A191:A194"/>
    <mergeCell ref="A199:A202"/>
    <mergeCell ref="B199:C199"/>
    <mergeCell ref="B200:C200"/>
    <mergeCell ref="B201:C201"/>
    <mergeCell ref="B202:C202"/>
    <mergeCell ref="A203:A206"/>
    <mergeCell ref="B203:C203"/>
    <mergeCell ref="B204:C204"/>
    <mergeCell ref="B205:C205"/>
    <mergeCell ref="B206:C206"/>
    <mergeCell ref="A207:A210"/>
    <mergeCell ref="B207:C207"/>
    <mergeCell ref="B208:C208"/>
    <mergeCell ref="B209:C209"/>
    <mergeCell ref="B210:C210"/>
    <mergeCell ref="A211:A214"/>
    <mergeCell ref="B211:C211"/>
    <mergeCell ref="B212:C212"/>
    <mergeCell ref="B213:C213"/>
    <mergeCell ref="B214:C214"/>
    <mergeCell ref="A215:A218"/>
    <mergeCell ref="B215:C215"/>
    <mergeCell ref="B216:C216"/>
    <mergeCell ref="B217:C217"/>
    <mergeCell ref="B218:C218"/>
    <mergeCell ref="A219:A222"/>
    <mergeCell ref="B219:C219"/>
    <mergeCell ref="B220:C220"/>
    <mergeCell ref="B221:C221"/>
    <mergeCell ref="B222:C222"/>
    <mergeCell ref="A223:A226"/>
    <mergeCell ref="B223:C223"/>
    <mergeCell ref="B224:C224"/>
    <mergeCell ref="B225:C225"/>
    <mergeCell ref="B226:C226"/>
    <mergeCell ref="A227:A230"/>
    <mergeCell ref="B227:C227"/>
    <mergeCell ref="B228:C228"/>
    <mergeCell ref="B229:C229"/>
    <mergeCell ref="B230:C230"/>
    <mergeCell ref="A231:A234"/>
    <mergeCell ref="B231:C231"/>
    <mergeCell ref="B232:C232"/>
    <mergeCell ref="B233:C233"/>
    <mergeCell ref="B234:C234"/>
    <mergeCell ref="A235:A238"/>
    <mergeCell ref="B235:C235"/>
    <mergeCell ref="B236:C236"/>
    <mergeCell ref="B237:C237"/>
    <mergeCell ref="B238:C238"/>
    <mergeCell ref="A247:C247"/>
    <mergeCell ref="A240:C241"/>
    <mergeCell ref="D240:D241"/>
    <mergeCell ref="E240:M240"/>
    <mergeCell ref="N240:N241"/>
    <mergeCell ref="A242:C242"/>
    <mergeCell ref="A243:C243"/>
    <mergeCell ref="A244:C244"/>
    <mergeCell ref="A245:C245"/>
    <mergeCell ref="A246:C246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323"/>
  <sheetViews>
    <sheetView workbookViewId="0">
      <selection activeCell="A26" sqref="A26:C26"/>
    </sheetView>
  </sheetViews>
  <sheetFormatPr baseColWidth="10" defaultRowHeight="11.25" x14ac:dyDescent="0.15"/>
  <cols>
    <col min="1" max="1" width="41" style="30" customWidth="1"/>
    <col min="2" max="2" width="14" style="30" customWidth="1"/>
    <col min="3" max="3" width="22.140625" style="30" customWidth="1"/>
    <col min="4" max="4" width="11" style="30" customWidth="1"/>
    <col min="5" max="5" width="12.5703125" style="30" customWidth="1"/>
    <col min="6" max="6" width="11" style="30" customWidth="1"/>
    <col min="7" max="7" width="12.5703125" style="30" customWidth="1"/>
    <col min="8" max="15" width="11" style="30" customWidth="1"/>
    <col min="16" max="16" width="14.7109375" style="30" customWidth="1"/>
    <col min="17" max="17" width="11" style="30" customWidth="1"/>
    <col min="18" max="18" width="14.140625" style="30" customWidth="1"/>
    <col min="19" max="22" width="11.42578125" style="30"/>
    <col min="23" max="33" width="10" style="30" customWidth="1"/>
    <col min="34" max="39" width="11.5703125" style="30" customWidth="1"/>
    <col min="40" max="42" width="15.5703125" style="30" customWidth="1"/>
    <col min="43" max="52" width="15.5703125" style="30" hidden="1" customWidth="1"/>
    <col min="53" max="58" width="15.5703125" style="1" hidden="1" customWidth="1"/>
    <col min="59" max="60" width="15.5703125" style="30" hidden="1" customWidth="1"/>
    <col min="61" max="79" width="15.5703125" style="31" hidden="1" customWidth="1"/>
    <col min="80" max="81" width="14.85546875" style="31" hidden="1" customWidth="1"/>
    <col min="82" max="89" width="14.85546875" style="31" customWidth="1"/>
    <col min="90" max="91" width="10.85546875" style="31" customWidth="1"/>
    <col min="92" max="103" width="11.42578125" style="31"/>
    <col min="104" max="106" width="11.85546875" style="31" customWidth="1"/>
    <col min="107" max="256" width="11.42578125" style="31"/>
    <col min="257" max="257" width="41" style="31" customWidth="1"/>
    <col min="258" max="258" width="14" style="31" customWidth="1"/>
    <col min="259" max="259" width="22.140625" style="31" customWidth="1"/>
    <col min="260" max="260" width="11" style="31" customWidth="1"/>
    <col min="261" max="261" width="12.5703125" style="31" customWidth="1"/>
    <col min="262" max="262" width="11" style="31" customWidth="1"/>
    <col min="263" max="263" width="12.5703125" style="31" customWidth="1"/>
    <col min="264" max="271" width="11" style="31" customWidth="1"/>
    <col min="272" max="272" width="14.7109375" style="31" customWidth="1"/>
    <col min="273" max="273" width="11" style="31" customWidth="1"/>
    <col min="274" max="274" width="14.140625" style="31" customWidth="1"/>
    <col min="275" max="278" width="11.42578125" style="31"/>
    <col min="279" max="289" width="10" style="31" customWidth="1"/>
    <col min="290" max="295" width="11.5703125" style="31" customWidth="1"/>
    <col min="296" max="298" width="15.5703125" style="31" customWidth="1"/>
    <col min="299" max="337" width="0" style="31" hidden="1" customWidth="1"/>
    <col min="338" max="345" width="14.85546875" style="31" customWidth="1"/>
    <col min="346" max="347" width="10.85546875" style="31" customWidth="1"/>
    <col min="348" max="359" width="11.42578125" style="31"/>
    <col min="360" max="362" width="11.85546875" style="31" customWidth="1"/>
    <col min="363" max="512" width="11.42578125" style="31"/>
    <col min="513" max="513" width="41" style="31" customWidth="1"/>
    <col min="514" max="514" width="14" style="31" customWidth="1"/>
    <col min="515" max="515" width="22.140625" style="31" customWidth="1"/>
    <col min="516" max="516" width="11" style="31" customWidth="1"/>
    <col min="517" max="517" width="12.5703125" style="31" customWidth="1"/>
    <col min="518" max="518" width="11" style="31" customWidth="1"/>
    <col min="519" max="519" width="12.5703125" style="31" customWidth="1"/>
    <col min="520" max="527" width="11" style="31" customWidth="1"/>
    <col min="528" max="528" width="14.7109375" style="31" customWidth="1"/>
    <col min="529" max="529" width="11" style="31" customWidth="1"/>
    <col min="530" max="530" width="14.140625" style="31" customWidth="1"/>
    <col min="531" max="534" width="11.42578125" style="31"/>
    <col min="535" max="545" width="10" style="31" customWidth="1"/>
    <col min="546" max="551" width="11.5703125" style="31" customWidth="1"/>
    <col min="552" max="554" width="15.5703125" style="31" customWidth="1"/>
    <col min="555" max="593" width="0" style="31" hidden="1" customWidth="1"/>
    <col min="594" max="601" width="14.85546875" style="31" customWidth="1"/>
    <col min="602" max="603" width="10.85546875" style="31" customWidth="1"/>
    <col min="604" max="615" width="11.42578125" style="31"/>
    <col min="616" max="618" width="11.85546875" style="31" customWidth="1"/>
    <col min="619" max="768" width="11.42578125" style="31"/>
    <col min="769" max="769" width="41" style="31" customWidth="1"/>
    <col min="770" max="770" width="14" style="31" customWidth="1"/>
    <col min="771" max="771" width="22.140625" style="31" customWidth="1"/>
    <col min="772" max="772" width="11" style="31" customWidth="1"/>
    <col min="773" max="773" width="12.5703125" style="31" customWidth="1"/>
    <col min="774" max="774" width="11" style="31" customWidth="1"/>
    <col min="775" max="775" width="12.5703125" style="31" customWidth="1"/>
    <col min="776" max="783" width="11" style="31" customWidth="1"/>
    <col min="784" max="784" width="14.7109375" style="31" customWidth="1"/>
    <col min="785" max="785" width="11" style="31" customWidth="1"/>
    <col min="786" max="786" width="14.140625" style="31" customWidth="1"/>
    <col min="787" max="790" width="11.42578125" style="31"/>
    <col min="791" max="801" width="10" style="31" customWidth="1"/>
    <col min="802" max="807" width="11.5703125" style="31" customWidth="1"/>
    <col min="808" max="810" width="15.5703125" style="31" customWidth="1"/>
    <col min="811" max="849" width="0" style="31" hidden="1" customWidth="1"/>
    <col min="850" max="857" width="14.85546875" style="31" customWidth="1"/>
    <col min="858" max="859" width="10.85546875" style="31" customWidth="1"/>
    <col min="860" max="871" width="11.42578125" style="31"/>
    <col min="872" max="874" width="11.85546875" style="31" customWidth="1"/>
    <col min="875" max="1024" width="11.42578125" style="31"/>
    <col min="1025" max="1025" width="41" style="31" customWidth="1"/>
    <col min="1026" max="1026" width="14" style="31" customWidth="1"/>
    <col min="1027" max="1027" width="22.140625" style="31" customWidth="1"/>
    <col min="1028" max="1028" width="11" style="31" customWidth="1"/>
    <col min="1029" max="1029" width="12.5703125" style="31" customWidth="1"/>
    <col min="1030" max="1030" width="11" style="31" customWidth="1"/>
    <col min="1031" max="1031" width="12.5703125" style="31" customWidth="1"/>
    <col min="1032" max="1039" width="11" style="31" customWidth="1"/>
    <col min="1040" max="1040" width="14.7109375" style="31" customWidth="1"/>
    <col min="1041" max="1041" width="11" style="31" customWidth="1"/>
    <col min="1042" max="1042" width="14.140625" style="31" customWidth="1"/>
    <col min="1043" max="1046" width="11.42578125" style="31"/>
    <col min="1047" max="1057" width="10" style="31" customWidth="1"/>
    <col min="1058" max="1063" width="11.5703125" style="31" customWidth="1"/>
    <col min="1064" max="1066" width="15.5703125" style="31" customWidth="1"/>
    <col min="1067" max="1105" width="0" style="31" hidden="1" customWidth="1"/>
    <col min="1106" max="1113" width="14.85546875" style="31" customWidth="1"/>
    <col min="1114" max="1115" width="10.85546875" style="31" customWidth="1"/>
    <col min="1116" max="1127" width="11.42578125" style="31"/>
    <col min="1128" max="1130" width="11.85546875" style="31" customWidth="1"/>
    <col min="1131" max="1280" width="11.42578125" style="31"/>
    <col min="1281" max="1281" width="41" style="31" customWidth="1"/>
    <col min="1282" max="1282" width="14" style="31" customWidth="1"/>
    <col min="1283" max="1283" width="22.140625" style="31" customWidth="1"/>
    <col min="1284" max="1284" width="11" style="31" customWidth="1"/>
    <col min="1285" max="1285" width="12.5703125" style="31" customWidth="1"/>
    <col min="1286" max="1286" width="11" style="31" customWidth="1"/>
    <col min="1287" max="1287" width="12.5703125" style="31" customWidth="1"/>
    <col min="1288" max="1295" width="11" style="31" customWidth="1"/>
    <col min="1296" max="1296" width="14.7109375" style="31" customWidth="1"/>
    <col min="1297" max="1297" width="11" style="31" customWidth="1"/>
    <col min="1298" max="1298" width="14.140625" style="31" customWidth="1"/>
    <col min="1299" max="1302" width="11.42578125" style="31"/>
    <col min="1303" max="1313" width="10" style="31" customWidth="1"/>
    <col min="1314" max="1319" width="11.5703125" style="31" customWidth="1"/>
    <col min="1320" max="1322" width="15.5703125" style="31" customWidth="1"/>
    <col min="1323" max="1361" width="0" style="31" hidden="1" customWidth="1"/>
    <col min="1362" max="1369" width="14.85546875" style="31" customWidth="1"/>
    <col min="1370" max="1371" width="10.85546875" style="31" customWidth="1"/>
    <col min="1372" max="1383" width="11.42578125" style="31"/>
    <col min="1384" max="1386" width="11.85546875" style="31" customWidth="1"/>
    <col min="1387" max="1536" width="11.42578125" style="31"/>
    <col min="1537" max="1537" width="41" style="31" customWidth="1"/>
    <col min="1538" max="1538" width="14" style="31" customWidth="1"/>
    <col min="1539" max="1539" width="22.140625" style="31" customWidth="1"/>
    <col min="1540" max="1540" width="11" style="31" customWidth="1"/>
    <col min="1541" max="1541" width="12.5703125" style="31" customWidth="1"/>
    <col min="1542" max="1542" width="11" style="31" customWidth="1"/>
    <col min="1543" max="1543" width="12.5703125" style="31" customWidth="1"/>
    <col min="1544" max="1551" width="11" style="31" customWidth="1"/>
    <col min="1552" max="1552" width="14.7109375" style="31" customWidth="1"/>
    <col min="1553" max="1553" width="11" style="31" customWidth="1"/>
    <col min="1554" max="1554" width="14.140625" style="31" customWidth="1"/>
    <col min="1555" max="1558" width="11.42578125" style="31"/>
    <col min="1559" max="1569" width="10" style="31" customWidth="1"/>
    <col min="1570" max="1575" width="11.5703125" style="31" customWidth="1"/>
    <col min="1576" max="1578" width="15.5703125" style="31" customWidth="1"/>
    <col min="1579" max="1617" width="0" style="31" hidden="1" customWidth="1"/>
    <col min="1618" max="1625" width="14.85546875" style="31" customWidth="1"/>
    <col min="1626" max="1627" width="10.85546875" style="31" customWidth="1"/>
    <col min="1628" max="1639" width="11.42578125" style="31"/>
    <col min="1640" max="1642" width="11.85546875" style="31" customWidth="1"/>
    <col min="1643" max="1792" width="11.42578125" style="31"/>
    <col min="1793" max="1793" width="41" style="31" customWidth="1"/>
    <col min="1794" max="1794" width="14" style="31" customWidth="1"/>
    <col min="1795" max="1795" width="22.140625" style="31" customWidth="1"/>
    <col min="1796" max="1796" width="11" style="31" customWidth="1"/>
    <col min="1797" max="1797" width="12.5703125" style="31" customWidth="1"/>
    <col min="1798" max="1798" width="11" style="31" customWidth="1"/>
    <col min="1799" max="1799" width="12.5703125" style="31" customWidth="1"/>
    <col min="1800" max="1807" width="11" style="31" customWidth="1"/>
    <col min="1808" max="1808" width="14.7109375" style="31" customWidth="1"/>
    <col min="1809" max="1809" width="11" style="31" customWidth="1"/>
    <col min="1810" max="1810" width="14.140625" style="31" customWidth="1"/>
    <col min="1811" max="1814" width="11.42578125" style="31"/>
    <col min="1815" max="1825" width="10" style="31" customWidth="1"/>
    <col min="1826" max="1831" width="11.5703125" style="31" customWidth="1"/>
    <col min="1832" max="1834" width="15.5703125" style="31" customWidth="1"/>
    <col min="1835" max="1873" width="0" style="31" hidden="1" customWidth="1"/>
    <col min="1874" max="1881" width="14.85546875" style="31" customWidth="1"/>
    <col min="1882" max="1883" width="10.85546875" style="31" customWidth="1"/>
    <col min="1884" max="1895" width="11.42578125" style="31"/>
    <col min="1896" max="1898" width="11.85546875" style="31" customWidth="1"/>
    <col min="1899" max="2048" width="11.42578125" style="31"/>
    <col min="2049" max="2049" width="41" style="31" customWidth="1"/>
    <col min="2050" max="2050" width="14" style="31" customWidth="1"/>
    <col min="2051" max="2051" width="22.140625" style="31" customWidth="1"/>
    <col min="2052" max="2052" width="11" style="31" customWidth="1"/>
    <col min="2053" max="2053" width="12.5703125" style="31" customWidth="1"/>
    <col min="2054" max="2054" width="11" style="31" customWidth="1"/>
    <col min="2055" max="2055" width="12.5703125" style="31" customWidth="1"/>
    <col min="2056" max="2063" width="11" style="31" customWidth="1"/>
    <col min="2064" max="2064" width="14.7109375" style="31" customWidth="1"/>
    <col min="2065" max="2065" width="11" style="31" customWidth="1"/>
    <col min="2066" max="2066" width="14.140625" style="31" customWidth="1"/>
    <col min="2067" max="2070" width="11.42578125" style="31"/>
    <col min="2071" max="2081" width="10" style="31" customWidth="1"/>
    <col min="2082" max="2087" width="11.5703125" style="31" customWidth="1"/>
    <col min="2088" max="2090" width="15.5703125" style="31" customWidth="1"/>
    <col min="2091" max="2129" width="0" style="31" hidden="1" customWidth="1"/>
    <col min="2130" max="2137" width="14.85546875" style="31" customWidth="1"/>
    <col min="2138" max="2139" width="10.85546875" style="31" customWidth="1"/>
    <col min="2140" max="2151" width="11.42578125" style="31"/>
    <col min="2152" max="2154" width="11.85546875" style="31" customWidth="1"/>
    <col min="2155" max="2304" width="11.42578125" style="31"/>
    <col min="2305" max="2305" width="41" style="31" customWidth="1"/>
    <col min="2306" max="2306" width="14" style="31" customWidth="1"/>
    <col min="2307" max="2307" width="22.140625" style="31" customWidth="1"/>
    <col min="2308" max="2308" width="11" style="31" customWidth="1"/>
    <col min="2309" max="2309" width="12.5703125" style="31" customWidth="1"/>
    <col min="2310" max="2310" width="11" style="31" customWidth="1"/>
    <col min="2311" max="2311" width="12.5703125" style="31" customWidth="1"/>
    <col min="2312" max="2319" width="11" style="31" customWidth="1"/>
    <col min="2320" max="2320" width="14.7109375" style="31" customWidth="1"/>
    <col min="2321" max="2321" width="11" style="31" customWidth="1"/>
    <col min="2322" max="2322" width="14.140625" style="31" customWidth="1"/>
    <col min="2323" max="2326" width="11.42578125" style="31"/>
    <col min="2327" max="2337" width="10" style="31" customWidth="1"/>
    <col min="2338" max="2343" width="11.5703125" style="31" customWidth="1"/>
    <col min="2344" max="2346" width="15.5703125" style="31" customWidth="1"/>
    <col min="2347" max="2385" width="0" style="31" hidden="1" customWidth="1"/>
    <col min="2386" max="2393" width="14.85546875" style="31" customWidth="1"/>
    <col min="2394" max="2395" width="10.85546875" style="31" customWidth="1"/>
    <col min="2396" max="2407" width="11.42578125" style="31"/>
    <col min="2408" max="2410" width="11.85546875" style="31" customWidth="1"/>
    <col min="2411" max="2560" width="11.42578125" style="31"/>
    <col min="2561" max="2561" width="41" style="31" customWidth="1"/>
    <col min="2562" max="2562" width="14" style="31" customWidth="1"/>
    <col min="2563" max="2563" width="22.140625" style="31" customWidth="1"/>
    <col min="2564" max="2564" width="11" style="31" customWidth="1"/>
    <col min="2565" max="2565" width="12.5703125" style="31" customWidth="1"/>
    <col min="2566" max="2566" width="11" style="31" customWidth="1"/>
    <col min="2567" max="2567" width="12.5703125" style="31" customWidth="1"/>
    <col min="2568" max="2575" width="11" style="31" customWidth="1"/>
    <col min="2576" max="2576" width="14.7109375" style="31" customWidth="1"/>
    <col min="2577" max="2577" width="11" style="31" customWidth="1"/>
    <col min="2578" max="2578" width="14.140625" style="31" customWidth="1"/>
    <col min="2579" max="2582" width="11.42578125" style="31"/>
    <col min="2583" max="2593" width="10" style="31" customWidth="1"/>
    <col min="2594" max="2599" width="11.5703125" style="31" customWidth="1"/>
    <col min="2600" max="2602" width="15.5703125" style="31" customWidth="1"/>
    <col min="2603" max="2641" width="0" style="31" hidden="1" customWidth="1"/>
    <col min="2642" max="2649" width="14.85546875" style="31" customWidth="1"/>
    <col min="2650" max="2651" width="10.85546875" style="31" customWidth="1"/>
    <col min="2652" max="2663" width="11.42578125" style="31"/>
    <col min="2664" max="2666" width="11.85546875" style="31" customWidth="1"/>
    <col min="2667" max="2816" width="11.42578125" style="31"/>
    <col min="2817" max="2817" width="41" style="31" customWidth="1"/>
    <col min="2818" max="2818" width="14" style="31" customWidth="1"/>
    <col min="2819" max="2819" width="22.140625" style="31" customWidth="1"/>
    <col min="2820" max="2820" width="11" style="31" customWidth="1"/>
    <col min="2821" max="2821" width="12.5703125" style="31" customWidth="1"/>
    <col min="2822" max="2822" width="11" style="31" customWidth="1"/>
    <col min="2823" max="2823" width="12.5703125" style="31" customWidth="1"/>
    <col min="2824" max="2831" width="11" style="31" customWidth="1"/>
    <col min="2832" max="2832" width="14.7109375" style="31" customWidth="1"/>
    <col min="2833" max="2833" width="11" style="31" customWidth="1"/>
    <col min="2834" max="2834" width="14.140625" style="31" customWidth="1"/>
    <col min="2835" max="2838" width="11.42578125" style="31"/>
    <col min="2839" max="2849" width="10" style="31" customWidth="1"/>
    <col min="2850" max="2855" width="11.5703125" style="31" customWidth="1"/>
    <col min="2856" max="2858" width="15.5703125" style="31" customWidth="1"/>
    <col min="2859" max="2897" width="0" style="31" hidden="1" customWidth="1"/>
    <col min="2898" max="2905" width="14.85546875" style="31" customWidth="1"/>
    <col min="2906" max="2907" width="10.85546875" style="31" customWidth="1"/>
    <col min="2908" max="2919" width="11.42578125" style="31"/>
    <col min="2920" max="2922" width="11.85546875" style="31" customWidth="1"/>
    <col min="2923" max="3072" width="11.42578125" style="31"/>
    <col min="3073" max="3073" width="41" style="31" customWidth="1"/>
    <col min="3074" max="3074" width="14" style="31" customWidth="1"/>
    <col min="3075" max="3075" width="22.140625" style="31" customWidth="1"/>
    <col min="3076" max="3076" width="11" style="31" customWidth="1"/>
    <col min="3077" max="3077" width="12.5703125" style="31" customWidth="1"/>
    <col min="3078" max="3078" width="11" style="31" customWidth="1"/>
    <col min="3079" max="3079" width="12.5703125" style="31" customWidth="1"/>
    <col min="3080" max="3087" width="11" style="31" customWidth="1"/>
    <col min="3088" max="3088" width="14.7109375" style="31" customWidth="1"/>
    <col min="3089" max="3089" width="11" style="31" customWidth="1"/>
    <col min="3090" max="3090" width="14.140625" style="31" customWidth="1"/>
    <col min="3091" max="3094" width="11.42578125" style="31"/>
    <col min="3095" max="3105" width="10" style="31" customWidth="1"/>
    <col min="3106" max="3111" width="11.5703125" style="31" customWidth="1"/>
    <col min="3112" max="3114" width="15.5703125" style="31" customWidth="1"/>
    <col min="3115" max="3153" width="0" style="31" hidden="1" customWidth="1"/>
    <col min="3154" max="3161" width="14.85546875" style="31" customWidth="1"/>
    <col min="3162" max="3163" width="10.85546875" style="31" customWidth="1"/>
    <col min="3164" max="3175" width="11.42578125" style="31"/>
    <col min="3176" max="3178" width="11.85546875" style="31" customWidth="1"/>
    <col min="3179" max="3328" width="11.42578125" style="31"/>
    <col min="3329" max="3329" width="41" style="31" customWidth="1"/>
    <col min="3330" max="3330" width="14" style="31" customWidth="1"/>
    <col min="3331" max="3331" width="22.140625" style="31" customWidth="1"/>
    <col min="3332" max="3332" width="11" style="31" customWidth="1"/>
    <col min="3333" max="3333" width="12.5703125" style="31" customWidth="1"/>
    <col min="3334" max="3334" width="11" style="31" customWidth="1"/>
    <col min="3335" max="3335" width="12.5703125" style="31" customWidth="1"/>
    <col min="3336" max="3343" width="11" style="31" customWidth="1"/>
    <col min="3344" max="3344" width="14.7109375" style="31" customWidth="1"/>
    <col min="3345" max="3345" width="11" style="31" customWidth="1"/>
    <col min="3346" max="3346" width="14.140625" style="31" customWidth="1"/>
    <col min="3347" max="3350" width="11.42578125" style="31"/>
    <col min="3351" max="3361" width="10" style="31" customWidth="1"/>
    <col min="3362" max="3367" width="11.5703125" style="31" customWidth="1"/>
    <col min="3368" max="3370" width="15.5703125" style="31" customWidth="1"/>
    <col min="3371" max="3409" width="0" style="31" hidden="1" customWidth="1"/>
    <col min="3410" max="3417" width="14.85546875" style="31" customWidth="1"/>
    <col min="3418" max="3419" width="10.85546875" style="31" customWidth="1"/>
    <col min="3420" max="3431" width="11.42578125" style="31"/>
    <col min="3432" max="3434" width="11.85546875" style="31" customWidth="1"/>
    <col min="3435" max="3584" width="11.42578125" style="31"/>
    <col min="3585" max="3585" width="41" style="31" customWidth="1"/>
    <col min="3586" max="3586" width="14" style="31" customWidth="1"/>
    <col min="3587" max="3587" width="22.140625" style="31" customWidth="1"/>
    <col min="3588" max="3588" width="11" style="31" customWidth="1"/>
    <col min="3589" max="3589" width="12.5703125" style="31" customWidth="1"/>
    <col min="3590" max="3590" width="11" style="31" customWidth="1"/>
    <col min="3591" max="3591" width="12.5703125" style="31" customWidth="1"/>
    <col min="3592" max="3599" width="11" style="31" customWidth="1"/>
    <col min="3600" max="3600" width="14.7109375" style="31" customWidth="1"/>
    <col min="3601" max="3601" width="11" style="31" customWidth="1"/>
    <col min="3602" max="3602" width="14.140625" style="31" customWidth="1"/>
    <col min="3603" max="3606" width="11.42578125" style="31"/>
    <col min="3607" max="3617" width="10" style="31" customWidth="1"/>
    <col min="3618" max="3623" width="11.5703125" style="31" customWidth="1"/>
    <col min="3624" max="3626" width="15.5703125" style="31" customWidth="1"/>
    <col min="3627" max="3665" width="0" style="31" hidden="1" customWidth="1"/>
    <col min="3666" max="3673" width="14.85546875" style="31" customWidth="1"/>
    <col min="3674" max="3675" width="10.85546875" style="31" customWidth="1"/>
    <col min="3676" max="3687" width="11.42578125" style="31"/>
    <col min="3688" max="3690" width="11.85546875" style="31" customWidth="1"/>
    <col min="3691" max="3840" width="11.42578125" style="31"/>
    <col min="3841" max="3841" width="41" style="31" customWidth="1"/>
    <col min="3842" max="3842" width="14" style="31" customWidth="1"/>
    <col min="3843" max="3843" width="22.140625" style="31" customWidth="1"/>
    <col min="3844" max="3844" width="11" style="31" customWidth="1"/>
    <col min="3845" max="3845" width="12.5703125" style="31" customWidth="1"/>
    <col min="3846" max="3846" width="11" style="31" customWidth="1"/>
    <col min="3847" max="3847" width="12.5703125" style="31" customWidth="1"/>
    <col min="3848" max="3855" width="11" style="31" customWidth="1"/>
    <col min="3856" max="3856" width="14.7109375" style="31" customWidth="1"/>
    <col min="3857" max="3857" width="11" style="31" customWidth="1"/>
    <col min="3858" max="3858" width="14.140625" style="31" customWidth="1"/>
    <col min="3859" max="3862" width="11.42578125" style="31"/>
    <col min="3863" max="3873" width="10" style="31" customWidth="1"/>
    <col min="3874" max="3879" width="11.5703125" style="31" customWidth="1"/>
    <col min="3880" max="3882" width="15.5703125" style="31" customWidth="1"/>
    <col min="3883" max="3921" width="0" style="31" hidden="1" customWidth="1"/>
    <col min="3922" max="3929" width="14.85546875" style="31" customWidth="1"/>
    <col min="3930" max="3931" width="10.85546875" style="31" customWidth="1"/>
    <col min="3932" max="3943" width="11.42578125" style="31"/>
    <col min="3944" max="3946" width="11.85546875" style="31" customWidth="1"/>
    <col min="3947" max="4096" width="11.42578125" style="31"/>
    <col min="4097" max="4097" width="41" style="31" customWidth="1"/>
    <col min="4098" max="4098" width="14" style="31" customWidth="1"/>
    <col min="4099" max="4099" width="22.140625" style="31" customWidth="1"/>
    <col min="4100" max="4100" width="11" style="31" customWidth="1"/>
    <col min="4101" max="4101" width="12.5703125" style="31" customWidth="1"/>
    <col min="4102" max="4102" width="11" style="31" customWidth="1"/>
    <col min="4103" max="4103" width="12.5703125" style="31" customWidth="1"/>
    <col min="4104" max="4111" width="11" style="31" customWidth="1"/>
    <col min="4112" max="4112" width="14.7109375" style="31" customWidth="1"/>
    <col min="4113" max="4113" width="11" style="31" customWidth="1"/>
    <col min="4114" max="4114" width="14.140625" style="31" customWidth="1"/>
    <col min="4115" max="4118" width="11.42578125" style="31"/>
    <col min="4119" max="4129" width="10" style="31" customWidth="1"/>
    <col min="4130" max="4135" width="11.5703125" style="31" customWidth="1"/>
    <col min="4136" max="4138" width="15.5703125" style="31" customWidth="1"/>
    <col min="4139" max="4177" width="0" style="31" hidden="1" customWidth="1"/>
    <col min="4178" max="4185" width="14.85546875" style="31" customWidth="1"/>
    <col min="4186" max="4187" width="10.85546875" style="31" customWidth="1"/>
    <col min="4188" max="4199" width="11.42578125" style="31"/>
    <col min="4200" max="4202" width="11.85546875" style="31" customWidth="1"/>
    <col min="4203" max="4352" width="11.42578125" style="31"/>
    <col min="4353" max="4353" width="41" style="31" customWidth="1"/>
    <col min="4354" max="4354" width="14" style="31" customWidth="1"/>
    <col min="4355" max="4355" width="22.140625" style="31" customWidth="1"/>
    <col min="4356" max="4356" width="11" style="31" customWidth="1"/>
    <col min="4357" max="4357" width="12.5703125" style="31" customWidth="1"/>
    <col min="4358" max="4358" width="11" style="31" customWidth="1"/>
    <col min="4359" max="4359" width="12.5703125" style="31" customWidth="1"/>
    <col min="4360" max="4367" width="11" style="31" customWidth="1"/>
    <col min="4368" max="4368" width="14.7109375" style="31" customWidth="1"/>
    <col min="4369" max="4369" width="11" style="31" customWidth="1"/>
    <col min="4370" max="4370" width="14.140625" style="31" customWidth="1"/>
    <col min="4371" max="4374" width="11.42578125" style="31"/>
    <col min="4375" max="4385" width="10" style="31" customWidth="1"/>
    <col min="4386" max="4391" width="11.5703125" style="31" customWidth="1"/>
    <col min="4392" max="4394" width="15.5703125" style="31" customWidth="1"/>
    <col min="4395" max="4433" width="0" style="31" hidden="1" customWidth="1"/>
    <col min="4434" max="4441" width="14.85546875" style="31" customWidth="1"/>
    <col min="4442" max="4443" width="10.85546875" style="31" customWidth="1"/>
    <col min="4444" max="4455" width="11.42578125" style="31"/>
    <col min="4456" max="4458" width="11.85546875" style="31" customWidth="1"/>
    <col min="4459" max="4608" width="11.42578125" style="31"/>
    <col min="4609" max="4609" width="41" style="31" customWidth="1"/>
    <col min="4610" max="4610" width="14" style="31" customWidth="1"/>
    <col min="4611" max="4611" width="22.140625" style="31" customWidth="1"/>
    <col min="4612" max="4612" width="11" style="31" customWidth="1"/>
    <col min="4613" max="4613" width="12.5703125" style="31" customWidth="1"/>
    <col min="4614" max="4614" width="11" style="31" customWidth="1"/>
    <col min="4615" max="4615" width="12.5703125" style="31" customWidth="1"/>
    <col min="4616" max="4623" width="11" style="31" customWidth="1"/>
    <col min="4624" max="4624" width="14.7109375" style="31" customWidth="1"/>
    <col min="4625" max="4625" width="11" style="31" customWidth="1"/>
    <col min="4626" max="4626" width="14.140625" style="31" customWidth="1"/>
    <col min="4627" max="4630" width="11.42578125" style="31"/>
    <col min="4631" max="4641" width="10" style="31" customWidth="1"/>
    <col min="4642" max="4647" width="11.5703125" style="31" customWidth="1"/>
    <col min="4648" max="4650" width="15.5703125" style="31" customWidth="1"/>
    <col min="4651" max="4689" width="0" style="31" hidden="1" customWidth="1"/>
    <col min="4690" max="4697" width="14.85546875" style="31" customWidth="1"/>
    <col min="4698" max="4699" width="10.85546875" style="31" customWidth="1"/>
    <col min="4700" max="4711" width="11.42578125" style="31"/>
    <col min="4712" max="4714" width="11.85546875" style="31" customWidth="1"/>
    <col min="4715" max="4864" width="11.42578125" style="31"/>
    <col min="4865" max="4865" width="41" style="31" customWidth="1"/>
    <col min="4866" max="4866" width="14" style="31" customWidth="1"/>
    <col min="4867" max="4867" width="22.140625" style="31" customWidth="1"/>
    <col min="4868" max="4868" width="11" style="31" customWidth="1"/>
    <col min="4869" max="4869" width="12.5703125" style="31" customWidth="1"/>
    <col min="4870" max="4870" width="11" style="31" customWidth="1"/>
    <col min="4871" max="4871" width="12.5703125" style="31" customWidth="1"/>
    <col min="4872" max="4879" width="11" style="31" customWidth="1"/>
    <col min="4880" max="4880" width="14.7109375" style="31" customWidth="1"/>
    <col min="4881" max="4881" width="11" style="31" customWidth="1"/>
    <col min="4882" max="4882" width="14.140625" style="31" customWidth="1"/>
    <col min="4883" max="4886" width="11.42578125" style="31"/>
    <col min="4887" max="4897" width="10" style="31" customWidth="1"/>
    <col min="4898" max="4903" width="11.5703125" style="31" customWidth="1"/>
    <col min="4904" max="4906" width="15.5703125" style="31" customWidth="1"/>
    <col min="4907" max="4945" width="0" style="31" hidden="1" customWidth="1"/>
    <col min="4946" max="4953" width="14.85546875" style="31" customWidth="1"/>
    <col min="4954" max="4955" width="10.85546875" style="31" customWidth="1"/>
    <col min="4956" max="4967" width="11.42578125" style="31"/>
    <col min="4968" max="4970" width="11.85546875" style="31" customWidth="1"/>
    <col min="4971" max="5120" width="11.42578125" style="31"/>
    <col min="5121" max="5121" width="41" style="31" customWidth="1"/>
    <col min="5122" max="5122" width="14" style="31" customWidth="1"/>
    <col min="5123" max="5123" width="22.140625" style="31" customWidth="1"/>
    <col min="5124" max="5124" width="11" style="31" customWidth="1"/>
    <col min="5125" max="5125" width="12.5703125" style="31" customWidth="1"/>
    <col min="5126" max="5126" width="11" style="31" customWidth="1"/>
    <col min="5127" max="5127" width="12.5703125" style="31" customWidth="1"/>
    <col min="5128" max="5135" width="11" style="31" customWidth="1"/>
    <col min="5136" max="5136" width="14.7109375" style="31" customWidth="1"/>
    <col min="5137" max="5137" width="11" style="31" customWidth="1"/>
    <col min="5138" max="5138" width="14.140625" style="31" customWidth="1"/>
    <col min="5139" max="5142" width="11.42578125" style="31"/>
    <col min="5143" max="5153" width="10" style="31" customWidth="1"/>
    <col min="5154" max="5159" width="11.5703125" style="31" customWidth="1"/>
    <col min="5160" max="5162" width="15.5703125" style="31" customWidth="1"/>
    <col min="5163" max="5201" width="0" style="31" hidden="1" customWidth="1"/>
    <col min="5202" max="5209" width="14.85546875" style="31" customWidth="1"/>
    <col min="5210" max="5211" width="10.85546875" style="31" customWidth="1"/>
    <col min="5212" max="5223" width="11.42578125" style="31"/>
    <col min="5224" max="5226" width="11.85546875" style="31" customWidth="1"/>
    <col min="5227" max="5376" width="11.42578125" style="31"/>
    <col min="5377" max="5377" width="41" style="31" customWidth="1"/>
    <col min="5378" max="5378" width="14" style="31" customWidth="1"/>
    <col min="5379" max="5379" width="22.140625" style="31" customWidth="1"/>
    <col min="5380" max="5380" width="11" style="31" customWidth="1"/>
    <col min="5381" max="5381" width="12.5703125" style="31" customWidth="1"/>
    <col min="5382" max="5382" width="11" style="31" customWidth="1"/>
    <col min="5383" max="5383" width="12.5703125" style="31" customWidth="1"/>
    <col min="5384" max="5391" width="11" style="31" customWidth="1"/>
    <col min="5392" max="5392" width="14.7109375" style="31" customWidth="1"/>
    <col min="5393" max="5393" width="11" style="31" customWidth="1"/>
    <col min="5394" max="5394" width="14.140625" style="31" customWidth="1"/>
    <col min="5395" max="5398" width="11.42578125" style="31"/>
    <col min="5399" max="5409" width="10" style="31" customWidth="1"/>
    <col min="5410" max="5415" width="11.5703125" style="31" customWidth="1"/>
    <col min="5416" max="5418" width="15.5703125" style="31" customWidth="1"/>
    <col min="5419" max="5457" width="0" style="31" hidden="1" customWidth="1"/>
    <col min="5458" max="5465" width="14.85546875" style="31" customWidth="1"/>
    <col min="5466" max="5467" width="10.85546875" style="31" customWidth="1"/>
    <col min="5468" max="5479" width="11.42578125" style="31"/>
    <col min="5480" max="5482" width="11.85546875" style="31" customWidth="1"/>
    <col min="5483" max="5632" width="11.42578125" style="31"/>
    <col min="5633" max="5633" width="41" style="31" customWidth="1"/>
    <col min="5634" max="5634" width="14" style="31" customWidth="1"/>
    <col min="5635" max="5635" width="22.140625" style="31" customWidth="1"/>
    <col min="5636" max="5636" width="11" style="31" customWidth="1"/>
    <col min="5637" max="5637" width="12.5703125" style="31" customWidth="1"/>
    <col min="5638" max="5638" width="11" style="31" customWidth="1"/>
    <col min="5639" max="5639" width="12.5703125" style="31" customWidth="1"/>
    <col min="5640" max="5647" width="11" style="31" customWidth="1"/>
    <col min="5648" max="5648" width="14.7109375" style="31" customWidth="1"/>
    <col min="5649" max="5649" width="11" style="31" customWidth="1"/>
    <col min="5650" max="5650" width="14.140625" style="31" customWidth="1"/>
    <col min="5651" max="5654" width="11.42578125" style="31"/>
    <col min="5655" max="5665" width="10" style="31" customWidth="1"/>
    <col min="5666" max="5671" width="11.5703125" style="31" customWidth="1"/>
    <col min="5672" max="5674" width="15.5703125" style="31" customWidth="1"/>
    <col min="5675" max="5713" width="0" style="31" hidden="1" customWidth="1"/>
    <col min="5714" max="5721" width="14.85546875" style="31" customWidth="1"/>
    <col min="5722" max="5723" width="10.85546875" style="31" customWidth="1"/>
    <col min="5724" max="5735" width="11.42578125" style="31"/>
    <col min="5736" max="5738" width="11.85546875" style="31" customWidth="1"/>
    <col min="5739" max="5888" width="11.42578125" style="31"/>
    <col min="5889" max="5889" width="41" style="31" customWidth="1"/>
    <col min="5890" max="5890" width="14" style="31" customWidth="1"/>
    <col min="5891" max="5891" width="22.140625" style="31" customWidth="1"/>
    <col min="5892" max="5892" width="11" style="31" customWidth="1"/>
    <col min="5893" max="5893" width="12.5703125" style="31" customWidth="1"/>
    <col min="5894" max="5894" width="11" style="31" customWidth="1"/>
    <col min="5895" max="5895" width="12.5703125" style="31" customWidth="1"/>
    <col min="5896" max="5903" width="11" style="31" customWidth="1"/>
    <col min="5904" max="5904" width="14.7109375" style="31" customWidth="1"/>
    <col min="5905" max="5905" width="11" style="31" customWidth="1"/>
    <col min="5906" max="5906" width="14.140625" style="31" customWidth="1"/>
    <col min="5907" max="5910" width="11.42578125" style="31"/>
    <col min="5911" max="5921" width="10" style="31" customWidth="1"/>
    <col min="5922" max="5927" width="11.5703125" style="31" customWidth="1"/>
    <col min="5928" max="5930" width="15.5703125" style="31" customWidth="1"/>
    <col min="5931" max="5969" width="0" style="31" hidden="1" customWidth="1"/>
    <col min="5970" max="5977" width="14.85546875" style="31" customWidth="1"/>
    <col min="5978" max="5979" width="10.85546875" style="31" customWidth="1"/>
    <col min="5980" max="5991" width="11.42578125" style="31"/>
    <col min="5992" max="5994" width="11.85546875" style="31" customWidth="1"/>
    <col min="5995" max="6144" width="11.42578125" style="31"/>
    <col min="6145" max="6145" width="41" style="31" customWidth="1"/>
    <col min="6146" max="6146" width="14" style="31" customWidth="1"/>
    <col min="6147" max="6147" width="22.140625" style="31" customWidth="1"/>
    <col min="6148" max="6148" width="11" style="31" customWidth="1"/>
    <col min="6149" max="6149" width="12.5703125" style="31" customWidth="1"/>
    <col min="6150" max="6150" width="11" style="31" customWidth="1"/>
    <col min="6151" max="6151" width="12.5703125" style="31" customWidth="1"/>
    <col min="6152" max="6159" width="11" style="31" customWidth="1"/>
    <col min="6160" max="6160" width="14.7109375" style="31" customWidth="1"/>
    <col min="6161" max="6161" width="11" style="31" customWidth="1"/>
    <col min="6162" max="6162" width="14.140625" style="31" customWidth="1"/>
    <col min="6163" max="6166" width="11.42578125" style="31"/>
    <col min="6167" max="6177" width="10" style="31" customWidth="1"/>
    <col min="6178" max="6183" width="11.5703125" style="31" customWidth="1"/>
    <col min="6184" max="6186" width="15.5703125" style="31" customWidth="1"/>
    <col min="6187" max="6225" width="0" style="31" hidden="1" customWidth="1"/>
    <col min="6226" max="6233" width="14.85546875" style="31" customWidth="1"/>
    <col min="6234" max="6235" width="10.85546875" style="31" customWidth="1"/>
    <col min="6236" max="6247" width="11.42578125" style="31"/>
    <col min="6248" max="6250" width="11.85546875" style="31" customWidth="1"/>
    <col min="6251" max="6400" width="11.42578125" style="31"/>
    <col min="6401" max="6401" width="41" style="31" customWidth="1"/>
    <col min="6402" max="6402" width="14" style="31" customWidth="1"/>
    <col min="6403" max="6403" width="22.140625" style="31" customWidth="1"/>
    <col min="6404" max="6404" width="11" style="31" customWidth="1"/>
    <col min="6405" max="6405" width="12.5703125" style="31" customWidth="1"/>
    <col min="6406" max="6406" width="11" style="31" customWidth="1"/>
    <col min="6407" max="6407" width="12.5703125" style="31" customWidth="1"/>
    <col min="6408" max="6415" width="11" style="31" customWidth="1"/>
    <col min="6416" max="6416" width="14.7109375" style="31" customWidth="1"/>
    <col min="6417" max="6417" width="11" style="31" customWidth="1"/>
    <col min="6418" max="6418" width="14.140625" style="31" customWidth="1"/>
    <col min="6419" max="6422" width="11.42578125" style="31"/>
    <col min="6423" max="6433" width="10" style="31" customWidth="1"/>
    <col min="6434" max="6439" width="11.5703125" style="31" customWidth="1"/>
    <col min="6440" max="6442" width="15.5703125" style="31" customWidth="1"/>
    <col min="6443" max="6481" width="0" style="31" hidden="1" customWidth="1"/>
    <col min="6482" max="6489" width="14.85546875" style="31" customWidth="1"/>
    <col min="6490" max="6491" width="10.85546875" style="31" customWidth="1"/>
    <col min="6492" max="6503" width="11.42578125" style="31"/>
    <col min="6504" max="6506" width="11.85546875" style="31" customWidth="1"/>
    <col min="6507" max="6656" width="11.42578125" style="31"/>
    <col min="6657" max="6657" width="41" style="31" customWidth="1"/>
    <col min="6658" max="6658" width="14" style="31" customWidth="1"/>
    <col min="6659" max="6659" width="22.140625" style="31" customWidth="1"/>
    <col min="6660" max="6660" width="11" style="31" customWidth="1"/>
    <col min="6661" max="6661" width="12.5703125" style="31" customWidth="1"/>
    <col min="6662" max="6662" width="11" style="31" customWidth="1"/>
    <col min="6663" max="6663" width="12.5703125" style="31" customWidth="1"/>
    <col min="6664" max="6671" width="11" style="31" customWidth="1"/>
    <col min="6672" max="6672" width="14.7109375" style="31" customWidth="1"/>
    <col min="6673" max="6673" width="11" style="31" customWidth="1"/>
    <col min="6674" max="6674" width="14.140625" style="31" customWidth="1"/>
    <col min="6675" max="6678" width="11.42578125" style="31"/>
    <col min="6679" max="6689" width="10" style="31" customWidth="1"/>
    <col min="6690" max="6695" width="11.5703125" style="31" customWidth="1"/>
    <col min="6696" max="6698" width="15.5703125" style="31" customWidth="1"/>
    <col min="6699" max="6737" width="0" style="31" hidden="1" customWidth="1"/>
    <col min="6738" max="6745" width="14.85546875" style="31" customWidth="1"/>
    <col min="6746" max="6747" width="10.85546875" style="31" customWidth="1"/>
    <col min="6748" max="6759" width="11.42578125" style="31"/>
    <col min="6760" max="6762" width="11.85546875" style="31" customWidth="1"/>
    <col min="6763" max="6912" width="11.42578125" style="31"/>
    <col min="6913" max="6913" width="41" style="31" customWidth="1"/>
    <col min="6914" max="6914" width="14" style="31" customWidth="1"/>
    <col min="6915" max="6915" width="22.140625" style="31" customWidth="1"/>
    <col min="6916" max="6916" width="11" style="31" customWidth="1"/>
    <col min="6917" max="6917" width="12.5703125" style="31" customWidth="1"/>
    <col min="6918" max="6918" width="11" style="31" customWidth="1"/>
    <col min="6919" max="6919" width="12.5703125" style="31" customWidth="1"/>
    <col min="6920" max="6927" width="11" style="31" customWidth="1"/>
    <col min="6928" max="6928" width="14.7109375" style="31" customWidth="1"/>
    <col min="6929" max="6929" width="11" style="31" customWidth="1"/>
    <col min="6930" max="6930" width="14.140625" style="31" customWidth="1"/>
    <col min="6931" max="6934" width="11.42578125" style="31"/>
    <col min="6935" max="6945" width="10" style="31" customWidth="1"/>
    <col min="6946" max="6951" width="11.5703125" style="31" customWidth="1"/>
    <col min="6952" max="6954" width="15.5703125" style="31" customWidth="1"/>
    <col min="6955" max="6993" width="0" style="31" hidden="1" customWidth="1"/>
    <col min="6994" max="7001" width="14.85546875" style="31" customWidth="1"/>
    <col min="7002" max="7003" width="10.85546875" style="31" customWidth="1"/>
    <col min="7004" max="7015" width="11.42578125" style="31"/>
    <col min="7016" max="7018" width="11.85546875" style="31" customWidth="1"/>
    <col min="7019" max="7168" width="11.42578125" style="31"/>
    <col min="7169" max="7169" width="41" style="31" customWidth="1"/>
    <col min="7170" max="7170" width="14" style="31" customWidth="1"/>
    <col min="7171" max="7171" width="22.140625" style="31" customWidth="1"/>
    <col min="7172" max="7172" width="11" style="31" customWidth="1"/>
    <col min="7173" max="7173" width="12.5703125" style="31" customWidth="1"/>
    <col min="7174" max="7174" width="11" style="31" customWidth="1"/>
    <col min="7175" max="7175" width="12.5703125" style="31" customWidth="1"/>
    <col min="7176" max="7183" width="11" style="31" customWidth="1"/>
    <col min="7184" max="7184" width="14.7109375" style="31" customWidth="1"/>
    <col min="7185" max="7185" width="11" style="31" customWidth="1"/>
    <col min="7186" max="7186" width="14.140625" style="31" customWidth="1"/>
    <col min="7187" max="7190" width="11.42578125" style="31"/>
    <col min="7191" max="7201" width="10" style="31" customWidth="1"/>
    <col min="7202" max="7207" width="11.5703125" style="31" customWidth="1"/>
    <col min="7208" max="7210" width="15.5703125" style="31" customWidth="1"/>
    <col min="7211" max="7249" width="0" style="31" hidden="1" customWidth="1"/>
    <col min="7250" max="7257" width="14.85546875" style="31" customWidth="1"/>
    <col min="7258" max="7259" width="10.85546875" style="31" customWidth="1"/>
    <col min="7260" max="7271" width="11.42578125" style="31"/>
    <col min="7272" max="7274" width="11.85546875" style="31" customWidth="1"/>
    <col min="7275" max="7424" width="11.42578125" style="31"/>
    <col min="7425" max="7425" width="41" style="31" customWidth="1"/>
    <col min="7426" max="7426" width="14" style="31" customWidth="1"/>
    <col min="7427" max="7427" width="22.140625" style="31" customWidth="1"/>
    <col min="7428" max="7428" width="11" style="31" customWidth="1"/>
    <col min="7429" max="7429" width="12.5703125" style="31" customWidth="1"/>
    <col min="7430" max="7430" width="11" style="31" customWidth="1"/>
    <col min="7431" max="7431" width="12.5703125" style="31" customWidth="1"/>
    <col min="7432" max="7439" width="11" style="31" customWidth="1"/>
    <col min="7440" max="7440" width="14.7109375" style="31" customWidth="1"/>
    <col min="7441" max="7441" width="11" style="31" customWidth="1"/>
    <col min="7442" max="7442" width="14.140625" style="31" customWidth="1"/>
    <col min="7443" max="7446" width="11.42578125" style="31"/>
    <col min="7447" max="7457" width="10" style="31" customWidth="1"/>
    <col min="7458" max="7463" width="11.5703125" style="31" customWidth="1"/>
    <col min="7464" max="7466" width="15.5703125" style="31" customWidth="1"/>
    <col min="7467" max="7505" width="0" style="31" hidden="1" customWidth="1"/>
    <col min="7506" max="7513" width="14.85546875" style="31" customWidth="1"/>
    <col min="7514" max="7515" width="10.85546875" style="31" customWidth="1"/>
    <col min="7516" max="7527" width="11.42578125" style="31"/>
    <col min="7528" max="7530" width="11.85546875" style="31" customWidth="1"/>
    <col min="7531" max="7680" width="11.42578125" style="31"/>
    <col min="7681" max="7681" width="41" style="31" customWidth="1"/>
    <col min="7682" max="7682" width="14" style="31" customWidth="1"/>
    <col min="7683" max="7683" width="22.140625" style="31" customWidth="1"/>
    <col min="7684" max="7684" width="11" style="31" customWidth="1"/>
    <col min="7685" max="7685" width="12.5703125" style="31" customWidth="1"/>
    <col min="7686" max="7686" width="11" style="31" customWidth="1"/>
    <col min="7687" max="7687" width="12.5703125" style="31" customWidth="1"/>
    <col min="7688" max="7695" width="11" style="31" customWidth="1"/>
    <col min="7696" max="7696" width="14.7109375" style="31" customWidth="1"/>
    <col min="7697" max="7697" width="11" style="31" customWidth="1"/>
    <col min="7698" max="7698" width="14.140625" style="31" customWidth="1"/>
    <col min="7699" max="7702" width="11.42578125" style="31"/>
    <col min="7703" max="7713" width="10" style="31" customWidth="1"/>
    <col min="7714" max="7719" width="11.5703125" style="31" customWidth="1"/>
    <col min="7720" max="7722" width="15.5703125" style="31" customWidth="1"/>
    <col min="7723" max="7761" width="0" style="31" hidden="1" customWidth="1"/>
    <col min="7762" max="7769" width="14.85546875" style="31" customWidth="1"/>
    <col min="7770" max="7771" width="10.85546875" style="31" customWidth="1"/>
    <col min="7772" max="7783" width="11.42578125" style="31"/>
    <col min="7784" max="7786" width="11.85546875" style="31" customWidth="1"/>
    <col min="7787" max="7936" width="11.42578125" style="31"/>
    <col min="7937" max="7937" width="41" style="31" customWidth="1"/>
    <col min="7938" max="7938" width="14" style="31" customWidth="1"/>
    <col min="7939" max="7939" width="22.140625" style="31" customWidth="1"/>
    <col min="7940" max="7940" width="11" style="31" customWidth="1"/>
    <col min="7941" max="7941" width="12.5703125" style="31" customWidth="1"/>
    <col min="7942" max="7942" width="11" style="31" customWidth="1"/>
    <col min="7943" max="7943" width="12.5703125" style="31" customWidth="1"/>
    <col min="7944" max="7951" width="11" style="31" customWidth="1"/>
    <col min="7952" max="7952" width="14.7109375" style="31" customWidth="1"/>
    <col min="7953" max="7953" width="11" style="31" customWidth="1"/>
    <col min="7954" max="7954" width="14.140625" style="31" customWidth="1"/>
    <col min="7955" max="7958" width="11.42578125" style="31"/>
    <col min="7959" max="7969" width="10" style="31" customWidth="1"/>
    <col min="7970" max="7975" width="11.5703125" style="31" customWidth="1"/>
    <col min="7976" max="7978" width="15.5703125" style="31" customWidth="1"/>
    <col min="7979" max="8017" width="0" style="31" hidden="1" customWidth="1"/>
    <col min="8018" max="8025" width="14.85546875" style="31" customWidth="1"/>
    <col min="8026" max="8027" width="10.85546875" style="31" customWidth="1"/>
    <col min="8028" max="8039" width="11.42578125" style="31"/>
    <col min="8040" max="8042" width="11.85546875" style="31" customWidth="1"/>
    <col min="8043" max="8192" width="11.42578125" style="31"/>
    <col min="8193" max="8193" width="41" style="31" customWidth="1"/>
    <col min="8194" max="8194" width="14" style="31" customWidth="1"/>
    <col min="8195" max="8195" width="22.140625" style="31" customWidth="1"/>
    <col min="8196" max="8196" width="11" style="31" customWidth="1"/>
    <col min="8197" max="8197" width="12.5703125" style="31" customWidth="1"/>
    <col min="8198" max="8198" width="11" style="31" customWidth="1"/>
    <col min="8199" max="8199" width="12.5703125" style="31" customWidth="1"/>
    <col min="8200" max="8207" width="11" style="31" customWidth="1"/>
    <col min="8208" max="8208" width="14.7109375" style="31" customWidth="1"/>
    <col min="8209" max="8209" width="11" style="31" customWidth="1"/>
    <col min="8210" max="8210" width="14.140625" style="31" customWidth="1"/>
    <col min="8211" max="8214" width="11.42578125" style="31"/>
    <col min="8215" max="8225" width="10" style="31" customWidth="1"/>
    <col min="8226" max="8231" width="11.5703125" style="31" customWidth="1"/>
    <col min="8232" max="8234" width="15.5703125" style="31" customWidth="1"/>
    <col min="8235" max="8273" width="0" style="31" hidden="1" customWidth="1"/>
    <col min="8274" max="8281" width="14.85546875" style="31" customWidth="1"/>
    <col min="8282" max="8283" width="10.85546875" style="31" customWidth="1"/>
    <col min="8284" max="8295" width="11.42578125" style="31"/>
    <col min="8296" max="8298" width="11.85546875" style="31" customWidth="1"/>
    <col min="8299" max="8448" width="11.42578125" style="31"/>
    <col min="8449" max="8449" width="41" style="31" customWidth="1"/>
    <col min="8450" max="8450" width="14" style="31" customWidth="1"/>
    <col min="8451" max="8451" width="22.140625" style="31" customWidth="1"/>
    <col min="8452" max="8452" width="11" style="31" customWidth="1"/>
    <col min="8453" max="8453" width="12.5703125" style="31" customWidth="1"/>
    <col min="8454" max="8454" width="11" style="31" customWidth="1"/>
    <col min="8455" max="8455" width="12.5703125" style="31" customWidth="1"/>
    <col min="8456" max="8463" width="11" style="31" customWidth="1"/>
    <col min="8464" max="8464" width="14.7109375" style="31" customWidth="1"/>
    <col min="8465" max="8465" width="11" style="31" customWidth="1"/>
    <col min="8466" max="8466" width="14.140625" style="31" customWidth="1"/>
    <col min="8467" max="8470" width="11.42578125" style="31"/>
    <col min="8471" max="8481" width="10" style="31" customWidth="1"/>
    <col min="8482" max="8487" width="11.5703125" style="31" customWidth="1"/>
    <col min="8488" max="8490" width="15.5703125" style="31" customWidth="1"/>
    <col min="8491" max="8529" width="0" style="31" hidden="1" customWidth="1"/>
    <col min="8530" max="8537" width="14.85546875" style="31" customWidth="1"/>
    <col min="8538" max="8539" width="10.85546875" style="31" customWidth="1"/>
    <col min="8540" max="8551" width="11.42578125" style="31"/>
    <col min="8552" max="8554" width="11.85546875" style="31" customWidth="1"/>
    <col min="8555" max="8704" width="11.42578125" style="31"/>
    <col min="8705" max="8705" width="41" style="31" customWidth="1"/>
    <col min="8706" max="8706" width="14" style="31" customWidth="1"/>
    <col min="8707" max="8707" width="22.140625" style="31" customWidth="1"/>
    <col min="8708" max="8708" width="11" style="31" customWidth="1"/>
    <col min="8709" max="8709" width="12.5703125" style="31" customWidth="1"/>
    <col min="8710" max="8710" width="11" style="31" customWidth="1"/>
    <col min="8711" max="8711" width="12.5703125" style="31" customWidth="1"/>
    <col min="8712" max="8719" width="11" style="31" customWidth="1"/>
    <col min="8720" max="8720" width="14.7109375" style="31" customWidth="1"/>
    <col min="8721" max="8721" width="11" style="31" customWidth="1"/>
    <col min="8722" max="8722" width="14.140625" style="31" customWidth="1"/>
    <col min="8723" max="8726" width="11.42578125" style="31"/>
    <col min="8727" max="8737" width="10" style="31" customWidth="1"/>
    <col min="8738" max="8743" width="11.5703125" style="31" customWidth="1"/>
    <col min="8744" max="8746" width="15.5703125" style="31" customWidth="1"/>
    <col min="8747" max="8785" width="0" style="31" hidden="1" customWidth="1"/>
    <col min="8786" max="8793" width="14.85546875" style="31" customWidth="1"/>
    <col min="8794" max="8795" width="10.85546875" style="31" customWidth="1"/>
    <col min="8796" max="8807" width="11.42578125" style="31"/>
    <col min="8808" max="8810" width="11.85546875" style="31" customWidth="1"/>
    <col min="8811" max="8960" width="11.42578125" style="31"/>
    <col min="8961" max="8961" width="41" style="31" customWidth="1"/>
    <col min="8962" max="8962" width="14" style="31" customWidth="1"/>
    <col min="8963" max="8963" width="22.140625" style="31" customWidth="1"/>
    <col min="8964" max="8964" width="11" style="31" customWidth="1"/>
    <col min="8965" max="8965" width="12.5703125" style="31" customWidth="1"/>
    <col min="8966" max="8966" width="11" style="31" customWidth="1"/>
    <col min="8967" max="8967" width="12.5703125" style="31" customWidth="1"/>
    <col min="8968" max="8975" width="11" style="31" customWidth="1"/>
    <col min="8976" max="8976" width="14.7109375" style="31" customWidth="1"/>
    <col min="8977" max="8977" width="11" style="31" customWidth="1"/>
    <col min="8978" max="8978" width="14.140625" style="31" customWidth="1"/>
    <col min="8979" max="8982" width="11.42578125" style="31"/>
    <col min="8983" max="8993" width="10" style="31" customWidth="1"/>
    <col min="8994" max="8999" width="11.5703125" style="31" customWidth="1"/>
    <col min="9000" max="9002" width="15.5703125" style="31" customWidth="1"/>
    <col min="9003" max="9041" width="0" style="31" hidden="1" customWidth="1"/>
    <col min="9042" max="9049" width="14.85546875" style="31" customWidth="1"/>
    <col min="9050" max="9051" width="10.85546875" style="31" customWidth="1"/>
    <col min="9052" max="9063" width="11.42578125" style="31"/>
    <col min="9064" max="9066" width="11.85546875" style="31" customWidth="1"/>
    <col min="9067" max="9216" width="11.42578125" style="31"/>
    <col min="9217" max="9217" width="41" style="31" customWidth="1"/>
    <col min="9218" max="9218" width="14" style="31" customWidth="1"/>
    <col min="9219" max="9219" width="22.140625" style="31" customWidth="1"/>
    <col min="9220" max="9220" width="11" style="31" customWidth="1"/>
    <col min="9221" max="9221" width="12.5703125" style="31" customWidth="1"/>
    <col min="9222" max="9222" width="11" style="31" customWidth="1"/>
    <col min="9223" max="9223" width="12.5703125" style="31" customWidth="1"/>
    <col min="9224" max="9231" width="11" style="31" customWidth="1"/>
    <col min="9232" max="9232" width="14.7109375" style="31" customWidth="1"/>
    <col min="9233" max="9233" width="11" style="31" customWidth="1"/>
    <col min="9234" max="9234" width="14.140625" style="31" customWidth="1"/>
    <col min="9235" max="9238" width="11.42578125" style="31"/>
    <col min="9239" max="9249" width="10" style="31" customWidth="1"/>
    <col min="9250" max="9255" width="11.5703125" style="31" customWidth="1"/>
    <col min="9256" max="9258" width="15.5703125" style="31" customWidth="1"/>
    <col min="9259" max="9297" width="0" style="31" hidden="1" customWidth="1"/>
    <col min="9298" max="9305" width="14.85546875" style="31" customWidth="1"/>
    <col min="9306" max="9307" width="10.85546875" style="31" customWidth="1"/>
    <col min="9308" max="9319" width="11.42578125" style="31"/>
    <col min="9320" max="9322" width="11.85546875" style="31" customWidth="1"/>
    <col min="9323" max="9472" width="11.42578125" style="31"/>
    <col min="9473" max="9473" width="41" style="31" customWidth="1"/>
    <col min="9474" max="9474" width="14" style="31" customWidth="1"/>
    <col min="9475" max="9475" width="22.140625" style="31" customWidth="1"/>
    <col min="9476" max="9476" width="11" style="31" customWidth="1"/>
    <col min="9477" max="9477" width="12.5703125" style="31" customWidth="1"/>
    <col min="9478" max="9478" width="11" style="31" customWidth="1"/>
    <col min="9479" max="9479" width="12.5703125" style="31" customWidth="1"/>
    <col min="9480" max="9487" width="11" style="31" customWidth="1"/>
    <col min="9488" max="9488" width="14.7109375" style="31" customWidth="1"/>
    <col min="9489" max="9489" width="11" style="31" customWidth="1"/>
    <col min="9490" max="9490" width="14.140625" style="31" customWidth="1"/>
    <col min="9491" max="9494" width="11.42578125" style="31"/>
    <col min="9495" max="9505" width="10" style="31" customWidth="1"/>
    <col min="9506" max="9511" width="11.5703125" style="31" customWidth="1"/>
    <col min="9512" max="9514" width="15.5703125" style="31" customWidth="1"/>
    <col min="9515" max="9553" width="0" style="31" hidden="1" customWidth="1"/>
    <col min="9554" max="9561" width="14.85546875" style="31" customWidth="1"/>
    <col min="9562" max="9563" width="10.85546875" style="31" customWidth="1"/>
    <col min="9564" max="9575" width="11.42578125" style="31"/>
    <col min="9576" max="9578" width="11.85546875" style="31" customWidth="1"/>
    <col min="9579" max="9728" width="11.42578125" style="31"/>
    <col min="9729" max="9729" width="41" style="31" customWidth="1"/>
    <col min="9730" max="9730" width="14" style="31" customWidth="1"/>
    <col min="9731" max="9731" width="22.140625" style="31" customWidth="1"/>
    <col min="9732" max="9732" width="11" style="31" customWidth="1"/>
    <col min="9733" max="9733" width="12.5703125" style="31" customWidth="1"/>
    <col min="9734" max="9734" width="11" style="31" customWidth="1"/>
    <col min="9735" max="9735" width="12.5703125" style="31" customWidth="1"/>
    <col min="9736" max="9743" width="11" style="31" customWidth="1"/>
    <col min="9744" max="9744" width="14.7109375" style="31" customWidth="1"/>
    <col min="9745" max="9745" width="11" style="31" customWidth="1"/>
    <col min="9746" max="9746" width="14.140625" style="31" customWidth="1"/>
    <col min="9747" max="9750" width="11.42578125" style="31"/>
    <col min="9751" max="9761" width="10" style="31" customWidth="1"/>
    <col min="9762" max="9767" width="11.5703125" style="31" customWidth="1"/>
    <col min="9768" max="9770" width="15.5703125" style="31" customWidth="1"/>
    <col min="9771" max="9809" width="0" style="31" hidden="1" customWidth="1"/>
    <col min="9810" max="9817" width="14.85546875" style="31" customWidth="1"/>
    <col min="9818" max="9819" width="10.85546875" style="31" customWidth="1"/>
    <col min="9820" max="9831" width="11.42578125" style="31"/>
    <col min="9832" max="9834" width="11.85546875" style="31" customWidth="1"/>
    <col min="9835" max="9984" width="11.42578125" style="31"/>
    <col min="9985" max="9985" width="41" style="31" customWidth="1"/>
    <col min="9986" max="9986" width="14" style="31" customWidth="1"/>
    <col min="9987" max="9987" width="22.140625" style="31" customWidth="1"/>
    <col min="9988" max="9988" width="11" style="31" customWidth="1"/>
    <col min="9989" max="9989" width="12.5703125" style="31" customWidth="1"/>
    <col min="9990" max="9990" width="11" style="31" customWidth="1"/>
    <col min="9991" max="9991" width="12.5703125" style="31" customWidth="1"/>
    <col min="9992" max="9999" width="11" style="31" customWidth="1"/>
    <col min="10000" max="10000" width="14.7109375" style="31" customWidth="1"/>
    <col min="10001" max="10001" width="11" style="31" customWidth="1"/>
    <col min="10002" max="10002" width="14.140625" style="31" customWidth="1"/>
    <col min="10003" max="10006" width="11.42578125" style="31"/>
    <col min="10007" max="10017" width="10" style="31" customWidth="1"/>
    <col min="10018" max="10023" width="11.5703125" style="31" customWidth="1"/>
    <col min="10024" max="10026" width="15.5703125" style="31" customWidth="1"/>
    <col min="10027" max="10065" width="0" style="31" hidden="1" customWidth="1"/>
    <col min="10066" max="10073" width="14.85546875" style="31" customWidth="1"/>
    <col min="10074" max="10075" width="10.85546875" style="31" customWidth="1"/>
    <col min="10076" max="10087" width="11.42578125" style="31"/>
    <col min="10088" max="10090" width="11.85546875" style="31" customWidth="1"/>
    <col min="10091" max="10240" width="11.42578125" style="31"/>
    <col min="10241" max="10241" width="41" style="31" customWidth="1"/>
    <col min="10242" max="10242" width="14" style="31" customWidth="1"/>
    <col min="10243" max="10243" width="22.140625" style="31" customWidth="1"/>
    <col min="10244" max="10244" width="11" style="31" customWidth="1"/>
    <col min="10245" max="10245" width="12.5703125" style="31" customWidth="1"/>
    <col min="10246" max="10246" width="11" style="31" customWidth="1"/>
    <col min="10247" max="10247" width="12.5703125" style="31" customWidth="1"/>
    <col min="10248" max="10255" width="11" style="31" customWidth="1"/>
    <col min="10256" max="10256" width="14.7109375" style="31" customWidth="1"/>
    <col min="10257" max="10257" width="11" style="31" customWidth="1"/>
    <col min="10258" max="10258" width="14.140625" style="31" customWidth="1"/>
    <col min="10259" max="10262" width="11.42578125" style="31"/>
    <col min="10263" max="10273" width="10" style="31" customWidth="1"/>
    <col min="10274" max="10279" width="11.5703125" style="31" customWidth="1"/>
    <col min="10280" max="10282" width="15.5703125" style="31" customWidth="1"/>
    <col min="10283" max="10321" width="0" style="31" hidden="1" customWidth="1"/>
    <col min="10322" max="10329" width="14.85546875" style="31" customWidth="1"/>
    <col min="10330" max="10331" width="10.85546875" style="31" customWidth="1"/>
    <col min="10332" max="10343" width="11.42578125" style="31"/>
    <col min="10344" max="10346" width="11.85546875" style="31" customWidth="1"/>
    <col min="10347" max="10496" width="11.42578125" style="31"/>
    <col min="10497" max="10497" width="41" style="31" customWidth="1"/>
    <col min="10498" max="10498" width="14" style="31" customWidth="1"/>
    <col min="10499" max="10499" width="22.140625" style="31" customWidth="1"/>
    <col min="10500" max="10500" width="11" style="31" customWidth="1"/>
    <col min="10501" max="10501" width="12.5703125" style="31" customWidth="1"/>
    <col min="10502" max="10502" width="11" style="31" customWidth="1"/>
    <col min="10503" max="10503" width="12.5703125" style="31" customWidth="1"/>
    <col min="10504" max="10511" width="11" style="31" customWidth="1"/>
    <col min="10512" max="10512" width="14.7109375" style="31" customWidth="1"/>
    <col min="10513" max="10513" width="11" style="31" customWidth="1"/>
    <col min="10514" max="10514" width="14.140625" style="31" customWidth="1"/>
    <col min="10515" max="10518" width="11.42578125" style="31"/>
    <col min="10519" max="10529" width="10" style="31" customWidth="1"/>
    <col min="10530" max="10535" width="11.5703125" style="31" customWidth="1"/>
    <col min="10536" max="10538" width="15.5703125" style="31" customWidth="1"/>
    <col min="10539" max="10577" width="0" style="31" hidden="1" customWidth="1"/>
    <col min="10578" max="10585" width="14.85546875" style="31" customWidth="1"/>
    <col min="10586" max="10587" width="10.85546875" style="31" customWidth="1"/>
    <col min="10588" max="10599" width="11.42578125" style="31"/>
    <col min="10600" max="10602" width="11.85546875" style="31" customWidth="1"/>
    <col min="10603" max="10752" width="11.42578125" style="31"/>
    <col min="10753" max="10753" width="41" style="31" customWidth="1"/>
    <col min="10754" max="10754" width="14" style="31" customWidth="1"/>
    <col min="10755" max="10755" width="22.140625" style="31" customWidth="1"/>
    <col min="10756" max="10756" width="11" style="31" customWidth="1"/>
    <col min="10757" max="10757" width="12.5703125" style="31" customWidth="1"/>
    <col min="10758" max="10758" width="11" style="31" customWidth="1"/>
    <col min="10759" max="10759" width="12.5703125" style="31" customWidth="1"/>
    <col min="10760" max="10767" width="11" style="31" customWidth="1"/>
    <col min="10768" max="10768" width="14.7109375" style="31" customWidth="1"/>
    <col min="10769" max="10769" width="11" style="31" customWidth="1"/>
    <col min="10770" max="10770" width="14.140625" style="31" customWidth="1"/>
    <col min="10771" max="10774" width="11.42578125" style="31"/>
    <col min="10775" max="10785" width="10" style="31" customWidth="1"/>
    <col min="10786" max="10791" width="11.5703125" style="31" customWidth="1"/>
    <col min="10792" max="10794" width="15.5703125" style="31" customWidth="1"/>
    <col min="10795" max="10833" width="0" style="31" hidden="1" customWidth="1"/>
    <col min="10834" max="10841" width="14.85546875" style="31" customWidth="1"/>
    <col min="10842" max="10843" width="10.85546875" style="31" customWidth="1"/>
    <col min="10844" max="10855" width="11.42578125" style="31"/>
    <col min="10856" max="10858" width="11.85546875" style="31" customWidth="1"/>
    <col min="10859" max="11008" width="11.42578125" style="31"/>
    <col min="11009" max="11009" width="41" style="31" customWidth="1"/>
    <col min="11010" max="11010" width="14" style="31" customWidth="1"/>
    <col min="11011" max="11011" width="22.140625" style="31" customWidth="1"/>
    <col min="11012" max="11012" width="11" style="31" customWidth="1"/>
    <col min="11013" max="11013" width="12.5703125" style="31" customWidth="1"/>
    <col min="11014" max="11014" width="11" style="31" customWidth="1"/>
    <col min="11015" max="11015" width="12.5703125" style="31" customWidth="1"/>
    <col min="11016" max="11023" width="11" style="31" customWidth="1"/>
    <col min="11024" max="11024" width="14.7109375" style="31" customWidth="1"/>
    <col min="11025" max="11025" width="11" style="31" customWidth="1"/>
    <col min="11026" max="11026" width="14.140625" style="31" customWidth="1"/>
    <col min="11027" max="11030" width="11.42578125" style="31"/>
    <col min="11031" max="11041" width="10" style="31" customWidth="1"/>
    <col min="11042" max="11047" width="11.5703125" style="31" customWidth="1"/>
    <col min="11048" max="11050" width="15.5703125" style="31" customWidth="1"/>
    <col min="11051" max="11089" width="0" style="31" hidden="1" customWidth="1"/>
    <col min="11090" max="11097" width="14.85546875" style="31" customWidth="1"/>
    <col min="11098" max="11099" width="10.85546875" style="31" customWidth="1"/>
    <col min="11100" max="11111" width="11.42578125" style="31"/>
    <col min="11112" max="11114" width="11.85546875" style="31" customWidth="1"/>
    <col min="11115" max="11264" width="11.42578125" style="31"/>
    <col min="11265" max="11265" width="41" style="31" customWidth="1"/>
    <col min="11266" max="11266" width="14" style="31" customWidth="1"/>
    <col min="11267" max="11267" width="22.140625" style="31" customWidth="1"/>
    <col min="11268" max="11268" width="11" style="31" customWidth="1"/>
    <col min="11269" max="11269" width="12.5703125" style="31" customWidth="1"/>
    <col min="11270" max="11270" width="11" style="31" customWidth="1"/>
    <col min="11271" max="11271" width="12.5703125" style="31" customWidth="1"/>
    <col min="11272" max="11279" width="11" style="31" customWidth="1"/>
    <col min="11280" max="11280" width="14.7109375" style="31" customWidth="1"/>
    <col min="11281" max="11281" width="11" style="31" customWidth="1"/>
    <col min="11282" max="11282" width="14.140625" style="31" customWidth="1"/>
    <col min="11283" max="11286" width="11.42578125" style="31"/>
    <col min="11287" max="11297" width="10" style="31" customWidth="1"/>
    <col min="11298" max="11303" width="11.5703125" style="31" customWidth="1"/>
    <col min="11304" max="11306" width="15.5703125" style="31" customWidth="1"/>
    <col min="11307" max="11345" width="0" style="31" hidden="1" customWidth="1"/>
    <col min="11346" max="11353" width="14.85546875" style="31" customWidth="1"/>
    <col min="11354" max="11355" width="10.85546875" style="31" customWidth="1"/>
    <col min="11356" max="11367" width="11.42578125" style="31"/>
    <col min="11368" max="11370" width="11.85546875" style="31" customWidth="1"/>
    <col min="11371" max="11520" width="11.42578125" style="31"/>
    <col min="11521" max="11521" width="41" style="31" customWidth="1"/>
    <col min="11522" max="11522" width="14" style="31" customWidth="1"/>
    <col min="11523" max="11523" width="22.140625" style="31" customWidth="1"/>
    <col min="11524" max="11524" width="11" style="31" customWidth="1"/>
    <col min="11525" max="11525" width="12.5703125" style="31" customWidth="1"/>
    <col min="11526" max="11526" width="11" style="31" customWidth="1"/>
    <col min="11527" max="11527" width="12.5703125" style="31" customWidth="1"/>
    <col min="11528" max="11535" width="11" style="31" customWidth="1"/>
    <col min="11536" max="11536" width="14.7109375" style="31" customWidth="1"/>
    <col min="11537" max="11537" width="11" style="31" customWidth="1"/>
    <col min="11538" max="11538" width="14.140625" style="31" customWidth="1"/>
    <col min="11539" max="11542" width="11.42578125" style="31"/>
    <col min="11543" max="11553" width="10" style="31" customWidth="1"/>
    <col min="11554" max="11559" width="11.5703125" style="31" customWidth="1"/>
    <col min="11560" max="11562" width="15.5703125" style="31" customWidth="1"/>
    <col min="11563" max="11601" width="0" style="31" hidden="1" customWidth="1"/>
    <col min="11602" max="11609" width="14.85546875" style="31" customWidth="1"/>
    <col min="11610" max="11611" width="10.85546875" style="31" customWidth="1"/>
    <col min="11612" max="11623" width="11.42578125" style="31"/>
    <col min="11624" max="11626" width="11.85546875" style="31" customWidth="1"/>
    <col min="11627" max="11776" width="11.42578125" style="31"/>
    <col min="11777" max="11777" width="41" style="31" customWidth="1"/>
    <col min="11778" max="11778" width="14" style="31" customWidth="1"/>
    <col min="11779" max="11779" width="22.140625" style="31" customWidth="1"/>
    <col min="11780" max="11780" width="11" style="31" customWidth="1"/>
    <col min="11781" max="11781" width="12.5703125" style="31" customWidth="1"/>
    <col min="11782" max="11782" width="11" style="31" customWidth="1"/>
    <col min="11783" max="11783" width="12.5703125" style="31" customWidth="1"/>
    <col min="11784" max="11791" width="11" style="31" customWidth="1"/>
    <col min="11792" max="11792" width="14.7109375" style="31" customWidth="1"/>
    <col min="11793" max="11793" width="11" style="31" customWidth="1"/>
    <col min="11794" max="11794" width="14.140625" style="31" customWidth="1"/>
    <col min="11795" max="11798" width="11.42578125" style="31"/>
    <col min="11799" max="11809" width="10" style="31" customWidth="1"/>
    <col min="11810" max="11815" width="11.5703125" style="31" customWidth="1"/>
    <col min="11816" max="11818" width="15.5703125" style="31" customWidth="1"/>
    <col min="11819" max="11857" width="0" style="31" hidden="1" customWidth="1"/>
    <col min="11858" max="11865" width="14.85546875" style="31" customWidth="1"/>
    <col min="11866" max="11867" width="10.85546875" style="31" customWidth="1"/>
    <col min="11868" max="11879" width="11.42578125" style="31"/>
    <col min="11880" max="11882" width="11.85546875" style="31" customWidth="1"/>
    <col min="11883" max="12032" width="11.42578125" style="31"/>
    <col min="12033" max="12033" width="41" style="31" customWidth="1"/>
    <col min="12034" max="12034" width="14" style="31" customWidth="1"/>
    <col min="12035" max="12035" width="22.140625" style="31" customWidth="1"/>
    <col min="12036" max="12036" width="11" style="31" customWidth="1"/>
    <col min="12037" max="12037" width="12.5703125" style="31" customWidth="1"/>
    <col min="12038" max="12038" width="11" style="31" customWidth="1"/>
    <col min="12039" max="12039" width="12.5703125" style="31" customWidth="1"/>
    <col min="12040" max="12047" width="11" style="31" customWidth="1"/>
    <col min="12048" max="12048" width="14.7109375" style="31" customWidth="1"/>
    <col min="12049" max="12049" width="11" style="31" customWidth="1"/>
    <col min="12050" max="12050" width="14.140625" style="31" customWidth="1"/>
    <col min="12051" max="12054" width="11.42578125" style="31"/>
    <col min="12055" max="12065" width="10" style="31" customWidth="1"/>
    <col min="12066" max="12071" width="11.5703125" style="31" customWidth="1"/>
    <col min="12072" max="12074" width="15.5703125" style="31" customWidth="1"/>
    <col min="12075" max="12113" width="0" style="31" hidden="1" customWidth="1"/>
    <col min="12114" max="12121" width="14.85546875" style="31" customWidth="1"/>
    <col min="12122" max="12123" width="10.85546875" style="31" customWidth="1"/>
    <col min="12124" max="12135" width="11.42578125" style="31"/>
    <col min="12136" max="12138" width="11.85546875" style="31" customWidth="1"/>
    <col min="12139" max="12288" width="11.42578125" style="31"/>
    <col min="12289" max="12289" width="41" style="31" customWidth="1"/>
    <col min="12290" max="12290" width="14" style="31" customWidth="1"/>
    <col min="12291" max="12291" width="22.140625" style="31" customWidth="1"/>
    <col min="12292" max="12292" width="11" style="31" customWidth="1"/>
    <col min="12293" max="12293" width="12.5703125" style="31" customWidth="1"/>
    <col min="12294" max="12294" width="11" style="31" customWidth="1"/>
    <col min="12295" max="12295" width="12.5703125" style="31" customWidth="1"/>
    <col min="12296" max="12303" width="11" style="31" customWidth="1"/>
    <col min="12304" max="12304" width="14.7109375" style="31" customWidth="1"/>
    <col min="12305" max="12305" width="11" style="31" customWidth="1"/>
    <col min="12306" max="12306" width="14.140625" style="31" customWidth="1"/>
    <col min="12307" max="12310" width="11.42578125" style="31"/>
    <col min="12311" max="12321" width="10" style="31" customWidth="1"/>
    <col min="12322" max="12327" width="11.5703125" style="31" customWidth="1"/>
    <col min="12328" max="12330" width="15.5703125" style="31" customWidth="1"/>
    <col min="12331" max="12369" width="0" style="31" hidden="1" customWidth="1"/>
    <col min="12370" max="12377" width="14.85546875" style="31" customWidth="1"/>
    <col min="12378" max="12379" width="10.85546875" style="31" customWidth="1"/>
    <col min="12380" max="12391" width="11.42578125" style="31"/>
    <col min="12392" max="12394" width="11.85546875" style="31" customWidth="1"/>
    <col min="12395" max="12544" width="11.42578125" style="31"/>
    <col min="12545" max="12545" width="41" style="31" customWidth="1"/>
    <col min="12546" max="12546" width="14" style="31" customWidth="1"/>
    <col min="12547" max="12547" width="22.140625" style="31" customWidth="1"/>
    <col min="12548" max="12548" width="11" style="31" customWidth="1"/>
    <col min="12549" max="12549" width="12.5703125" style="31" customWidth="1"/>
    <col min="12550" max="12550" width="11" style="31" customWidth="1"/>
    <col min="12551" max="12551" width="12.5703125" style="31" customWidth="1"/>
    <col min="12552" max="12559" width="11" style="31" customWidth="1"/>
    <col min="12560" max="12560" width="14.7109375" style="31" customWidth="1"/>
    <col min="12561" max="12561" width="11" style="31" customWidth="1"/>
    <col min="12562" max="12562" width="14.140625" style="31" customWidth="1"/>
    <col min="12563" max="12566" width="11.42578125" style="31"/>
    <col min="12567" max="12577" width="10" style="31" customWidth="1"/>
    <col min="12578" max="12583" width="11.5703125" style="31" customWidth="1"/>
    <col min="12584" max="12586" width="15.5703125" style="31" customWidth="1"/>
    <col min="12587" max="12625" width="0" style="31" hidden="1" customWidth="1"/>
    <col min="12626" max="12633" width="14.85546875" style="31" customWidth="1"/>
    <col min="12634" max="12635" width="10.85546875" style="31" customWidth="1"/>
    <col min="12636" max="12647" width="11.42578125" style="31"/>
    <col min="12648" max="12650" width="11.85546875" style="31" customWidth="1"/>
    <col min="12651" max="12800" width="11.42578125" style="31"/>
    <col min="12801" max="12801" width="41" style="31" customWidth="1"/>
    <col min="12802" max="12802" width="14" style="31" customWidth="1"/>
    <col min="12803" max="12803" width="22.140625" style="31" customWidth="1"/>
    <col min="12804" max="12804" width="11" style="31" customWidth="1"/>
    <col min="12805" max="12805" width="12.5703125" style="31" customWidth="1"/>
    <col min="12806" max="12806" width="11" style="31" customWidth="1"/>
    <col min="12807" max="12807" width="12.5703125" style="31" customWidth="1"/>
    <col min="12808" max="12815" width="11" style="31" customWidth="1"/>
    <col min="12816" max="12816" width="14.7109375" style="31" customWidth="1"/>
    <col min="12817" max="12817" width="11" style="31" customWidth="1"/>
    <col min="12818" max="12818" width="14.140625" style="31" customWidth="1"/>
    <col min="12819" max="12822" width="11.42578125" style="31"/>
    <col min="12823" max="12833" width="10" style="31" customWidth="1"/>
    <col min="12834" max="12839" width="11.5703125" style="31" customWidth="1"/>
    <col min="12840" max="12842" width="15.5703125" style="31" customWidth="1"/>
    <col min="12843" max="12881" width="0" style="31" hidden="1" customWidth="1"/>
    <col min="12882" max="12889" width="14.85546875" style="31" customWidth="1"/>
    <col min="12890" max="12891" width="10.85546875" style="31" customWidth="1"/>
    <col min="12892" max="12903" width="11.42578125" style="31"/>
    <col min="12904" max="12906" width="11.85546875" style="31" customWidth="1"/>
    <col min="12907" max="13056" width="11.42578125" style="31"/>
    <col min="13057" max="13057" width="41" style="31" customWidth="1"/>
    <col min="13058" max="13058" width="14" style="31" customWidth="1"/>
    <col min="13059" max="13059" width="22.140625" style="31" customWidth="1"/>
    <col min="13060" max="13060" width="11" style="31" customWidth="1"/>
    <col min="13061" max="13061" width="12.5703125" style="31" customWidth="1"/>
    <col min="13062" max="13062" width="11" style="31" customWidth="1"/>
    <col min="13063" max="13063" width="12.5703125" style="31" customWidth="1"/>
    <col min="13064" max="13071" width="11" style="31" customWidth="1"/>
    <col min="13072" max="13072" width="14.7109375" style="31" customWidth="1"/>
    <col min="13073" max="13073" width="11" style="31" customWidth="1"/>
    <col min="13074" max="13074" width="14.140625" style="31" customWidth="1"/>
    <col min="13075" max="13078" width="11.42578125" style="31"/>
    <col min="13079" max="13089" width="10" style="31" customWidth="1"/>
    <col min="13090" max="13095" width="11.5703125" style="31" customWidth="1"/>
    <col min="13096" max="13098" width="15.5703125" style="31" customWidth="1"/>
    <col min="13099" max="13137" width="0" style="31" hidden="1" customWidth="1"/>
    <col min="13138" max="13145" width="14.85546875" style="31" customWidth="1"/>
    <col min="13146" max="13147" width="10.85546875" style="31" customWidth="1"/>
    <col min="13148" max="13159" width="11.42578125" style="31"/>
    <col min="13160" max="13162" width="11.85546875" style="31" customWidth="1"/>
    <col min="13163" max="13312" width="11.42578125" style="31"/>
    <col min="13313" max="13313" width="41" style="31" customWidth="1"/>
    <col min="13314" max="13314" width="14" style="31" customWidth="1"/>
    <col min="13315" max="13315" width="22.140625" style="31" customWidth="1"/>
    <col min="13316" max="13316" width="11" style="31" customWidth="1"/>
    <col min="13317" max="13317" width="12.5703125" style="31" customWidth="1"/>
    <col min="13318" max="13318" width="11" style="31" customWidth="1"/>
    <col min="13319" max="13319" width="12.5703125" style="31" customWidth="1"/>
    <col min="13320" max="13327" width="11" style="31" customWidth="1"/>
    <col min="13328" max="13328" width="14.7109375" style="31" customWidth="1"/>
    <col min="13329" max="13329" width="11" style="31" customWidth="1"/>
    <col min="13330" max="13330" width="14.140625" style="31" customWidth="1"/>
    <col min="13331" max="13334" width="11.42578125" style="31"/>
    <col min="13335" max="13345" width="10" style="31" customWidth="1"/>
    <col min="13346" max="13351" width="11.5703125" style="31" customWidth="1"/>
    <col min="13352" max="13354" width="15.5703125" style="31" customWidth="1"/>
    <col min="13355" max="13393" width="0" style="31" hidden="1" customWidth="1"/>
    <col min="13394" max="13401" width="14.85546875" style="31" customWidth="1"/>
    <col min="13402" max="13403" width="10.85546875" style="31" customWidth="1"/>
    <col min="13404" max="13415" width="11.42578125" style="31"/>
    <col min="13416" max="13418" width="11.85546875" style="31" customWidth="1"/>
    <col min="13419" max="13568" width="11.42578125" style="31"/>
    <col min="13569" max="13569" width="41" style="31" customWidth="1"/>
    <col min="13570" max="13570" width="14" style="31" customWidth="1"/>
    <col min="13571" max="13571" width="22.140625" style="31" customWidth="1"/>
    <col min="13572" max="13572" width="11" style="31" customWidth="1"/>
    <col min="13573" max="13573" width="12.5703125" style="31" customWidth="1"/>
    <col min="13574" max="13574" width="11" style="31" customWidth="1"/>
    <col min="13575" max="13575" width="12.5703125" style="31" customWidth="1"/>
    <col min="13576" max="13583" width="11" style="31" customWidth="1"/>
    <col min="13584" max="13584" width="14.7109375" style="31" customWidth="1"/>
    <col min="13585" max="13585" width="11" style="31" customWidth="1"/>
    <col min="13586" max="13586" width="14.140625" style="31" customWidth="1"/>
    <col min="13587" max="13590" width="11.42578125" style="31"/>
    <col min="13591" max="13601" width="10" style="31" customWidth="1"/>
    <col min="13602" max="13607" width="11.5703125" style="31" customWidth="1"/>
    <col min="13608" max="13610" width="15.5703125" style="31" customWidth="1"/>
    <col min="13611" max="13649" width="0" style="31" hidden="1" customWidth="1"/>
    <col min="13650" max="13657" width="14.85546875" style="31" customWidth="1"/>
    <col min="13658" max="13659" width="10.85546875" style="31" customWidth="1"/>
    <col min="13660" max="13671" width="11.42578125" style="31"/>
    <col min="13672" max="13674" width="11.85546875" style="31" customWidth="1"/>
    <col min="13675" max="13824" width="11.42578125" style="31"/>
    <col min="13825" max="13825" width="41" style="31" customWidth="1"/>
    <col min="13826" max="13826" width="14" style="31" customWidth="1"/>
    <col min="13827" max="13827" width="22.140625" style="31" customWidth="1"/>
    <col min="13828" max="13828" width="11" style="31" customWidth="1"/>
    <col min="13829" max="13829" width="12.5703125" style="31" customWidth="1"/>
    <col min="13830" max="13830" width="11" style="31" customWidth="1"/>
    <col min="13831" max="13831" width="12.5703125" style="31" customWidth="1"/>
    <col min="13832" max="13839" width="11" style="31" customWidth="1"/>
    <col min="13840" max="13840" width="14.7109375" style="31" customWidth="1"/>
    <col min="13841" max="13841" width="11" style="31" customWidth="1"/>
    <col min="13842" max="13842" width="14.140625" style="31" customWidth="1"/>
    <col min="13843" max="13846" width="11.42578125" style="31"/>
    <col min="13847" max="13857" width="10" style="31" customWidth="1"/>
    <col min="13858" max="13863" width="11.5703125" style="31" customWidth="1"/>
    <col min="13864" max="13866" width="15.5703125" style="31" customWidth="1"/>
    <col min="13867" max="13905" width="0" style="31" hidden="1" customWidth="1"/>
    <col min="13906" max="13913" width="14.85546875" style="31" customWidth="1"/>
    <col min="13914" max="13915" width="10.85546875" style="31" customWidth="1"/>
    <col min="13916" max="13927" width="11.42578125" style="31"/>
    <col min="13928" max="13930" width="11.85546875" style="31" customWidth="1"/>
    <col min="13931" max="14080" width="11.42578125" style="31"/>
    <col min="14081" max="14081" width="41" style="31" customWidth="1"/>
    <col min="14082" max="14082" width="14" style="31" customWidth="1"/>
    <col min="14083" max="14083" width="22.140625" style="31" customWidth="1"/>
    <col min="14084" max="14084" width="11" style="31" customWidth="1"/>
    <col min="14085" max="14085" width="12.5703125" style="31" customWidth="1"/>
    <col min="14086" max="14086" width="11" style="31" customWidth="1"/>
    <col min="14087" max="14087" width="12.5703125" style="31" customWidth="1"/>
    <col min="14088" max="14095" width="11" style="31" customWidth="1"/>
    <col min="14096" max="14096" width="14.7109375" style="31" customWidth="1"/>
    <col min="14097" max="14097" width="11" style="31" customWidth="1"/>
    <col min="14098" max="14098" width="14.140625" style="31" customWidth="1"/>
    <col min="14099" max="14102" width="11.42578125" style="31"/>
    <col min="14103" max="14113" width="10" style="31" customWidth="1"/>
    <col min="14114" max="14119" width="11.5703125" style="31" customWidth="1"/>
    <col min="14120" max="14122" width="15.5703125" style="31" customWidth="1"/>
    <col min="14123" max="14161" width="0" style="31" hidden="1" customWidth="1"/>
    <col min="14162" max="14169" width="14.85546875" style="31" customWidth="1"/>
    <col min="14170" max="14171" width="10.85546875" style="31" customWidth="1"/>
    <col min="14172" max="14183" width="11.42578125" style="31"/>
    <col min="14184" max="14186" width="11.85546875" style="31" customWidth="1"/>
    <col min="14187" max="14336" width="11.42578125" style="31"/>
    <col min="14337" max="14337" width="41" style="31" customWidth="1"/>
    <col min="14338" max="14338" width="14" style="31" customWidth="1"/>
    <col min="14339" max="14339" width="22.140625" style="31" customWidth="1"/>
    <col min="14340" max="14340" width="11" style="31" customWidth="1"/>
    <col min="14341" max="14341" width="12.5703125" style="31" customWidth="1"/>
    <col min="14342" max="14342" width="11" style="31" customWidth="1"/>
    <col min="14343" max="14343" width="12.5703125" style="31" customWidth="1"/>
    <col min="14344" max="14351" width="11" style="31" customWidth="1"/>
    <col min="14352" max="14352" width="14.7109375" style="31" customWidth="1"/>
    <col min="14353" max="14353" width="11" style="31" customWidth="1"/>
    <col min="14354" max="14354" width="14.140625" style="31" customWidth="1"/>
    <col min="14355" max="14358" width="11.42578125" style="31"/>
    <col min="14359" max="14369" width="10" style="31" customWidth="1"/>
    <col min="14370" max="14375" width="11.5703125" style="31" customWidth="1"/>
    <col min="14376" max="14378" width="15.5703125" style="31" customWidth="1"/>
    <col min="14379" max="14417" width="0" style="31" hidden="1" customWidth="1"/>
    <col min="14418" max="14425" width="14.85546875" style="31" customWidth="1"/>
    <col min="14426" max="14427" width="10.85546875" style="31" customWidth="1"/>
    <col min="14428" max="14439" width="11.42578125" style="31"/>
    <col min="14440" max="14442" width="11.85546875" style="31" customWidth="1"/>
    <col min="14443" max="14592" width="11.42578125" style="31"/>
    <col min="14593" max="14593" width="41" style="31" customWidth="1"/>
    <col min="14594" max="14594" width="14" style="31" customWidth="1"/>
    <col min="14595" max="14595" width="22.140625" style="31" customWidth="1"/>
    <col min="14596" max="14596" width="11" style="31" customWidth="1"/>
    <col min="14597" max="14597" width="12.5703125" style="31" customWidth="1"/>
    <col min="14598" max="14598" width="11" style="31" customWidth="1"/>
    <col min="14599" max="14599" width="12.5703125" style="31" customWidth="1"/>
    <col min="14600" max="14607" width="11" style="31" customWidth="1"/>
    <col min="14608" max="14608" width="14.7109375" style="31" customWidth="1"/>
    <col min="14609" max="14609" width="11" style="31" customWidth="1"/>
    <col min="14610" max="14610" width="14.140625" style="31" customWidth="1"/>
    <col min="14611" max="14614" width="11.42578125" style="31"/>
    <col min="14615" max="14625" width="10" style="31" customWidth="1"/>
    <col min="14626" max="14631" width="11.5703125" style="31" customWidth="1"/>
    <col min="14632" max="14634" width="15.5703125" style="31" customWidth="1"/>
    <col min="14635" max="14673" width="0" style="31" hidden="1" customWidth="1"/>
    <col min="14674" max="14681" width="14.85546875" style="31" customWidth="1"/>
    <col min="14682" max="14683" width="10.85546875" style="31" customWidth="1"/>
    <col min="14684" max="14695" width="11.42578125" style="31"/>
    <col min="14696" max="14698" width="11.85546875" style="31" customWidth="1"/>
    <col min="14699" max="14848" width="11.42578125" style="31"/>
    <col min="14849" max="14849" width="41" style="31" customWidth="1"/>
    <col min="14850" max="14850" width="14" style="31" customWidth="1"/>
    <col min="14851" max="14851" width="22.140625" style="31" customWidth="1"/>
    <col min="14852" max="14852" width="11" style="31" customWidth="1"/>
    <col min="14853" max="14853" width="12.5703125" style="31" customWidth="1"/>
    <col min="14854" max="14854" width="11" style="31" customWidth="1"/>
    <col min="14855" max="14855" width="12.5703125" style="31" customWidth="1"/>
    <col min="14856" max="14863" width="11" style="31" customWidth="1"/>
    <col min="14864" max="14864" width="14.7109375" style="31" customWidth="1"/>
    <col min="14865" max="14865" width="11" style="31" customWidth="1"/>
    <col min="14866" max="14866" width="14.140625" style="31" customWidth="1"/>
    <col min="14867" max="14870" width="11.42578125" style="31"/>
    <col min="14871" max="14881" width="10" style="31" customWidth="1"/>
    <col min="14882" max="14887" width="11.5703125" style="31" customWidth="1"/>
    <col min="14888" max="14890" width="15.5703125" style="31" customWidth="1"/>
    <col min="14891" max="14929" width="0" style="31" hidden="1" customWidth="1"/>
    <col min="14930" max="14937" width="14.85546875" style="31" customWidth="1"/>
    <col min="14938" max="14939" width="10.85546875" style="31" customWidth="1"/>
    <col min="14940" max="14951" width="11.42578125" style="31"/>
    <col min="14952" max="14954" width="11.85546875" style="31" customWidth="1"/>
    <col min="14955" max="15104" width="11.42578125" style="31"/>
    <col min="15105" max="15105" width="41" style="31" customWidth="1"/>
    <col min="15106" max="15106" width="14" style="31" customWidth="1"/>
    <col min="15107" max="15107" width="22.140625" style="31" customWidth="1"/>
    <col min="15108" max="15108" width="11" style="31" customWidth="1"/>
    <col min="15109" max="15109" width="12.5703125" style="31" customWidth="1"/>
    <col min="15110" max="15110" width="11" style="31" customWidth="1"/>
    <col min="15111" max="15111" width="12.5703125" style="31" customWidth="1"/>
    <col min="15112" max="15119" width="11" style="31" customWidth="1"/>
    <col min="15120" max="15120" width="14.7109375" style="31" customWidth="1"/>
    <col min="15121" max="15121" width="11" style="31" customWidth="1"/>
    <col min="15122" max="15122" width="14.140625" style="31" customWidth="1"/>
    <col min="15123" max="15126" width="11.42578125" style="31"/>
    <col min="15127" max="15137" width="10" style="31" customWidth="1"/>
    <col min="15138" max="15143" width="11.5703125" style="31" customWidth="1"/>
    <col min="15144" max="15146" width="15.5703125" style="31" customWidth="1"/>
    <col min="15147" max="15185" width="0" style="31" hidden="1" customWidth="1"/>
    <col min="15186" max="15193" width="14.85546875" style="31" customWidth="1"/>
    <col min="15194" max="15195" width="10.85546875" style="31" customWidth="1"/>
    <col min="15196" max="15207" width="11.42578125" style="31"/>
    <col min="15208" max="15210" width="11.85546875" style="31" customWidth="1"/>
    <col min="15211" max="15360" width="11.42578125" style="31"/>
    <col min="15361" max="15361" width="41" style="31" customWidth="1"/>
    <col min="15362" max="15362" width="14" style="31" customWidth="1"/>
    <col min="15363" max="15363" width="22.140625" style="31" customWidth="1"/>
    <col min="15364" max="15364" width="11" style="31" customWidth="1"/>
    <col min="15365" max="15365" width="12.5703125" style="31" customWidth="1"/>
    <col min="15366" max="15366" width="11" style="31" customWidth="1"/>
    <col min="15367" max="15367" width="12.5703125" style="31" customWidth="1"/>
    <col min="15368" max="15375" width="11" style="31" customWidth="1"/>
    <col min="15376" max="15376" width="14.7109375" style="31" customWidth="1"/>
    <col min="15377" max="15377" width="11" style="31" customWidth="1"/>
    <col min="15378" max="15378" width="14.140625" style="31" customWidth="1"/>
    <col min="15379" max="15382" width="11.42578125" style="31"/>
    <col min="15383" max="15393" width="10" style="31" customWidth="1"/>
    <col min="15394" max="15399" width="11.5703125" style="31" customWidth="1"/>
    <col min="15400" max="15402" width="15.5703125" style="31" customWidth="1"/>
    <col min="15403" max="15441" width="0" style="31" hidden="1" customWidth="1"/>
    <col min="15442" max="15449" width="14.85546875" style="31" customWidth="1"/>
    <col min="15450" max="15451" width="10.85546875" style="31" customWidth="1"/>
    <col min="15452" max="15463" width="11.42578125" style="31"/>
    <col min="15464" max="15466" width="11.85546875" style="31" customWidth="1"/>
    <col min="15467" max="15616" width="11.42578125" style="31"/>
    <col min="15617" max="15617" width="41" style="31" customWidth="1"/>
    <col min="15618" max="15618" width="14" style="31" customWidth="1"/>
    <col min="15619" max="15619" width="22.140625" style="31" customWidth="1"/>
    <col min="15620" max="15620" width="11" style="31" customWidth="1"/>
    <col min="15621" max="15621" width="12.5703125" style="31" customWidth="1"/>
    <col min="15622" max="15622" width="11" style="31" customWidth="1"/>
    <col min="15623" max="15623" width="12.5703125" style="31" customWidth="1"/>
    <col min="15624" max="15631" width="11" style="31" customWidth="1"/>
    <col min="15632" max="15632" width="14.7109375" style="31" customWidth="1"/>
    <col min="15633" max="15633" width="11" style="31" customWidth="1"/>
    <col min="15634" max="15634" width="14.140625" style="31" customWidth="1"/>
    <col min="15635" max="15638" width="11.42578125" style="31"/>
    <col min="15639" max="15649" width="10" style="31" customWidth="1"/>
    <col min="15650" max="15655" width="11.5703125" style="31" customWidth="1"/>
    <col min="15656" max="15658" width="15.5703125" style="31" customWidth="1"/>
    <col min="15659" max="15697" width="0" style="31" hidden="1" customWidth="1"/>
    <col min="15698" max="15705" width="14.85546875" style="31" customWidth="1"/>
    <col min="15706" max="15707" width="10.85546875" style="31" customWidth="1"/>
    <col min="15708" max="15719" width="11.42578125" style="31"/>
    <col min="15720" max="15722" width="11.85546875" style="31" customWidth="1"/>
    <col min="15723" max="15872" width="11.42578125" style="31"/>
    <col min="15873" max="15873" width="41" style="31" customWidth="1"/>
    <col min="15874" max="15874" width="14" style="31" customWidth="1"/>
    <col min="15875" max="15875" width="22.140625" style="31" customWidth="1"/>
    <col min="15876" max="15876" width="11" style="31" customWidth="1"/>
    <col min="15877" max="15877" width="12.5703125" style="31" customWidth="1"/>
    <col min="15878" max="15878" width="11" style="31" customWidth="1"/>
    <col min="15879" max="15879" width="12.5703125" style="31" customWidth="1"/>
    <col min="15880" max="15887" width="11" style="31" customWidth="1"/>
    <col min="15888" max="15888" width="14.7109375" style="31" customWidth="1"/>
    <col min="15889" max="15889" width="11" style="31" customWidth="1"/>
    <col min="15890" max="15890" width="14.140625" style="31" customWidth="1"/>
    <col min="15891" max="15894" width="11.42578125" style="31"/>
    <col min="15895" max="15905" width="10" style="31" customWidth="1"/>
    <col min="15906" max="15911" width="11.5703125" style="31" customWidth="1"/>
    <col min="15912" max="15914" width="15.5703125" style="31" customWidth="1"/>
    <col min="15915" max="15953" width="0" style="31" hidden="1" customWidth="1"/>
    <col min="15954" max="15961" width="14.85546875" style="31" customWidth="1"/>
    <col min="15962" max="15963" width="10.85546875" style="31" customWidth="1"/>
    <col min="15964" max="15975" width="11.42578125" style="31"/>
    <col min="15976" max="15978" width="11.85546875" style="31" customWidth="1"/>
    <col min="15979" max="16128" width="11.42578125" style="31"/>
    <col min="16129" max="16129" width="41" style="31" customWidth="1"/>
    <col min="16130" max="16130" width="14" style="31" customWidth="1"/>
    <col min="16131" max="16131" width="22.140625" style="31" customWidth="1"/>
    <col min="16132" max="16132" width="11" style="31" customWidth="1"/>
    <col min="16133" max="16133" width="12.5703125" style="31" customWidth="1"/>
    <col min="16134" max="16134" width="11" style="31" customWidth="1"/>
    <col min="16135" max="16135" width="12.5703125" style="31" customWidth="1"/>
    <col min="16136" max="16143" width="11" style="31" customWidth="1"/>
    <col min="16144" max="16144" width="14.7109375" style="31" customWidth="1"/>
    <col min="16145" max="16145" width="11" style="31" customWidth="1"/>
    <col min="16146" max="16146" width="14.140625" style="31" customWidth="1"/>
    <col min="16147" max="16150" width="11.42578125" style="31"/>
    <col min="16151" max="16161" width="10" style="31" customWidth="1"/>
    <col min="16162" max="16167" width="11.5703125" style="31" customWidth="1"/>
    <col min="16168" max="16170" width="15.5703125" style="31" customWidth="1"/>
    <col min="16171" max="16209" width="0" style="31" hidden="1" customWidth="1"/>
    <col min="16210" max="16217" width="14.85546875" style="31" customWidth="1"/>
    <col min="16218" max="16219" width="10.85546875" style="31" customWidth="1"/>
    <col min="16220" max="16231" width="11.42578125" style="31"/>
    <col min="16232" max="16234" width="11.85546875" style="31" customWidth="1"/>
    <col min="16235" max="16384" width="11.42578125" style="31"/>
  </cols>
  <sheetData>
    <row r="1" spans="1:58" ht="12.75" customHeight="1" x14ac:dyDescent="0.15">
      <c r="A1" s="23" t="s">
        <v>0</v>
      </c>
      <c r="BA1" s="5"/>
      <c r="BB1" s="5"/>
      <c r="BC1" s="5"/>
      <c r="BD1" s="5"/>
      <c r="BE1" s="5"/>
      <c r="BF1" s="5"/>
    </row>
    <row r="2" spans="1:58" ht="12.75" customHeight="1" x14ac:dyDescent="0.15">
      <c r="A2" s="23" t="str">
        <f>CONCATENATE("COMUNA: ",[13]NOMBRE!B2," - ","( ",[13]NOMBRE!C2,[13]NOMBRE!D2,[13]NOMBRE!E2,[13]NOMBRE!F2,[13]NOMBRE!G2," )")</f>
        <v>COMUNA: LLINARES  - ( 07401 )</v>
      </c>
      <c r="BA2" s="5"/>
      <c r="BB2" s="5"/>
      <c r="BC2" s="5"/>
      <c r="BD2" s="5"/>
      <c r="BE2" s="5"/>
      <c r="BF2" s="5"/>
    </row>
    <row r="3" spans="1:58" ht="12.75" customHeight="1" x14ac:dyDescent="0.15">
      <c r="A3" s="23" t="str">
        <f>CONCATENATE("ESTABLECIMIENTO/ESTRATEGIA: ",[13]NOMBRE!B3," - ","( ",[13]NOMBRE!C3,[13]NOMBRE!D3,[13]NOMBRE!E3,[13]NOMBRE!F3,[13]NOMBRE!G3,[13]NOMBRE!H3," )")</f>
        <v>ESTABLECIMIENTO/ESTRATEGIA: HOSPITAL LINARES  - ( 116108 )</v>
      </c>
      <c r="BA3" s="5"/>
      <c r="BB3" s="5"/>
      <c r="BC3" s="5"/>
      <c r="BD3" s="5"/>
      <c r="BE3" s="5"/>
      <c r="BF3" s="5"/>
    </row>
    <row r="4" spans="1:58" ht="12.75" customHeight="1" x14ac:dyDescent="0.15">
      <c r="A4" s="23" t="str">
        <f>CONCATENATE("MES: ",[13]NOMBRE!B6," - ","( ",[13]NOMBRE!C6,[13]NOMBRE!D6," )")</f>
        <v>MES: DICIEMBRE - ( 12 )</v>
      </c>
      <c r="BA4" s="5"/>
      <c r="BB4" s="5"/>
      <c r="BC4" s="5"/>
      <c r="BD4" s="5"/>
      <c r="BE4" s="5"/>
      <c r="BF4" s="5"/>
    </row>
    <row r="5" spans="1:58" ht="12.75" customHeight="1" x14ac:dyDescent="0.15">
      <c r="A5" s="4" t="str">
        <f>CONCATENATE("AÑO: ",[13]NOMBRE!B7)</f>
        <v>AÑO: 2014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BA5" s="5"/>
      <c r="BB5" s="5"/>
      <c r="BC5" s="5"/>
      <c r="BD5" s="5"/>
      <c r="BE5" s="5"/>
      <c r="BF5" s="5"/>
    </row>
    <row r="6" spans="1:58" ht="39.75" customHeight="1" x14ac:dyDescent="0.15">
      <c r="A6" s="436" t="s">
        <v>155</v>
      </c>
      <c r="B6" s="436"/>
      <c r="C6" s="436"/>
      <c r="D6" s="436"/>
      <c r="E6" s="436"/>
      <c r="F6" s="436"/>
      <c r="G6" s="436"/>
      <c r="H6" s="436"/>
      <c r="I6" s="436"/>
      <c r="J6" s="436"/>
      <c r="K6" s="436"/>
      <c r="L6" s="436"/>
      <c r="M6" s="436"/>
      <c r="N6" s="436"/>
      <c r="O6" s="436"/>
      <c r="P6" s="436"/>
      <c r="Q6" s="32"/>
      <c r="BA6" s="2"/>
      <c r="BB6" s="2"/>
      <c r="BC6" s="2"/>
      <c r="BD6" s="2"/>
      <c r="BE6" s="2"/>
      <c r="BF6" s="2"/>
    </row>
    <row r="7" spans="1:58" ht="30" customHeight="1" x14ac:dyDescent="0.2">
      <c r="A7" s="13" t="s">
        <v>5</v>
      </c>
      <c r="B7" s="33"/>
      <c r="C7" s="33"/>
      <c r="D7" s="34"/>
      <c r="E7" s="34"/>
      <c r="F7" s="34"/>
      <c r="G7" s="35"/>
      <c r="H7" s="34"/>
      <c r="I7" s="34"/>
      <c r="J7" s="34"/>
      <c r="K7" s="34"/>
      <c r="L7" s="34"/>
      <c r="M7" s="34"/>
      <c r="N7" s="34"/>
      <c r="O7" s="34"/>
      <c r="P7" s="36"/>
      <c r="BA7" s="2"/>
      <c r="BB7" s="2"/>
      <c r="BC7" s="2"/>
      <c r="BD7" s="2"/>
      <c r="BE7" s="2"/>
      <c r="BF7" s="2"/>
    </row>
    <row r="8" spans="1:58" ht="23.25" customHeight="1" x14ac:dyDescent="0.15">
      <c r="A8" s="295" t="s">
        <v>6</v>
      </c>
      <c r="B8" s="296"/>
      <c r="C8" s="297"/>
      <c r="D8" s="301" t="s">
        <v>4</v>
      </c>
      <c r="E8" s="303" t="s">
        <v>7</v>
      </c>
      <c r="F8" s="304"/>
      <c r="G8" s="304"/>
      <c r="H8" s="304"/>
      <c r="I8" s="304"/>
      <c r="J8" s="304"/>
      <c r="K8" s="304"/>
      <c r="L8" s="304"/>
      <c r="M8" s="304"/>
      <c r="N8" s="304"/>
      <c r="O8" s="305"/>
      <c r="P8" s="303" t="s">
        <v>8</v>
      </c>
      <c r="Q8" s="305"/>
      <c r="R8" s="435" t="s">
        <v>9</v>
      </c>
      <c r="BA8" s="3"/>
      <c r="BB8" s="3"/>
      <c r="BC8" s="3"/>
      <c r="BD8" s="3"/>
      <c r="BE8" s="3"/>
      <c r="BF8" s="3"/>
    </row>
    <row r="9" spans="1:58" ht="22.5" x14ac:dyDescent="0.15">
      <c r="A9" s="298"/>
      <c r="B9" s="299"/>
      <c r="C9" s="300"/>
      <c r="D9" s="329"/>
      <c r="E9" s="288" t="s">
        <v>10</v>
      </c>
      <c r="F9" s="38" t="s">
        <v>11</v>
      </c>
      <c r="G9" s="38" t="s">
        <v>12</v>
      </c>
      <c r="H9" s="38" t="s">
        <v>13</v>
      </c>
      <c r="I9" s="38" t="s">
        <v>14</v>
      </c>
      <c r="J9" s="38" t="s">
        <v>15</v>
      </c>
      <c r="K9" s="38" t="s">
        <v>16</v>
      </c>
      <c r="L9" s="38" t="s">
        <v>17</v>
      </c>
      <c r="M9" s="38" t="s">
        <v>18</v>
      </c>
      <c r="N9" s="38" t="s">
        <v>19</v>
      </c>
      <c r="O9" s="39" t="s">
        <v>20</v>
      </c>
      <c r="P9" s="40" t="s">
        <v>1</v>
      </c>
      <c r="Q9" s="289" t="s">
        <v>2</v>
      </c>
      <c r="R9" s="435"/>
      <c r="BA9" s="3"/>
      <c r="BB9" s="3"/>
      <c r="BC9" s="3"/>
      <c r="BD9" s="3"/>
      <c r="BE9" s="3"/>
      <c r="BF9" s="3"/>
    </row>
    <row r="10" spans="1:58" ht="20.25" customHeight="1" x14ac:dyDescent="0.2">
      <c r="A10" s="13" t="s">
        <v>21</v>
      </c>
      <c r="B10" s="42"/>
      <c r="C10" s="42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BA10" s="2"/>
      <c r="BB10" s="2"/>
      <c r="BC10" s="2"/>
      <c r="BD10" s="2"/>
      <c r="BE10" s="2"/>
      <c r="BF10" s="2"/>
    </row>
    <row r="11" spans="1:58" ht="15.75" customHeight="1" x14ac:dyDescent="0.2">
      <c r="A11" s="437" t="s">
        <v>22</v>
      </c>
      <c r="B11" s="415" t="s">
        <v>23</v>
      </c>
      <c r="C11" s="417"/>
      <c r="D11" s="44">
        <f>SUM(E11:O11)</f>
        <v>0</v>
      </c>
      <c r="E11" s="45"/>
      <c r="F11" s="46"/>
      <c r="G11" s="46"/>
      <c r="H11" s="47"/>
      <c r="I11" s="47"/>
      <c r="J11" s="47"/>
      <c r="K11" s="47"/>
      <c r="L11" s="47"/>
      <c r="M11" s="47"/>
      <c r="N11" s="48"/>
      <c r="O11" s="49"/>
      <c r="P11" s="46"/>
      <c r="Q11" s="49"/>
      <c r="R11" s="50"/>
      <c r="S11" s="51" t="str">
        <f>+BA11&amp;BB11</f>
        <v/>
      </c>
      <c r="BA11" s="17" t="str">
        <f>IF($D11&lt;&gt;($P11+$Q11)," El número consultas según sexo NO puede ser diferente al Total.","")</f>
        <v/>
      </c>
      <c r="BB11" s="17" t="str">
        <f>IF($M11&lt;$R11," Las consultas de 60 años NO puede ser mayor que el de 20-64 años.","")</f>
        <v/>
      </c>
      <c r="BC11" s="3"/>
      <c r="BD11" s="25">
        <f>IF($D11&lt;&gt;($P11+$Q11),1,0)</f>
        <v>0</v>
      </c>
      <c r="BE11" s="25">
        <f>IF($M11&lt;$R11,1,0)</f>
        <v>0</v>
      </c>
      <c r="BF11" s="3"/>
    </row>
    <row r="12" spans="1:58" ht="15.75" customHeight="1" x14ac:dyDescent="0.2">
      <c r="A12" s="438"/>
      <c r="B12" s="366" t="s">
        <v>27</v>
      </c>
      <c r="C12" s="368"/>
      <c r="D12" s="52">
        <f>SUM(E12:O12)</f>
        <v>0</v>
      </c>
      <c r="E12" s="53"/>
      <c r="F12" s="54"/>
      <c r="G12" s="54"/>
      <c r="H12" s="55"/>
      <c r="I12" s="55"/>
      <c r="J12" s="55"/>
      <c r="K12" s="55"/>
      <c r="L12" s="55"/>
      <c r="M12" s="55"/>
      <c r="N12" s="56"/>
      <c r="O12" s="57"/>
      <c r="P12" s="54"/>
      <c r="Q12" s="57"/>
      <c r="R12" s="58"/>
      <c r="S12" s="51" t="str">
        <f>+BA12&amp;BB12</f>
        <v/>
      </c>
      <c r="BA12" s="17" t="str">
        <f>IF($D12&lt;&gt;($P12+$Q12)," El número consultas según sexo NO puede ser diferente al Total.","")</f>
        <v/>
      </c>
      <c r="BB12" s="17" t="str">
        <f>IF($M12&lt;$R12," Las consultas de 60 años NO puede ser mayor que el de 20-64 años.","")</f>
        <v/>
      </c>
      <c r="BC12" s="3"/>
      <c r="BD12" s="25">
        <f>IF($D12&lt;&gt;($P12+$Q12),1,0)</f>
        <v>0</v>
      </c>
      <c r="BE12" s="25">
        <f>IF($M12&lt;$R12,1,0)</f>
        <v>0</v>
      </c>
      <c r="BF12" s="3"/>
    </row>
    <row r="13" spans="1:58" ht="21" customHeight="1" x14ac:dyDescent="0.2">
      <c r="A13" s="14" t="s">
        <v>28</v>
      </c>
      <c r="B13" s="59"/>
      <c r="C13" s="59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BA13" s="2"/>
      <c r="BB13" s="2"/>
      <c r="BC13" s="2"/>
      <c r="BD13" s="2"/>
      <c r="BE13" s="2"/>
      <c r="BF13" s="2"/>
    </row>
    <row r="14" spans="1:58" ht="32.25" customHeight="1" x14ac:dyDescent="0.15">
      <c r="A14" s="363" t="s">
        <v>6</v>
      </c>
      <c r="B14" s="439"/>
      <c r="C14" s="439"/>
      <c r="D14" s="61" t="s">
        <v>4</v>
      </c>
      <c r="E14" s="288" t="s">
        <v>10</v>
      </c>
      <c r="F14" s="38" t="s">
        <v>12</v>
      </c>
      <c r="G14" s="38" t="s">
        <v>14</v>
      </c>
      <c r="H14" s="38" t="s">
        <v>15</v>
      </c>
      <c r="I14" s="38" t="s">
        <v>16</v>
      </c>
      <c r="J14" s="38" t="s">
        <v>17</v>
      </c>
      <c r="K14" s="38" t="s">
        <v>18</v>
      </c>
      <c r="L14" s="38" t="s">
        <v>19</v>
      </c>
      <c r="M14" s="39" t="s">
        <v>20</v>
      </c>
      <c r="N14" s="40" t="s">
        <v>1</v>
      </c>
      <c r="O14" s="289" t="s">
        <v>2</v>
      </c>
      <c r="BA14" s="2"/>
      <c r="BB14" s="2"/>
      <c r="BC14" s="3"/>
      <c r="BD14" s="2"/>
      <c r="BE14" s="2"/>
      <c r="BF14" s="3"/>
    </row>
    <row r="15" spans="1:58" ht="18.75" customHeight="1" x14ac:dyDescent="0.2">
      <c r="A15" s="440" t="s">
        <v>156</v>
      </c>
      <c r="B15" s="441"/>
      <c r="C15" s="442"/>
      <c r="D15" s="52">
        <f>SUM(E15:M15)</f>
        <v>11</v>
      </c>
      <c r="E15" s="62"/>
      <c r="F15" s="63"/>
      <c r="G15" s="63"/>
      <c r="H15" s="63"/>
      <c r="I15" s="63">
        <v>7</v>
      </c>
      <c r="J15" s="63"/>
      <c r="K15" s="63">
        <v>3</v>
      </c>
      <c r="L15" s="63">
        <v>1</v>
      </c>
      <c r="M15" s="64"/>
      <c r="N15" s="62">
        <v>7</v>
      </c>
      <c r="O15" s="64">
        <v>4</v>
      </c>
      <c r="P15" s="51" t="str">
        <f>+BA15</f>
        <v/>
      </c>
      <c r="BA15" s="17" t="str">
        <f>IF($D15&lt;&gt;($N15+$O15)," El número consultas según sexo NO puede ser diferente al Total.","")</f>
        <v/>
      </c>
      <c r="BB15" s="3"/>
      <c r="BC15" s="3"/>
      <c r="BD15" s="25">
        <f>IF($D15&lt;&gt;($N15+$O15),1,0)</f>
        <v>0</v>
      </c>
      <c r="BE15" s="2"/>
      <c r="BF15" s="3"/>
    </row>
    <row r="16" spans="1:58" ht="14.25" customHeight="1" x14ac:dyDescent="0.2">
      <c r="A16" s="440" t="s">
        <v>29</v>
      </c>
      <c r="B16" s="441"/>
      <c r="C16" s="442"/>
      <c r="D16" s="52">
        <f>SUM(E16:M16)</f>
        <v>22</v>
      </c>
      <c r="E16" s="53">
        <v>1</v>
      </c>
      <c r="F16" s="55">
        <v>1</v>
      </c>
      <c r="G16" s="55"/>
      <c r="H16" s="55">
        <v>1</v>
      </c>
      <c r="I16" s="55">
        <v>5</v>
      </c>
      <c r="J16" s="55">
        <v>1</v>
      </c>
      <c r="K16" s="55">
        <v>11</v>
      </c>
      <c r="L16" s="55">
        <v>2</v>
      </c>
      <c r="M16" s="57"/>
      <c r="N16" s="54">
        <v>10</v>
      </c>
      <c r="O16" s="57">
        <v>12</v>
      </c>
      <c r="P16" s="51" t="str">
        <f>+BA16</f>
        <v/>
      </c>
      <c r="BA16" s="17" t="str">
        <f>IF($D16&lt;&gt;($N16+$O16)," El número consultas según sexo NO puede ser diferente al Total.","")</f>
        <v/>
      </c>
      <c r="BB16" s="3"/>
      <c r="BC16" s="3"/>
      <c r="BD16" s="25">
        <f>IF($D16&lt;&gt;($N16+$O16),1,0)</f>
        <v>0</v>
      </c>
      <c r="BE16" s="2"/>
      <c r="BF16" s="3"/>
    </row>
    <row r="17" spans="1:58" ht="36.75" customHeight="1" x14ac:dyDescent="0.2">
      <c r="A17" s="14" t="s">
        <v>30</v>
      </c>
      <c r="B17" s="65"/>
      <c r="C17" s="65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BA17" s="2"/>
      <c r="BB17" s="2"/>
      <c r="BC17" s="2"/>
      <c r="BD17" s="2"/>
      <c r="BE17" s="2"/>
      <c r="BF17" s="2"/>
    </row>
    <row r="18" spans="1:58" x14ac:dyDescent="0.15">
      <c r="A18" s="295" t="s">
        <v>31</v>
      </c>
      <c r="B18" s="296"/>
      <c r="C18" s="297"/>
      <c r="D18" s="443" t="s">
        <v>32</v>
      </c>
      <c r="E18" s="303" t="s">
        <v>7</v>
      </c>
      <c r="F18" s="304"/>
      <c r="G18" s="304"/>
      <c r="H18" s="304"/>
      <c r="I18" s="304"/>
      <c r="J18" s="304"/>
      <c r="K18" s="304"/>
      <c r="L18" s="304"/>
      <c r="M18" s="304"/>
      <c r="N18" s="304"/>
      <c r="O18" s="305"/>
      <c r="P18" s="301" t="s">
        <v>33</v>
      </c>
      <c r="Q18" s="306" t="s">
        <v>9</v>
      </c>
      <c r="R18" s="306" t="s">
        <v>34</v>
      </c>
      <c r="BA18" s="2"/>
      <c r="BB18" s="2"/>
      <c r="BC18" s="2"/>
      <c r="BD18" s="3"/>
      <c r="BE18" s="3"/>
      <c r="BF18" s="3"/>
    </row>
    <row r="19" spans="1:58" ht="22.5" x14ac:dyDescent="0.15">
      <c r="A19" s="298"/>
      <c r="B19" s="299"/>
      <c r="C19" s="300"/>
      <c r="D19" s="444"/>
      <c r="E19" s="288" t="s">
        <v>10</v>
      </c>
      <c r="F19" s="38" t="s">
        <v>11</v>
      </c>
      <c r="G19" s="38" t="s">
        <v>12</v>
      </c>
      <c r="H19" s="38" t="s">
        <v>13</v>
      </c>
      <c r="I19" s="38" t="s">
        <v>14</v>
      </c>
      <c r="J19" s="38" t="s">
        <v>15</v>
      </c>
      <c r="K19" s="38" t="s">
        <v>16</v>
      </c>
      <c r="L19" s="38" t="s">
        <v>17</v>
      </c>
      <c r="M19" s="38" t="s">
        <v>18</v>
      </c>
      <c r="N19" s="38" t="s">
        <v>19</v>
      </c>
      <c r="O19" s="39" t="s">
        <v>20</v>
      </c>
      <c r="P19" s="329"/>
      <c r="Q19" s="307"/>
      <c r="R19" s="307"/>
      <c r="BE19" s="3"/>
      <c r="BF19" s="3"/>
    </row>
    <row r="20" spans="1:58" ht="13.5" customHeight="1" x14ac:dyDescent="0.15">
      <c r="A20" s="67" t="s">
        <v>35</v>
      </c>
      <c r="B20" s="68"/>
      <c r="C20" s="68"/>
      <c r="D20" s="69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69"/>
      <c r="Q20" s="70"/>
      <c r="R20" s="70"/>
      <c r="BE20" s="3"/>
      <c r="BF20" s="3"/>
    </row>
    <row r="21" spans="1:58" ht="18.75" customHeight="1" x14ac:dyDescent="0.15">
      <c r="A21" s="445" t="s">
        <v>36</v>
      </c>
      <c r="B21" s="446"/>
      <c r="C21" s="447"/>
      <c r="D21" s="44">
        <f>SUM(E21:O21)</f>
        <v>1</v>
      </c>
      <c r="E21" s="71"/>
      <c r="F21" s="71"/>
      <c r="G21" s="71"/>
      <c r="H21" s="63"/>
      <c r="I21" s="63"/>
      <c r="J21" s="63"/>
      <c r="K21" s="63"/>
      <c r="L21" s="63"/>
      <c r="M21" s="63"/>
      <c r="N21" s="63">
        <v>1</v>
      </c>
      <c r="O21" s="72"/>
      <c r="P21" s="73"/>
      <c r="Q21" s="72"/>
      <c r="R21" s="74"/>
      <c r="S21" s="75" t="str">
        <f>+BA21</f>
        <v/>
      </c>
      <c r="BA21" s="17" t="str">
        <f>IF($M21&lt;$Q21," Las actividades de 60 años NO puede ser mayor que el de 20-64 años.","")</f>
        <v/>
      </c>
      <c r="BB21" s="3"/>
      <c r="BC21" s="3"/>
      <c r="BD21" s="26">
        <f>IF($M21&lt;$Q21,1,0)</f>
        <v>0</v>
      </c>
      <c r="BE21" s="2"/>
      <c r="BF21" s="3"/>
    </row>
    <row r="22" spans="1:58" ht="16.5" customHeight="1" x14ac:dyDescent="0.15">
      <c r="A22" s="445" t="s">
        <v>37</v>
      </c>
      <c r="B22" s="446"/>
      <c r="C22" s="447"/>
      <c r="D22" s="76">
        <f>SUM(J22:O22)</f>
        <v>0</v>
      </c>
      <c r="E22" s="77"/>
      <c r="F22" s="78"/>
      <c r="G22" s="78"/>
      <c r="H22" s="79"/>
      <c r="I22" s="79"/>
      <c r="J22" s="80"/>
      <c r="K22" s="80"/>
      <c r="L22" s="80"/>
      <c r="M22" s="80"/>
      <c r="N22" s="80"/>
      <c r="O22" s="81"/>
      <c r="P22" s="82"/>
      <c r="Q22" s="81"/>
      <c r="R22" s="83"/>
      <c r="S22" s="75" t="str">
        <f>+BA22</f>
        <v/>
      </c>
      <c r="BA22" s="17" t="str">
        <f>IF($M22&lt;$Q22," Las actividades de 60 años NO puede ser mayor que el de 20-64 años.","")</f>
        <v/>
      </c>
      <c r="BB22" s="3"/>
      <c r="BC22" s="3"/>
      <c r="BD22" s="26">
        <f>IF($M22&lt;$Q22,1,0)</f>
        <v>0</v>
      </c>
      <c r="BE22" s="2"/>
      <c r="BF22" s="3"/>
    </row>
    <row r="23" spans="1:58" ht="18" customHeight="1" x14ac:dyDescent="0.15">
      <c r="A23" s="448" t="s">
        <v>38</v>
      </c>
      <c r="B23" s="449"/>
      <c r="C23" s="450"/>
      <c r="D23" s="84">
        <f>SUM(E23:O23)</f>
        <v>0</v>
      </c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5"/>
      <c r="Q23" s="86"/>
      <c r="R23" s="87"/>
      <c r="S23" s="75" t="str">
        <f>+BA23</f>
        <v/>
      </c>
      <c r="BA23" s="17" t="str">
        <f>IF($M23&lt;$Q23," Las actividades de 60 años NO puede ser mayor que el de 20-64 años.","")</f>
        <v/>
      </c>
      <c r="BB23" s="3"/>
      <c r="BC23" s="3"/>
      <c r="BD23" s="26">
        <f>IF($M23&lt;$Q23,1,0)</f>
        <v>0</v>
      </c>
      <c r="BE23" s="2"/>
      <c r="BF23" s="3"/>
    </row>
    <row r="24" spans="1:58" ht="13.5" customHeight="1" x14ac:dyDescent="0.15">
      <c r="A24" s="303" t="s">
        <v>39</v>
      </c>
      <c r="B24" s="304"/>
      <c r="C24" s="304"/>
      <c r="D24" s="88">
        <f>SUM(E24:O24)</f>
        <v>1</v>
      </c>
      <c r="E24" s="89">
        <f>SUM(E21,E23)</f>
        <v>0</v>
      </c>
      <c r="F24" s="89">
        <f>SUM(F21,F23)</f>
        <v>0</v>
      </c>
      <c r="G24" s="89">
        <f>SUM(G21,G23)</f>
        <v>0</v>
      </c>
      <c r="H24" s="90">
        <f>SUM(H21,H23)</f>
        <v>0</v>
      </c>
      <c r="I24" s="90">
        <f>SUM(I21,I23)</f>
        <v>0</v>
      </c>
      <c r="J24" s="90">
        <f t="shared" ref="J24:O24" si="0">SUM(J21:J23)</f>
        <v>0</v>
      </c>
      <c r="K24" s="90">
        <f t="shared" si="0"/>
        <v>0</v>
      </c>
      <c r="L24" s="90">
        <f t="shared" si="0"/>
        <v>0</v>
      </c>
      <c r="M24" s="90">
        <f t="shared" si="0"/>
        <v>0</v>
      </c>
      <c r="N24" s="91">
        <f t="shared" si="0"/>
        <v>1</v>
      </c>
      <c r="O24" s="91">
        <f t="shared" si="0"/>
        <v>0</v>
      </c>
      <c r="P24" s="92"/>
      <c r="Q24" s="93">
        <f>SUM(Q21:Q23)</f>
        <v>0</v>
      </c>
      <c r="R24" s="88">
        <f>SUM(R21:R23)</f>
        <v>0</v>
      </c>
      <c r="S24" s="75" t="str">
        <f>+BA24</f>
        <v/>
      </c>
      <c r="BA24" s="17" t="str">
        <f>IF($M24&lt;$Q24," Las actividades de 60 años NO puede ser mayor que el de 20-64 años.","")</f>
        <v/>
      </c>
      <c r="BB24" s="3"/>
      <c r="BC24" s="3"/>
      <c r="BD24" s="26">
        <f>IF($M24&lt;$Q24,1,0)</f>
        <v>0</v>
      </c>
      <c r="BE24" s="2"/>
      <c r="BF24" s="3"/>
    </row>
    <row r="25" spans="1:58" ht="23.25" customHeight="1" x14ac:dyDescent="0.15">
      <c r="A25" s="67" t="s">
        <v>40</v>
      </c>
      <c r="B25" s="94"/>
      <c r="C25" s="94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60"/>
      <c r="BA25" s="2"/>
      <c r="BB25" s="2"/>
      <c r="BC25" s="2"/>
      <c r="BD25" s="2"/>
      <c r="BE25" s="2"/>
      <c r="BF25" s="3"/>
    </row>
    <row r="26" spans="1:58" ht="16.5" customHeight="1" x14ac:dyDescent="0.15">
      <c r="A26" s="308" t="s">
        <v>157</v>
      </c>
      <c r="B26" s="309"/>
      <c r="C26" s="310"/>
      <c r="D26" s="44">
        <f>SUM(E26:O26)</f>
        <v>0</v>
      </c>
      <c r="E26" s="62"/>
      <c r="F26" s="71"/>
      <c r="G26" s="71"/>
      <c r="H26" s="71"/>
      <c r="I26" s="71"/>
      <c r="J26" s="71"/>
      <c r="K26" s="63"/>
      <c r="L26" s="71"/>
      <c r="M26" s="63"/>
      <c r="N26" s="72"/>
      <c r="O26" s="64"/>
      <c r="P26" s="74"/>
      <c r="Q26" s="74"/>
      <c r="R26" s="74"/>
      <c r="S26" s="75" t="str">
        <f>+BA26&amp;BB26&amp;BC26</f>
        <v/>
      </c>
      <c r="BA26" s="11" t="str">
        <f>IF($D26=0,"",IF($P26="",IF($D26="",""," No olvide escribir la columna Beneficiarios."),""))</f>
        <v/>
      </c>
      <c r="BB26" s="11" t="str">
        <f>IF($D26&lt;$P26," El número de Beneficiarios NO puede ser mayor que el Total.","")</f>
        <v/>
      </c>
      <c r="BC26" s="17" t="str">
        <f>IF($M26&lt;$Q26," Las actividades de 60 años NO puede ser mayor que el de 20-64 años.","")</f>
        <v/>
      </c>
      <c r="BD26" s="26">
        <f>IF($M26&lt;$Q26,1,0)</f>
        <v>0</v>
      </c>
      <c r="BE26" s="26">
        <f>IF($D26&lt;$P26,1,0)</f>
        <v>0</v>
      </c>
      <c r="BF26" s="26" t="str">
        <f>IF($D26=0,"",IF($P26="",IF($D26="","",1),0))</f>
        <v/>
      </c>
    </row>
    <row r="27" spans="1:58" ht="14.25" customHeight="1" x14ac:dyDescent="0.15">
      <c r="A27" s="387" t="s">
        <v>158</v>
      </c>
      <c r="B27" s="388"/>
      <c r="C27" s="389"/>
      <c r="D27" s="76">
        <f t="shared" ref="D27:D37" si="1">SUM(E27:O27)</f>
        <v>45</v>
      </c>
      <c r="E27" s="96"/>
      <c r="F27" s="97">
        <v>1</v>
      </c>
      <c r="G27" s="97">
        <v>6</v>
      </c>
      <c r="H27" s="97">
        <v>6</v>
      </c>
      <c r="I27" s="97">
        <v>3</v>
      </c>
      <c r="J27" s="97"/>
      <c r="K27" s="80">
        <v>27</v>
      </c>
      <c r="L27" s="80">
        <v>2</v>
      </c>
      <c r="M27" s="80"/>
      <c r="N27" s="80"/>
      <c r="O27" s="98"/>
      <c r="P27" s="83">
        <v>45</v>
      </c>
      <c r="Q27" s="82"/>
      <c r="R27" s="83"/>
      <c r="S27" s="75" t="str">
        <f t="shared" ref="S27:S37" si="2">+BA27&amp;BB27&amp;BC27</f>
        <v/>
      </c>
      <c r="BA27" s="11" t="str">
        <f t="shared" ref="BA27:BA37" si="3">IF($D27=0,"",IF($P27="",IF($D27="",""," No olvide escribir la columna Beneficiarios."),""))</f>
        <v/>
      </c>
      <c r="BB27" s="11" t="str">
        <f t="shared" ref="BB27:BB37" si="4">IF($D27&lt;$P27," El número de Beneficiarios NO puede ser mayor que el Total.","")</f>
        <v/>
      </c>
      <c r="BC27" s="8"/>
      <c r="BD27" s="8"/>
      <c r="BE27" s="26">
        <f t="shared" ref="BE27:BE37" si="5">IF($D27&lt;$P27,1,0)</f>
        <v>0</v>
      </c>
      <c r="BF27" s="26">
        <f t="shared" ref="BF27:BF37" si="6">IF($D27=0,"",IF($P27="",IF($D27="","",1),0))</f>
        <v>0</v>
      </c>
    </row>
    <row r="28" spans="1:58" ht="18" customHeight="1" x14ac:dyDescent="0.15">
      <c r="A28" s="311" t="s">
        <v>41</v>
      </c>
      <c r="B28" s="312"/>
      <c r="C28" s="313"/>
      <c r="D28" s="76">
        <f t="shared" si="1"/>
        <v>1</v>
      </c>
      <c r="E28" s="96"/>
      <c r="F28" s="97"/>
      <c r="G28" s="97"/>
      <c r="H28" s="97"/>
      <c r="I28" s="97"/>
      <c r="J28" s="97"/>
      <c r="K28" s="80"/>
      <c r="L28" s="97"/>
      <c r="M28" s="80"/>
      <c r="N28" s="81">
        <v>1</v>
      </c>
      <c r="O28" s="98"/>
      <c r="P28" s="83">
        <v>1</v>
      </c>
      <c r="Q28" s="83"/>
      <c r="R28" s="83"/>
      <c r="S28" s="75" t="str">
        <f t="shared" si="2"/>
        <v/>
      </c>
      <c r="BA28" s="11" t="str">
        <f t="shared" si="3"/>
        <v/>
      </c>
      <c r="BB28" s="11" t="str">
        <f t="shared" si="4"/>
        <v/>
      </c>
      <c r="BC28" s="17" t="str">
        <f>IF($M28&lt;$Q28," Las actividades de 60 años NO puede ser mayor que el de 20-64 años.","")</f>
        <v/>
      </c>
      <c r="BD28" s="26">
        <f>IF($M28&lt;$Q28,1,0)</f>
        <v>0</v>
      </c>
      <c r="BE28" s="26">
        <f t="shared" si="5"/>
        <v>0</v>
      </c>
      <c r="BF28" s="26">
        <f t="shared" si="6"/>
        <v>0</v>
      </c>
    </row>
    <row r="29" spans="1:58" ht="14.25" customHeight="1" x14ac:dyDescent="0.15">
      <c r="A29" s="311" t="s">
        <v>42</v>
      </c>
      <c r="B29" s="312"/>
      <c r="C29" s="313"/>
      <c r="D29" s="76">
        <f>SUM(E29:H29)</f>
        <v>0</v>
      </c>
      <c r="E29" s="96"/>
      <c r="F29" s="97"/>
      <c r="G29" s="97"/>
      <c r="H29" s="97"/>
      <c r="I29" s="79"/>
      <c r="J29" s="79"/>
      <c r="K29" s="79"/>
      <c r="L29" s="79"/>
      <c r="M29" s="79"/>
      <c r="N29" s="79"/>
      <c r="O29" s="99"/>
      <c r="P29" s="83"/>
      <c r="Q29" s="82"/>
      <c r="R29" s="83"/>
      <c r="S29" s="75" t="str">
        <f t="shared" si="2"/>
        <v/>
      </c>
      <c r="BA29" s="11" t="str">
        <f t="shared" si="3"/>
        <v/>
      </c>
      <c r="BB29" s="11" t="str">
        <f t="shared" si="4"/>
        <v/>
      </c>
      <c r="BC29" s="8"/>
      <c r="BD29" s="8"/>
      <c r="BE29" s="26">
        <f t="shared" si="5"/>
        <v>0</v>
      </c>
      <c r="BF29" s="26" t="str">
        <f t="shared" si="6"/>
        <v/>
      </c>
    </row>
    <row r="30" spans="1:58" ht="15.75" customHeight="1" x14ac:dyDescent="0.15">
      <c r="A30" s="387" t="s">
        <v>159</v>
      </c>
      <c r="B30" s="388"/>
      <c r="C30" s="389"/>
      <c r="D30" s="76">
        <f t="shared" si="1"/>
        <v>1</v>
      </c>
      <c r="E30" s="96"/>
      <c r="F30" s="97"/>
      <c r="G30" s="97"/>
      <c r="H30" s="97"/>
      <c r="I30" s="97"/>
      <c r="J30" s="97"/>
      <c r="K30" s="80"/>
      <c r="L30" s="97"/>
      <c r="M30" s="80"/>
      <c r="N30" s="81">
        <v>1</v>
      </c>
      <c r="O30" s="98"/>
      <c r="P30" s="83">
        <v>1</v>
      </c>
      <c r="Q30" s="83"/>
      <c r="R30" s="83"/>
      <c r="S30" s="75" t="str">
        <f t="shared" si="2"/>
        <v/>
      </c>
      <c r="BA30" s="11" t="str">
        <f t="shared" si="3"/>
        <v/>
      </c>
      <c r="BB30" s="11" t="str">
        <f t="shared" si="4"/>
        <v/>
      </c>
      <c r="BC30" s="17" t="str">
        <f>IF($M30&lt;$Q30," Las actividades de 60 años NO puede ser mayor que el de 20-64 años.","")</f>
        <v/>
      </c>
      <c r="BD30" s="26">
        <f>IF($M30&lt;$Q30,1,0)</f>
        <v>0</v>
      </c>
      <c r="BE30" s="26">
        <f t="shared" si="5"/>
        <v>0</v>
      </c>
      <c r="BF30" s="26">
        <f t="shared" si="6"/>
        <v>0</v>
      </c>
    </row>
    <row r="31" spans="1:58" ht="15.75" customHeight="1" x14ac:dyDescent="0.15">
      <c r="A31" s="387" t="s">
        <v>160</v>
      </c>
      <c r="B31" s="388"/>
      <c r="C31" s="389"/>
      <c r="D31" s="76">
        <f t="shared" si="1"/>
        <v>0</v>
      </c>
      <c r="E31" s="96"/>
      <c r="F31" s="97"/>
      <c r="G31" s="97"/>
      <c r="H31" s="97"/>
      <c r="I31" s="97"/>
      <c r="J31" s="97"/>
      <c r="K31" s="80"/>
      <c r="L31" s="97"/>
      <c r="M31" s="80"/>
      <c r="N31" s="81"/>
      <c r="O31" s="98"/>
      <c r="P31" s="83"/>
      <c r="Q31" s="83"/>
      <c r="R31" s="83"/>
      <c r="S31" s="75" t="str">
        <f t="shared" si="2"/>
        <v/>
      </c>
      <c r="BA31" s="11" t="str">
        <f t="shared" si="3"/>
        <v/>
      </c>
      <c r="BB31" s="11" t="str">
        <f t="shared" si="4"/>
        <v/>
      </c>
      <c r="BC31" s="17" t="str">
        <f>IF($M31&lt;$Q31," Las actividades de 60 años NO puede ser mayor que el de 20-64 años.","")</f>
        <v/>
      </c>
      <c r="BD31" s="26">
        <f>IF($M31&lt;$Q31,1,0)</f>
        <v>0</v>
      </c>
      <c r="BE31" s="26">
        <f t="shared" si="5"/>
        <v>0</v>
      </c>
      <c r="BF31" s="26" t="str">
        <f t="shared" si="6"/>
        <v/>
      </c>
    </row>
    <row r="32" spans="1:58" ht="15.75" customHeight="1" x14ac:dyDescent="0.15">
      <c r="A32" s="421" t="s">
        <v>43</v>
      </c>
      <c r="B32" s="422"/>
      <c r="C32" s="423"/>
      <c r="D32" s="76">
        <f>SUM(E32:K32)</f>
        <v>0</v>
      </c>
      <c r="E32" s="96"/>
      <c r="F32" s="97"/>
      <c r="G32" s="97"/>
      <c r="H32" s="97"/>
      <c r="I32" s="97"/>
      <c r="J32" s="97"/>
      <c r="K32" s="80"/>
      <c r="L32" s="78"/>
      <c r="M32" s="79"/>
      <c r="N32" s="79"/>
      <c r="O32" s="99"/>
      <c r="P32" s="83"/>
      <c r="Q32" s="82"/>
      <c r="R32" s="83"/>
      <c r="S32" s="75" t="str">
        <f t="shared" si="2"/>
        <v/>
      </c>
      <c r="BA32" s="11" t="str">
        <f t="shared" si="3"/>
        <v/>
      </c>
      <c r="BB32" s="11" t="str">
        <f t="shared" si="4"/>
        <v/>
      </c>
      <c r="BC32" s="8"/>
      <c r="BD32" s="8"/>
      <c r="BE32" s="26">
        <f t="shared" si="5"/>
        <v>0</v>
      </c>
      <c r="BF32" s="26" t="str">
        <f t="shared" si="6"/>
        <v/>
      </c>
    </row>
    <row r="33" spans="1:58" ht="15" customHeight="1" x14ac:dyDescent="0.15">
      <c r="A33" s="344" t="s">
        <v>161</v>
      </c>
      <c r="B33" s="429" t="s">
        <v>162</v>
      </c>
      <c r="C33" s="430"/>
      <c r="D33" s="76">
        <f>SUM(E33:K33)</f>
        <v>0</v>
      </c>
      <c r="E33" s="97"/>
      <c r="F33" s="97"/>
      <c r="G33" s="97"/>
      <c r="H33" s="97"/>
      <c r="I33" s="97"/>
      <c r="J33" s="97"/>
      <c r="K33" s="80"/>
      <c r="L33" s="78"/>
      <c r="M33" s="79"/>
      <c r="N33" s="79"/>
      <c r="O33" s="99"/>
      <c r="P33" s="83"/>
      <c r="Q33" s="82"/>
      <c r="R33" s="83"/>
      <c r="S33" s="75" t="str">
        <f t="shared" si="2"/>
        <v/>
      </c>
      <c r="BA33" s="11" t="str">
        <f t="shared" si="3"/>
        <v/>
      </c>
      <c r="BB33" s="11" t="str">
        <f t="shared" si="4"/>
        <v/>
      </c>
      <c r="BC33" s="8"/>
      <c r="BD33" s="8"/>
      <c r="BE33" s="26">
        <f t="shared" si="5"/>
        <v>0</v>
      </c>
      <c r="BF33" s="26" t="str">
        <f t="shared" si="6"/>
        <v/>
      </c>
    </row>
    <row r="34" spans="1:58" ht="15.75" customHeight="1" x14ac:dyDescent="0.15">
      <c r="A34" s="345"/>
      <c r="B34" s="431" t="s">
        <v>163</v>
      </c>
      <c r="C34" s="432"/>
      <c r="D34" s="76">
        <f>SUM(E34:K34)</f>
        <v>0</v>
      </c>
      <c r="E34" s="96"/>
      <c r="F34" s="80"/>
      <c r="G34" s="80"/>
      <c r="H34" s="80"/>
      <c r="I34" s="80"/>
      <c r="J34" s="80"/>
      <c r="K34" s="80"/>
      <c r="L34" s="79"/>
      <c r="M34" s="79"/>
      <c r="N34" s="79"/>
      <c r="O34" s="99"/>
      <c r="P34" s="83"/>
      <c r="Q34" s="82"/>
      <c r="R34" s="83"/>
      <c r="S34" s="75" t="str">
        <f t="shared" si="2"/>
        <v/>
      </c>
      <c r="BA34" s="11" t="str">
        <f t="shared" si="3"/>
        <v/>
      </c>
      <c r="BB34" s="11" t="str">
        <f t="shared" si="4"/>
        <v/>
      </c>
      <c r="BC34" s="8"/>
      <c r="BD34" s="8"/>
      <c r="BE34" s="26">
        <f t="shared" si="5"/>
        <v>0</v>
      </c>
      <c r="BF34" s="26" t="str">
        <f t="shared" si="6"/>
        <v/>
      </c>
    </row>
    <row r="35" spans="1:58" ht="15.75" customHeight="1" x14ac:dyDescent="0.15">
      <c r="A35" s="345"/>
      <c r="B35" s="431" t="s">
        <v>164</v>
      </c>
      <c r="C35" s="432"/>
      <c r="D35" s="76">
        <f>SUM(E35:K35)</f>
        <v>0</v>
      </c>
      <c r="E35" s="96"/>
      <c r="F35" s="80"/>
      <c r="G35" s="80"/>
      <c r="H35" s="80"/>
      <c r="I35" s="80"/>
      <c r="J35" s="80"/>
      <c r="K35" s="80"/>
      <c r="L35" s="79"/>
      <c r="M35" s="79"/>
      <c r="N35" s="79"/>
      <c r="O35" s="99"/>
      <c r="P35" s="83"/>
      <c r="Q35" s="82"/>
      <c r="R35" s="83"/>
      <c r="S35" s="75" t="str">
        <f t="shared" si="2"/>
        <v/>
      </c>
      <c r="BA35" s="11" t="str">
        <f>IF($D35=0,"",IF($P35="",IF($D35="",""," No olvide escribir la columna Beneficiarios."),""))</f>
        <v/>
      </c>
      <c r="BB35" s="11" t="str">
        <f t="shared" si="4"/>
        <v/>
      </c>
      <c r="BC35" s="8"/>
      <c r="BD35" s="8"/>
      <c r="BE35" s="26">
        <f t="shared" si="5"/>
        <v>0</v>
      </c>
      <c r="BF35" s="26" t="str">
        <f t="shared" si="6"/>
        <v/>
      </c>
    </row>
    <row r="36" spans="1:58" ht="17.25" customHeight="1" x14ac:dyDescent="0.15">
      <c r="A36" s="346"/>
      <c r="B36" s="433" t="s">
        <v>165</v>
      </c>
      <c r="C36" s="434"/>
      <c r="D36" s="76">
        <f>SUM(E36:K36)</f>
        <v>0</v>
      </c>
      <c r="E36" s="100"/>
      <c r="F36" s="100"/>
      <c r="G36" s="100"/>
      <c r="H36" s="100"/>
      <c r="I36" s="100"/>
      <c r="J36" s="100"/>
      <c r="K36" s="101"/>
      <c r="L36" s="102"/>
      <c r="M36" s="103"/>
      <c r="N36" s="103"/>
      <c r="O36" s="104"/>
      <c r="P36" s="105"/>
      <c r="Q36" s="106"/>
      <c r="R36" s="105"/>
      <c r="S36" s="75" t="str">
        <f t="shared" si="2"/>
        <v/>
      </c>
      <c r="BA36" s="11" t="str">
        <f t="shared" si="3"/>
        <v/>
      </c>
      <c r="BB36" s="11" t="str">
        <f t="shared" si="4"/>
        <v/>
      </c>
      <c r="BE36" s="26">
        <f t="shared" si="5"/>
        <v>0</v>
      </c>
      <c r="BF36" s="26" t="str">
        <f t="shared" si="6"/>
        <v/>
      </c>
    </row>
    <row r="37" spans="1:58" ht="15.75" customHeight="1" x14ac:dyDescent="0.15">
      <c r="A37" s="384" t="s">
        <v>44</v>
      </c>
      <c r="B37" s="424"/>
      <c r="C37" s="425"/>
      <c r="D37" s="93">
        <f t="shared" si="1"/>
        <v>47</v>
      </c>
      <c r="E37" s="107">
        <f>SUM(E26:E36)</f>
        <v>0</v>
      </c>
      <c r="F37" s="89">
        <f>SUM(F26:F36)</f>
        <v>1</v>
      </c>
      <c r="G37" s="89">
        <f>SUM(G26:G36)</f>
        <v>6</v>
      </c>
      <c r="H37" s="90">
        <f>SUM(H26:H36)</f>
        <v>6</v>
      </c>
      <c r="I37" s="90">
        <f>SUM(I26:I28,I30:I36)</f>
        <v>3</v>
      </c>
      <c r="J37" s="90">
        <f>SUM(J26:J28,J30:J36)</f>
        <v>0</v>
      </c>
      <c r="K37" s="90">
        <f>SUM(K26:K28,K30:K36)</f>
        <v>27</v>
      </c>
      <c r="L37" s="89">
        <f>SUM(L26:L28,L30:L31)</f>
        <v>2</v>
      </c>
      <c r="M37" s="90">
        <f>SUM(M26:M28,M30:M31)</f>
        <v>0</v>
      </c>
      <c r="N37" s="90">
        <f>SUM(N26:N28,N30:N31)</f>
        <v>2</v>
      </c>
      <c r="O37" s="91">
        <f>SUM(O26:O28,O30:O31)</f>
        <v>0</v>
      </c>
      <c r="P37" s="88">
        <f>SUM(P26:P36)</f>
        <v>47</v>
      </c>
      <c r="Q37" s="108">
        <f>SUM(Q26,Q28,Q30:Q31)</f>
        <v>0</v>
      </c>
      <c r="R37" s="88">
        <f>SUM(R26:R36)</f>
        <v>0</v>
      </c>
      <c r="S37" s="75" t="str">
        <f t="shared" si="2"/>
        <v/>
      </c>
      <c r="BA37" s="11" t="str">
        <f t="shared" si="3"/>
        <v/>
      </c>
      <c r="BB37" s="11" t="str">
        <f t="shared" si="4"/>
        <v/>
      </c>
      <c r="BE37" s="26">
        <f t="shared" si="5"/>
        <v>0</v>
      </c>
      <c r="BF37" s="26">
        <f t="shared" si="6"/>
        <v>0</v>
      </c>
    </row>
    <row r="38" spans="1:58" ht="15" customHeight="1" x14ac:dyDescent="0.15">
      <c r="A38" s="109" t="s">
        <v>45</v>
      </c>
      <c r="B38" s="59"/>
      <c r="C38" s="59"/>
      <c r="D38" s="377"/>
      <c r="E38" s="379"/>
      <c r="F38" s="379"/>
      <c r="G38" s="379"/>
      <c r="H38" s="379"/>
      <c r="I38" s="379"/>
      <c r="J38" s="379"/>
      <c r="K38" s="379"/>
      <c r="L38" s="379"/>
      <c r="M38" s="379"/>
      <c r="N38" s="379"/>
      <c r="O38" s="379"/>
      <c r="P38" s="377"/>
      <c r="Q38" s="379"/>
      <c r="R38" s="380"/>
      <c r="BA38" s="2"/>
    </row>
    <row r="39" spans="1:58" ht="16.5" customHeight="1" x14ac:dyDescent="0.15">
      <c r="A39" s="42" t="s">
        <v>46</v>
      </c>
      <c r="B39" s="59"/>
      <c r="C39" s="59"/>
      <c r="D39" s="378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378"/>
      <c r="Q39" s="379"/>
      <c r="R39" s="380"/>
      <c r="BA39" s="2"/>
      <c r="BB39" s="2"/>
      <c r="BC39" s="2"/>
      <c r="BD39" s="2"/>
      <c r="BE39" s="2"/>
      <c r="BF39" s="2"/>
    </row>
    <row r="40" spans="1:58" ht="18.75" customHeight="1" x14ac:dyDescent="0.15">
      <c r="A40" s="381" t="s">
        <v>166</v>
      </c>
      <c r="B40" s="382"/>
      <c r="C40" s="383"/>
      <c r="D40" s="111">
        <f>SUM(E40:O40)</f>
        <v>0</v>
      </c>
      <c r="E40" s="62"/>
      <c r="F40" s="63"/>
      <c r="G40" s="63"/>
      <c r="H40" s="63"/>
      <c r="I40" s="63"/>
      <c r="J40" s="63"/>
      <c r="K40" s="63"/>
      <c r="L40" s="63"/>
      <c r="M40" s="63"/>
      <c r="N40" s="72"/>
      <c r="O40" s="72"/>
      <c r="P40" s="74"/>
      <c r="Q40" s="112"/>
      <c r="R40" s="112"/>
      <c r="S40" s="75" t="str">
        <f>+BA40&amp;BB40&amp;BC40</f>
        <v/>
      </c>
      <c r="BA40" s="11" t="str">
        <f>IF($D40=0,"",IF($P40="",IF($D40="",""," No olvide escribir la columna Beneficiarios."),""))</f>
        <v/>
      </c>
      <c r="BB40" s="11" t="str">
        <f>IF($D40&lt;$P40," El número de Beneficiarios NO puede ser mayor que el Total.","")</f>
        <v/>
      </c>
      <c r="BC40" s="17" t="str">
        <f>IF($M40&lt;$Q40," Las actividades de 60 años NO puede ser mayor que el de 20-64 años.","")</f>
        <v/>
      </c>
      <c r="BD40" s="26">
        <f>IF($M40&lt;$Q40,1,0)</f>
        <v>0</v>
      </c>
      <c r="BE40" s="26">
        <f t="shared" ref="BE40:BE68" si="7">IF($D40&lt;$P40,1,0)</f>
        <v>0</v>
      </c>
      <c r="BF40" s="26" t="str">
        <f>IF($D40=0,"",IF($P40="",IF($D40="","",1),0))</f>
        <v/>
      </c>
    </row>
    <row r="41" spans="1:58" ht="19.5" customHeight="1" x14ac:dyDescent="0.15">
      <c r="A41" s="426" t="s">
        <v>167</v>
      </c>
      <c r="B41" s="427"/>
      <c r="C41" s="428"/>
      <c r="D41" s="113">
        <f t="shared" ref="D41:D64" si="8">SUM(E41:O41)</f>
        <v>8</v>
      </c>
      <c r="E41" s="114"/>
      <c r="F41" s="115"/>
      <c r="G41" s="115"/>
      <c r="H41" s="115"/>
      <c r="I41" s="115"/>
      <c r="J41" s="115"/>
      <c r="K41" s="115"/>
      <c r="L41" s="115">
        <v>4</v>
      </c>
      <c r="M41" s="115">
        <v>4</v>
      </c>
      <c r="N41" s="116"/>
      <c r="O41" s="116"/>
      <c r="P41" s="117">
        <v>8</v>
      </c>
      <c r="Q41" s="118"/>
      <c r="R41" s="118"/>
      <c r="S41" s="75" t="str">
        <f t="shared" ref="S41:S68" si="9">+BA41&amp;BB41&amp;BC41</f>
        <v/>
      </c>
      <c r="BA41" s="11" t="str">
        <f t="shared" ref="BA41:BA63" si="10">IF($D41=0,"",IF($P41="",IF($D41="",""," No olvide escribir la columna Beneficiarios."),""))</f>
        <v/>
      </c>
      <c r="BB41" s="11" t="str">
        <f t="shared" ref="BB41:BB68" si="11">IF($D41&lt;$P41," El número de Beneficiarios NO puede ser mayor que el Total.","")</f>
        <v/>
      </c>
      <c r="BC41" s="17" t="str">
        <f t="shared" ref="BC41:BC68" si="12">IF($M41&lt;$Q41," Las actividades de 60 años NO puede ser mayor que el de 20-64 años.","")</f>
        <v/>
      </c>
      <c r="BD41" s="26">
        <f t="shared" ref="BD41:BD68" si="13">IF($M41&lt;$Q41,1,0)</f>
        <v>0</v>
      </c>
      <c r="BE41" s="26">
        <f t="shared" si="7"/>
        <v>0</v>
      </c>
      <c r="BF41" s="26">
        <f t="shared" ref="BF41:BF68" si="14">IF($D41=0,"",IF($P41="",IF($D41="","",1),0))</f>
        <v>0</v>
      </c>
    </row>
    <row r="42" spans="1:58" ht="15.75" customHeight="1" x14ac:dyDescent="0.15">
      <c r="A42" s="387" t="s">
        <v>168</v>
      </c>
      <c r="B42" s="388"/>
      <c r="C42" s="389"/>
      <c r="D42" s="113">
        <f t="shared" si="8"/>
        <v>0</v>
      </c>
      <c r="E42" s="114"/>
      <c r="F42" s="115"/>
      <c r="G42" s="115"/>
      <c r="H42" s="115"/>
      <c r="I42" s="115"/>
      <c r="J42" s="115"/>
      <c r="K42" s="115"/>
      <c r="L42" s="115"/>
      <c r="M42" s="115"/>
      <c r="N42" s="116"/>
      <c r="O42" s="116"/>
      <c r="P42" s="117"/>
      <c r="Q42" s="118"/>
      <c r="R42" s="118"/>
      <c r="S42" s="75" t="str">
        <f t="shared" si="9"/>
        <v/>
      </c>
      <c r="BA42" s="11" t="str">
        <f t="shared" si="10"/>
        <v/>
      </c>
      <c r="BB42" s="11" t="str">
        <f t="shared" si="11"/>
        <v/>
      </c>
      <c r="BC42" s="17" t="str">
        <f t="shared" si="12"/>
        <v/>
      </c>
      <c r="BD42" s="26">
        <f t="shared" si="13"/>
        <v>0</v>
      </c>
      <c r="BE42" s="26">
        <f t="shared" si="7"/>
        <v>0</v>
      </c>
      <c r="BF42" s="26" t="str">
        <f t="shared" si="14"/>
        <v/>
      </c>
    </row>
    <row r="43" spans="1:58" ht="15.75" customHeight="1" x14ac:dyDescent="0.15">
      <c r="A43" s="387" t="s">
        <v>47</v>
      </c>
      <c r="B43" s="388"/>
      <c r="C43" s="389"/>
      <c r="D43" s="76">
        <f t="shared" si="8"/>
        <v>0</v>
      </c>
      <c r="E43" s="96"/>
      <c r="F43" s="80"/>
      <c r="G43" s="80"/>
      <c r="H43" s="80"/>
      <c r="I43" s="80"/>
      <c r="J43" s="80"/>
      <c r="K43" s="80"/>
      <c r="L43" s="80"/>
      <c r="M43" s="80"/>
      <c r="N43" s="81"/>
      <c r="O43" s="81"/>
      <c r="P43" s="83"/>
      <c r="Q43" s="119"/>
      <c r="R43" s="119"/>
      <c r="S43" s="75" t="str">
        <f t="shared" si="9"/>
        <v/>
      </c>
      <c r="BA43" s="11" t="str">
        <f t="shared" si="10"/>
        <v/>
      </c>
      <c r="BB43" s="11" t="str">
        <f t="shared" si="11"/>
        <v/>
      </c>
      <c r="BC43" s="17" t="str">
        <f t="shared" si="12"/>
        <v/>
      </c>
      <c r="BD43" s="26">
        <f t="shared" si="13"/>
        <v>0</v>
      </c>
      <c r="BE43" s="26">
        <f t="shared" si="7"/>
        <v>0</v>
      </c>
      <c r="BF43" s="26" t="str">
        <f t="shared" si="14"/>
        <v/>
      </c>
    </row>
    <row r="44" spans="1:58" ht="15.75" customHeight="1" x14ac:dyDescent="0.15">
      <c r="A44" s="387" t="s">
        <v>48</v>
      </c>
      <c r="B44" s="388"/>
      <c r="C44" s="389"/>
      <c r="D44" s="76">
        <f t="shared" si="8"/>
        <v>0</v>
      </c>
      <c r="E44" s="96"/>
      <c r="F44" s="80"/>
      <c r="G44" s="80"/>
      <c r="H44" s="80"/>
      <c r="I44" s="80"/>
      <c r="J44" s="80"/>
      <c r="K44" s="80"/>
      <c r="L44" s="80"/>
      <c r="M44" s="80"/>
      <c r="N44" s="81"/>
      <c r="O44" s="81"/>
      <c r="P44" s="83"/>
      <c r="Q44" s="119"/>
      <c r="R44" s="119"/>
      <c r="S44" s="75" t="str">
        <f t="shared" si="9"/>
        <v/>
      </c>
      <c r="BA44" s="11" t="str">
        <f t="shared" si="10"/>
        <v/>
      </c>
      <c r="BB44" s="11" t="str">
        <f t="shared" si="11"/>
        <v/>
      </c>
      <c r="BC44" s="17" t="str">
        <f t="shared" si="12"/>
        <v/>
      </c>
      <c r="BD44" s="26">
        <f t="shared" si="13"/>
        <v>0</v>
      </c>
      <c r="BE44" s="26">
        <f t="shared" si="7"/>
        <v>0</v>
      </c>
      <c r="BF44" s="26" t="str">
        <f t="shared" si="14"/>
        <v/>
      </c>
    </row>
    <row r="45" spans="1:58" ht="15.75" customHeight="1" x14ac:dyDescent="0.15">
      <c r="A45" s="387" t="s">
        <v>49</v>
      </c>
      <c r="B45" s="388"/>
      <c r="C45" s="389"/>
      <c r="D45" s="76">
        <f t="shared" si="8"/>
        <v>0</v>
      </c>
      <c r="E45" s="96"/>
      <c r="F45" s="80"/>
      <c r="G45" s="80"/>
      <c r="H45" s="80"/>
      <c r="I45" s="80"/>
      <c r="J45" s="80"/>
      <c r="K45" s="80"/>
      <c r="L45" s="80"/>
      <c r="M45" s="80"/>
      <c r="N45" s="81"/>
      <c r="O45" s="81"/>
      <c r="P45" s="83"/>
      <c r="Q45" s="119"/>
      <c r="R45" s="119"/>
      <c r="S45" s="75" t="str">
        <f t="shared" si="9"/>
        <v/>
      </c>
      <c r="BA45" s="11" t="str">
        <f t="shared" si="10"/>
        <v/>
      </c>
      <c r="BB45" s="11" t="str">
        <f t="shared" si="11"/>
        <v/>
      </c>
      <c r="BC45" s="17" t="str">
        <f t="shared" si="12"/>
        <v/>
      </c>
      <c r="BD45" s="26">
        <f t="shared" si="13"/>
        <v>0</v>
      </c>
      <c r="BE45" s="26">
        <f t="shared" si="7"/>
        <v>0</v>
      </c>
      <c r="BF45" s="26" t="str">
        <f t="shared" si="14"/>
        <v/>
      </c>
    </row>
    <row r="46" spans="1:58" ht="15.75" customHeight="1" x14ac:dyDescent="0.15">
      <c r="A46" s="387" t="s">
        <v>50</v>
      </c>
      <c r="B46" s="388"/>
      <c r="C46" s="389"/>
      <c r="D46" s="76">
        <f t="shared" si="8"/>
        <v>0</v>
      </c>
      <c r="E46" s="96"/>
      <c r="F46" s="80"/>
      <c r="G46" s="80"/>
      <c r="H46" s="80"/>
      <c r="I46" s="80"/>
      <c r="J46" s="80"/>
      <c r="K46" s="80"/>
      <c r="L46" s="80"/>
      <c r="M46" s="80"/>
      <c r="N46" s="81"/>
      <c r="O46" s="81"/>
      <c r="P46" s="83"/>
      <c r="Q46" s="119"/>
      <c r="R46" s="119"/>
      <c r="S46" s="75" t="str">
        <f t="shared" si="9"/>
        <v/>
      </c>
      <c r="BA46" s="11" t="str">
        <f t="shared" si="10"/>
        <v/>
      </c>
      <c r="BB46" s="11" t="str">
        <f t="shared" si="11"/>
        <v/>
      </c>
      <c r="BC46" s="17" t="str">
        <f t="shared" si="12"/>
        <v/>
      </c>
      <c r="BD46" s="26">
        <f t="shared" si="13"/>
        <v>0</v>
      </c>
      <c r="BE46" s="26">
        <f t="shared" si="7"/>
        <v>0</v>
      </c>
      <c r="BF46" s="26" t="str">
        <f t="shared" si="14"/>
        <v/>
      </c>
    </row>
    <row r="47" spans="1:58" ht="15" customHeight="1" x14ac:dyDescent="0.15">
      <c r="A47" s="387" t="s">
        <v>169</v>
      </c>
      <c r="B47" s="388"/>
      <c r="C47" s="389"/>
      <c r="D47" s="76">
        <f>SUM(E47:K47)</f>
        <v>0</v>
      </c>
      <c r="E47" s="96"/>
      <c r="F47" s="80"/>
      <c r="G47" s="80"/>
      <c r="H47" s="80"/>
      <c r="I47" s="80"/>
      <c r="J47" s="80"/>
      <c r="K47" s="80"/>
      <c r="L47" s="79"/>
      <c r="M47" s="79"/>
      <c r="N47" s="79"/>
      <c r="O47" s="120"/>
      <c r="P47" s="83"/>
      <c r="Q47" s="121"/>
      <c r="R47" s="119"/>
      <c r="S47" s="75" t="str">
        <f t="shared" si="9"/>
        <v/>
      </c>
      <c r="BA47" s="11" t="str">
        <f t="shared" si="10"/>
        <v/>
      </c>
      <c r="BB47" s="11" t="str">
        <f t="shared" si="11"/>
        <v/>
      </c>
      <c r="BC47" s="8"/>
      <c r="BD47" s="8"/>
      <c r="BE47" s="26">
        <f t="shared" si="7"/>
        <v>0</v>
      </c>
      <c r="BF47" s="26" t="str">
        <f t="shared" si="14"/>
        <v/>
      </c>
    </row>
    <row r="48" spans="1:58" ht="19.5" customHeight="1" x14ac:dyDescent="0.15">
      <c r="A48" s="387" t="s">
        <v>170</v>
      </c>
      <c r="B48" s="388"/>
      <c r="C48" s="389"/>
      <c r="D48" s="76">
        <f>SUM(J48:O48)</f>
        <v>0</v>
      </c>
      <c r="E48" s="79"/>
      <c r="F48" s="79"/>
      <c r="G48" s="79"/>
      <c r="H48" s="79"/>
      <c r="I48" s="79"/>
      <c r="J48" s="80"/>
      <c r="K48" s="80"/>
      <c r="L48" s="80"/>
      <c r="M48" s="80"/>
      <c r="N48" s="81"/>
      <c r="O48" s="81"/>
      <c r="P48" s="83"/>
      <c r="Q48" s="119"/>
      <c r="R48" s="119"/>
      <c r="S48" s="75" t="str">
        <f t="shared" si="9"/>
        <v/>
      </c>
      <c r="BA48" s="11" t="str">
        <f t="shared" si="10"/>
        <v/>
      </c>
      <c r="BB48" s="11" t="str">
        <f t="shared" si="11"/>
        <v/>
      </c>
      <c r="BC48" s="17" t="str">
        <f t="shared" si="12"/>
        <v/>
      </c>
      <c r="BD48" s="26">
        <f t="shared" si="13"/>
        <v>0</v>
      </c>
      <c r="BE48" s="26">
        <f t="shared" si="7"/>
        <v>0</v>
      </c>
      <c r="BF48" s="26" t="str">
        <f t="shared" si="14"/>
        <v/>
      </c>
    </row>
    <row r="49" spans="1:60" ht="15.75" customHeight="1" x14ac:dyDescent="0.15">
      <c r="A49" s="387" t="s">
        <v>51</v>
      </c>
      <c r="B49" s="388"/>
      <c r="C49" s="389"/>
      <c r="D49" s="76">
        <f t="shared" si="8"/>
        <v>0</v>
      </c>
      <c r="E49" s="96"/>
      <c r="F49" s="80"/>
      <c r="G49" s="80"/>
      <c r="H49" s="80"/>
      <c r="I49" s="80"/>
      <c r="J49" s="80"/>
      <c r="K49" s="80"/>
      <c r="L49" s="80"/>
      <c r="M49" s="80"/>
      <c r="N49" s="81"/>
      <c r="O49" s="81"/>
      <c r="P49" s="83"/>
      <c r="Q49" s="119"/>
      <c r="R49" s="119"/>
      <c r="S49" s="75" t="str">
        <f t="shared" si="9"/>
        <v/>
      </c>
      <c r="BA49" s="11" t="str">
        <f t="shared" si="10"/>
        <v/>
      </c>
      <c r="BB49" s="11" t="str">
        <f t="shared" si="11"/>
        <v/>
      </c>
      <c r="BC49" s="17" t="str">
        <f t="shared" si="12"/>
        <v/>
      </c>
      <c r="BD49" s="26">
        <f t="shared" si="13"/>
        <v>0</v>
      </c>
      <c r="BE49" s="26">
        <f t="shared" si="7"/>
        <v>0</v>
      </c>
      <c r="BF49" s="26" t="str">
        <f t="shared" si="14"/>
        <v/>
      </c>
    </row>
    <row r="50" spans="1:60" ht="16.5" customHeight="1" x14ac:dyDescent="0.15">
      <c r="A50" s="387" t="s">
        <v>53</v>
      </c>
      <c r="B50" s="388"/>
      <c r="C50" s="389"/>
      <c r="D50" s="76">
        <f>SUM(I50:O50)</f>
        <v>0</v>
      </c>
      <c r="E50" s="79"/>
      <c r="F50" s="79"/>
      <c r="G50" s="79"/>
      <c r="H50" s="79"/>
      <c r="I50" s="80"/>
      <c r="J50" s="80"/>
      <c r="K50" s="80"/>
      <c r="L50" s="80"/>
      <c r="M50" s="80"/>
      <c r="N50" s="81"/>
      <c r="O50" s="81"/>
      <c r="P50" s="83"/>
      <c r="Q50" s="119"/>
      <c r="R50" s="119"/>
      <c r="S50" s="75" t="str">
        <f t="shared" si="9"/>
        <v/>
      </c>
      <c r="BA50" s="11" t="str">
        <f t="shared" si="10"/>
        <v/>
      </c>
      <c r="BB50" s="11" t="str">
        <f t="shared" si="11"/>
        <v/>
      </c>
      <c r="BC50" s="17" t="str">
        <f t="shared" si="12"/>
        <v/>
      </c>
      <c r="BD50" s="26">
        <f t="shared" si="13"/>
        <v>0</v>
      </c>
      <c r="BE50" s="26">
        <f t="shared" si="7"/>
        <v>0</v>
      </c>
      <c r="BF50" s="26" t="str">
        <f t="shared" si="14"/>
        <v/>
      </c>
    </row>
    <row r="51" spans="1:60" ht="17.25" customHeight="1" x14ac:dyDescent="0.15">
      <c r="A51" s="387" t="s">
        <v>171</v>
      </c>
      <c r="B51" s="388"/>
      <c r="C51" s="389"/>
      <c r="D51" s="76">
        <f t="shared" si="8"/>
        <v>1</v>
      </c>
      <c r="E51" s="80"/>
      <c r="F51" s="80"/>
      <c r="G51" s="80"/>
      <c r="H51" s="80"/>
      <c r="I51" s="80"/>
      <c r="J51" s="80"/>
      <c r="K51" s="80"/>
      <c r="L51" s="80"/>
      <c r="M51" s="80">
        <v>1</v>
      </c>
      <c r="N51" s="81"/>
      <c r="O51" s="81"/>
      <c r="P51" s="83">
        <v>1</v>
      </c>
      <c r="Q51" s="119"/>
      <c r="R51" s="119"/>
      <c r="S51" s="75" t="str">
        <f t="shared" si="9"/>
        <v/>
      </c>
      <c r="BA51" s="11" t="str">
        <f t="shared" si="10"/>
        <v/>
      </c>
      <c r="BB51" s="11" t="str">
        <f t="shared" si="11"/>
        <v/>
      </c>
      <c r="BC51" s="17" t="str">
        <f t="shared" si="12"/>
        <v/>
      </c>
      <c r="BD51" s="26">
        <f t="shared" si="13"/>
        <v>0</v>
      </c>
      <c r="BE51" s="26">
        <f t="shared" si="7"/>
        <v>0</v>
      </c>
      <c r="BF51" s="26">
        <f t="shared" si="14"/>
        <v>0</v>
      </c>
    </row>
    <row r="52" spans="1:60" ht="15.75" customHeight="1" x14ac:dyDescent="0.15">
      <c r="A52" s="387" t="s">
        <v>54</v>
      </c>
      <c r="B52" s="388"/>
      <c r="C52" s="389"/>
      <c r="D52" s="76">
        <f>SUM(H52:O52)</f>
        <v>0</v>
      </c>
      <c r="E52" s="79"/>
      <c r="F52" s="79"/>
      <c r="G52" s="79"/>
      <c r="H52" s="80"/>
      <c r="I52" s="80"/>
      <c r="J52" s="80"/>
      <c r="K52" s="80"/>
      <c r="L52" s="80"/>
      <c r="M52" s="80"/>
      <c r="N52" s="81"/>
      <c r="O52" s="81"/>
      <c r="P52" s="83"/>
      <c r="Q52" s="119"/>
      <c r="R52" s="119"/>
      <c r="S52" s="75" t="str">
        <f t="shared" si="9"/>
        <v/>
      </c>
      <c r="BA52" s="11" t="str">
        <f t="shared" si="10"/>
        <v/>
      </c>
      <c r="BB52" s="11" t="str">
        <f t="shared" si="11"/>
        <v/>
      </c>
      <c r="BC52" s="17" t="str">
        <f t="shared" si="12"/>
        <v/>
      </c>
      <c r="BD52" s="26">
        <f t="shared" si="13"/>
        <v>0</v>
      </c>
      <c r="BE52" s="26">
        <f t="shared" si="7"/>
        <v>0</v>
      </c>
      <c r="BF52" s="26" t="str">
        <f t="shared" si="14"/>
        <v/>
      </c>
    </row>
    <row r="53" spans="1:60" ht="17.25" customHeight="1" x14ac:dyDescent="0.15">
      <c r="A53" s="387" t="s">
        <v>55</v>
      </c>
      <c r="B53" s="388"/>
      <c r="C53" s="389"/>
      <c r="D53" s="76">
        <f>SUM(E53:O53)</f>
        <v>0</v>
      </c>
      <c r="E53" s="80"/>
      <c r="F53" s="80"/>
      <c r="G53" s="80"/>
      <c r="H53" s="80"/>
      <c r="I53" s="80"/>
      <c r="J53" s="80"/>
      <c r="K53" s="80"/>
      <c r="L53" s="80"/>
      <c r="M53" s="80"/>
      <c r="N53" s="81"/>
      <c r="O53" s="81"/>
      <c r="P53" s="83"/>
      <c r="Q53" s="119"/>
      <c r="R53" s="119"/>
      <c r="S53" s="75" t="str">
        <f>+BA53&amp;BB53&amp;BC53</f>
        <v/>
      </c>
      <c r="BA53" s="11" t="str">
        <f t="shared" si="10"/>
        <v/>
      </c>
      <c r="BB53" s="11" t="str">
        <f t="shared" si="11"/>
        <v/>
      </c>
      <c r="BC53" s="17" t="str">
        <f t="shared" si="12"/>
        <v/>
      </c>
      <c r="BD53" s="26">
        <f t="shared" si="13"/>
        <v>0</v>
      </c>
      <c r="BE53" s="26">
        <f t="shared" si="7"/>
        <v>0</v>
      </c>
      <c r="BF53" s="26" t="str">
        <f t="shared" si="14"/>
        <v/>
      </c>
    </row>
    <row r="54" spans="1:60" ht="15" customHeight="1" x14ac:dyDescent="0.15">
      <c r="A54" s="387" t="s">
        <v>172</v>
      </c>
      <c r="B54" s="388"/>
      <c r="C54" s="389"/>
      <c r="D54" s="76">
        <f t="shared" si="8"/>
        <v>0</v>
      </c>
      <c r="E54" s="96"/>
      <c r="F54" s="80"/>
      <c r="G54" s="80"/>
      <c r="H54" s="80"/>
      <c r="I54" s="80"/>
      <c r="J54" s="80"/>
      <c r="K54" s="80"/>
      <c r="L54" s="80"/>
      <c r="M54" s="80"/>
      <c r="N54" s="81"/>
      <c r="O54" s="81"/>
      <c r="P54" s="83"/>
      <c r="Q54" s="119"/>
      <c r="R54" s="119"/>
      <c r="S54" s="75" t="str">
        <f t="shared" si="9"/>
        <v/>
      </c>
      <c r="BA54" s="11" t="str">
        <f t="shared" si="10"/>
        <v/>
      </c>
      <c r="BB54" s="11" t="str">
        <f t="shared" si="11"/>
        <v/>
      </c>
      <c r="BC54" s="17" t="str">
        <f t="shared" si="12"/>
        <v/>
      </c>
      <c r="BD54" s="26">
        <f t="shared" si="13"/>
        <v>0</v>
      </c>
      <c r="BE54" s="26">
        <f t="shared" si="7"/>
        <v>0</v>
      </c>
      <c r="BF54" s="26" t="str">
        <f t="shared" si="14"/>
        <v/>
      </c>
    </row>
    <row r="55" spans="1:60" ht="15.75" customHeight="1" x14ac:dyDescent="0.15">
      <c r="A55" s="387" t="s">
        <v>173</v>
      </c>
      <c r="B55" s="388"/>
      <c r="C55" s="389"/>
      <c r="D55" s="76">
        <f t="shared" si="8"/>
        <v>0</v>
      </c>
      <c r="E55" s="96"/>
      <c r="F55" s="80"/>
      <c r="G55" s="80"/>
      <c r="H55" s="80"/>
      <c r="I55" s="80"/>
      <c r="J55" s="80"/>
      <c r="K55" s="80"/>
      <c r="L55" s="80"/>
      <c r="M55" s="80"/>
      <c r="N55" s="81"/>
      <c r="O55" s="81"/>
      <c r="P55" s="83"/>
      <c r="Q55" s="119"/>
      <c r="R55" s="119"/>
      <c r="S55" s="75" t="str">
        <f t="shared" si="9"/>
        <v/>
      </c>
      <c r="BA55" s="11" t="str">
        <f t="shared" si="10"/>
        <v/>
      </c>
      <c r="BB55" s="11" t="str">
        <f t="shared" si="11"/>
        <v/>
      </c>
      <c r="BC55" s="17" t="str">
        <f t="shared" si="12"/>
        <v/>
      </c>
      <c r="BD55" s="26">
        <f t="shared" si="13"/>
        <v>0</v>
      </c>
      <c r="BE55" s="26">
        <f t="shared" si="7"/>
        <v>0</v>
      </c>
      <c r="BF55" s="26" t="str">
        <f t="shared" si="14"/>
        <v/>
      </c>
    </row>
    <row r="56" spans="1:60" ht="17.25" customHeight="1" x14ac:dyDescent="0.15">
      <c r="A56" s="387" t="s">
        <v>56</v>
      </c>
      <c r="B56" s="388"/>
      <c r="C56" s="389"/>
      <c r="D56" s="76">
        <f t="shared" si="8"/>
        <v>7</v>
      </c>
      <c r="E56" s="80"/>
      <c r="F56" s="80">
        <v>1</v>
      </c>
      <c r="G56" s="80"/>
      <c r="H56" s="80">
        <v>2</v>
      </c>
      <c r="I56" s="80"/>
      <c r="J56" s="80"/>
      <c r="K56" s="80">
        <v>4</v>
      </c>
      <c r="L56" s="80"/>
      <c r="M56" s="80"/>
      <c r="N56" s="81"/>
      <c r="O56" s="81"/>
      <c r="P56" s="83">
        <v>7</v>
      </c>
      <c r="Q56" s="119"/>
      <c r="R56" s="119"/>
      <c r="S56" s="75" t="str">
        <f t="shared" si="9"/>
        <v/>
      </c>
      <c r="BA56" s="11" t="str">
        <f t="shared" si="10"/>
        <v/>
      </c>
      <c r="BB56" s="11" t="str">
        <f t="shared" si="11"/>
        <v/>
      </c>
      <c r="BC56" s="17" t="str">
        <f t="shared" si="12"/>
        <v/>
      </c>
      <c r="BD56" s="26">
        <f t="shared" si="13"/>
        <v>0</v>
      </c>
      <c r="BE56" s="26">
        <f t="shared" si="7"/>
        <v>0</v>
      </c>
      <c r="BF56" s="26">
        <f t="shared" si="14"/>
        <v>0</v>
      </c>
    </row>
    <row r="57" spans="1:60" s="123" customFormat="1" ht="15" x14ac:dyDescent="0.25">
      <c r="A57" s="387" t="s">
        <v>174</v>
      </c>
      <c r="B57" s="388"/>
      <c r="C57" s="389"/>
      <c r="D57" s="76">
        <f t="shared" si="8"/>
        <v>0</v>
      </c>
      <c r="E57" s="19"/>
      <c r="F57" s="20"/>
      <c r="G57" s="20"/>
      <c r="H57" s="20"/>
      <c r="I57" s="20"/>
      <c r="J57" s="20"/>
      <c r="K57" s="20"/>
      <c r="L57" s="20"/>
      <c r="M57" s="20"/>
      <c r="N57" s="21"/>
      <c r="O57" s="21"/>
      <c r="P57" s="18"/>
      <c r="Q57" s="22"/>
      <c r="R57" s="22"/>
      <c r="S57" s="75" t="str">
        <f t="shared" si="9"/>
        <v/>
      </c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1" t="str">
        <f t="shared" si="10"/>
        <v/>
      </c>
      <c r="BB57" s="11" t="str">
        <f t="shared" si="11"/>
        <v/>
      </c>
      <c r="BC57" s="17" t="str">
        <f t="shared" si="12"/>
        <v/>
      </c>
      <c r="BD57" s="26">
        <f t="shared" si="13"/>
        <v>0</v>
      </c>
      <c r="BE57" s="26">
        <f t="shared" si="7"/>
        <v>0</v>
      </c>
      <c r="BF57" s="26" t="str">
        <f t="shared" si="14"/>
        <v/>
      </c>
      <c r="BG57" s="122"/>
      <c r="BH57" s="122"/>
    </row>
    <row r="58" spans="1:60" ht="15.75" customHeight="1" x14ac:dyDescent="0.15">
      <c r="A58" s="311" t="s">
        <v>175</v>
      </c>
      <c r="B58" s="312"/>
      <c r="C58" s="313"/>
      <c r="D58" s="76">
        <f t="shared" si="8"/>
        <v>0</v>
      </c>
      <c r="E58" s="97"/>
      <c r="F58" s="80"/>
      <c r="G58" s="80"/>
      <c r="H58" s="80"/>
      <c r="I58" s="80"/>
      <c r="J58" s="80"/>
      <c r="K58" s="80"/>
      <c r="L58" s="80"/>
      <c r="M58" s="97"/>
      <c r="N58" s="97"/>
      <c r="O58" s="124"/>
      <c r="P58" s="83"/>
      <c r="Q58" s="119"/>
      <c r="R58" s="119"/>
      <c r="S58" s="75" t="str">
        <f t="shared" si="9"/>
        <v/>
      </c>
      <c r="BA58" s="11" t="str">
        <f t="shared" si="10"/>
        <v/>
      </c>
      <c r="BB58" s="11" t="str">
        <f t="shared" si="11"/>
        <v/>
      </c>
      <c r="BC58" s="17" t="str">
        <f t="shared" si="12"/>
        <v/>
      </c>
      <c r="BD58" s="26">
        <f t="shared" si="13"/>
        <v>0</v>
      </c>
      <c r="BE58" s="26">
        <f t="shared" si="7"/>
        <v>0</v>
      </c>
      <c r="BF58" s="26" t="str">
        <f t="shared" si="14"/>
        <v/>
      </c>
    </row>
    <row r="59" spans="1:60" ht="15.75" customHeight="1" x14ac:dyDescent="0.15">
      <c r="A59" s="311" t="s">
        <v>176</v>
      </c>
      <c r="B59" s="312"/>
      <c r="C59" s="313"/>
      <c r="D59" s="76">
        <f t="shared" si="8"/>
        <v>0</v>
      </c>
      <c r="E59" s="97"/>
      <c r="F59" s="80"/>
      <c r="G59" s="80"/>
      <c r="H59" s="80"/>
      <c r="I59" s="80"/>
      <c r="J59" s="80"/>
      <c r="K59" s="80"/>
      <c r="L59" s="80"/>
      <c r="M59" s="97"/>
      <c r="N59" s="97"/>
      <c r="O59" s="124"/>
      <c r="P59" s="83"/>
      <c r="Q59" s="119"/>
      <c r="R59" s="119"/>
      <c r="S59" s="75" t="str">
        <f t="shared" si="9"/>
        <v/>
      </c>
      <c r="BA59" s="11" t="str">
        <f t="shared" si="10"/>
        <v/>
      </c>
      <c r="BB59" s="11" t="str">
        <f t="shared" si="11"/>
        <v/>
      </c>
      <c r="BC59" s="17" t="str">
        <f t="shared" si="12"/>
        <v/>
      </c>
      <c r="BD59" s="26">
        <f t="shared" si="13"/>
        <v>0</v>
      </c>
      <c r="BE59" s="26">
        <f t="shared" si="7"/>
        <v>0</v>
      </c>
      <c r="BF59" s="26" t="str">
        <f t="shared" si="14"/>
        <v/>
      </c>
    </row>
    <row r="60" spans="1:60" ht="15.75" customHeight="1" x14ac:dyDescent="0.15">
      <c r="A60" s="311" t="s">
        <v>177</v>
      </c>
      <c r="B60" s="312"/>
      <c r="C60" s="313"/>
      <c r="D60" s="76">
        <f t="shared" si="8"/>
        <v>0</v>
      </c>
      <c r="E60" s="97"/>
      <c r="F60" s="80"/>
      <c r="G60" s="80"/>
      <c r="H60" s="80"/>
      <c r="I60" s="80"/>
      <c r="J60" s="80"/>
      <c r="K60" s="80"/>
      <c r="L60" s="80"/>
      <c r="M60" s="97"/>
      <c r="N60" s="97"/>
      <c r="O60" s="124"/>
      <c r="P60" s="83"/>
      <c r="Q60" s="119"/>
      <c r="R60" s="119"/>
      <c r="S60" s="75" t="str">
        <f t="shared" si="9"/>
        <v/>
      </c>
      <c r="BA60" s="11" t="str">
        <f t="shared" si="10"/>
        <v/>
      </c>
      <c r="BB60" s="11" t="str">
        <f t="shared" si="11"/>
        <v/>
      </c>
      <c r="BC60" s="17" t="str">
        <f t="shared" si="12"/>
        <v/>
      </c>
      <c r="BD60" s="26">
        <f t="shared" si="13"/>
        <v>0</v>
      </c>
      <c r="BE60" s="26">
        <f t="shared" si="7"/>
        <v>0</v>
      </c>
      <c r="BF60" s="26" t="str">
        <f t="shared" si="14"/>
        <v/>
      </c>
    </row>
    <row r="61" spans="1:60" ht="15.75" customHeight="1" x14ac:dyDescent="0.15">
      <c r="A61" s="311" t="s">
        <v>52</v>
      </c>
      <c r="B61" s="312"/>
      <c r="C61" s="313"/>
      <c r="D61" s="76">
        <f t="shared" si="8"/>
        <v>1</v>
      </c>
      <c r="E61" s="97"/>
      <c r="F61" s="80"/>
      <c r="G61" s="80"/>
      <c r="H61" s="80"/>
      <c r="I61" s="80"/>
      <c r="J61" s="80"/>
      <c r="K61" s="80"/>
      <c r="L61" s="80"/>
      <c r="M61" s="97">
        <v>1</v>
      </c>
      <c r="N61" s="97"/>
      <c r="O61" s="124"/>
      <c r="P61" s="83">
        <v>1</v>
      </c>
      <c r="Q61" s="119"/>
      <c r="R61" s="119"/>
      <c r="S61" s="75" t="str">
        <f t="shared" si="9"/>
        <v/>
      </c>
      <c r="BA61" s="11" t="str">
        <f t="shared" si="10"/>
        <v/>
      </c>
      <c r="BB61" s="11" t="str">
        <f t="shared" si="11"/>
        <v/>
      </c>
      <c r="BC61" s="17" t="str">
        <f t="shared" si="12"/>
        <v/>
      </c>
      <c r="BD61" s="26">
        <f t="shared" si="13"/>
        <v>0</v>
      </c>
      <c r="BE61" s="26">
        <f t="shared" si="7"/>
        <v>0</v>
      </c>
      <c r="BF61" s="26">
        <f t="shared" si="14"/>
        <v>0</v>
      </c>
    </row>
    <row r="62" spans="1:60" ht="15.75" customHeight="1" x14ac:dyDescent="0.15">
      <c r="A62" s="387" t="s">
        <v>57</v>
      </c>
      <c r="B62" s="388"/>
      <c r="C62" s="389"/>
      <c r="D62" s="76">
        <f>SUM(M62,O62)</f>
        <v>0</v>
      </c>
      <c r="E62" s="79"/>
      <c r="F62" s="79"/>
      <c r="G62" s="79"/>
      <c r="H62" s="79"/>
      <c r="I62" s="79"/>
      <c r="J62" s="79"/>
      <c r="K62" s="79"/>
      <c r="L62" s="79"/>
      <c r="M62" s="97"/>
      <c r="N62" s="79"/>
      <c r="O62" s="124"/>
      <c r="P62" s="83"/>
      <c r="Q62" s="119"/>
      <c r="R62" s="119"/>
      <c r="S62" s="75" t="str">
        <f t="shared" si="9"/>
        <v/>
      </c>
      <c r="BA62" s="11" t="str">
        <f t="shared" si="10"/>
        <v/>
      </c>
      <c r="BB62" s="11" t="str">
        <f t="shared" si="11"/>
        <v/>
      </c>
      <c r="BC62" s="17" t="str">
        <f t="shared" si="12"/>
        <v/>
      </c>
      <c r="BD62" s="26">
        <f t="shared" si="13"/>
        <v>0</v>
      </c>
      <c r="BE62" s="26">
        <f t="shared" si="7"/>
        <v>0</v>
      </c>
      <c r="BF62" s="26" t="str">
        <f t="shared" si="14"/>
        <v/>
      </c>
    </row>
    <row r="63" spans="1:60" ht="15.75" customHeight="1" x14ac:dyDescent="0.15">
      <c r="A63" s="418" t="s">
        <v>58</v>
      </c>
      <c r="B63" s="419"/>
      <c r="C63" s="420"/>
      <c r="D63" s="84">
        <f>SUM(M63,O63)</f>
        <v>0</v>
      </c>
      <c r="E63" s="79"/>
      <c r="F63" s="79"/>
      <c r="G63" s="79"/>
      <c r="H63" s="79"/>
      <c r="I63" s="79"/>
      <c r="J63" s="79"/>
      <c r="K63" s="79"/>
      <c r="L63" s="79"/>
      <c r="M63" s="97"/>
      <c r="N63" s="79"/>
      <c r="O63" s="124"/>
      <c r="P63" s="83"/>
      <c r="Q63" s="119"/>
      <c r="R63" s="119"/>
      <c r="S63" s="75" t="str">
        <f t="shared" si="9"/>
        <v/>
      </c>
      <c r="BA63" s="11" t="str">
        <f t="shared" si="10"/>
        <v/>
      </c>
      <c r="BB63" s="11" t="str">
        <f t="shared" si="11"/>
        <v/>
      </c>
      <c r="BC63" s="17" t="str">
        <f t="shared" si="12"/>
        <v/>
      </c>
      <c r="BD63" s="26">
        <f t="shared" si="13"/>
        <v>0</v>
      </c>
      <c r="BE63" s="26">
        <f t="shared" si="7"/>
        <v>0</v>
      </c>
      <c r="BF63" s="26" t="str">
        <f t="shared" si="14"/>
        <v/>
      </c>
    </row>
    <row r="64" spans="1:60" ht="15.75" customHeight="1" x14ac:dyDescent="0.15">
      <c r="A64" s="384" t="s">
        <v>59</v>
      </c>
      <c r="B64" s="385"/>
      <c r="C64" s="386"/>
      <c r="D64" s="88">
        <f t="shared" si="8"/>
        <v>17</v>
      </c>
      <c r="E64" s="107">
        <f>SUM(E40:E47,E49,E51,E53:E61)</f>
        <v>0</v>
      </c>
      <c r="F64" s="107">
        <f>SUM(F40:F47,F49,F51,F53:F61)</f>
        <v>1</v>
      </c>
      <c r="G64" s="107">
        <f>SUM(G40:G47,G49,G51,G53:G61)</f>
        <v>0</v>
      </c>
      <c r="H64" s="90">
        <f>SUM(H40:H47,H49,H51:H61)</f>
        <v>2</v>
      </c>
      <c r="I64" s="90">
        <f>SUM(I40:I47,I49:I61)</f>
        <v>0</v>
      </c>
      <c r="J64" s="90">
        <f>SUM(J40:J61)</f>
        <v>0</v>
      </c>
      <c r="K64" s="90">
        <f>SUM(K40:K61)</f>
        <v>4</v>
      </c>
      <c r="L64" s="90">
        <f>SUM(L40:L46,L48:L61)</f>
        <v>4</v>
      </c>
      <c r="M64" s="90">
        <f>SUM(M40:M46,M48:M63)</f>
        <v>6</v>
      </c>
      <c r="N64" s="90">
        <f>SUM(N40:N46,N48:N61)</f>
        <v>0</v>
      </c>
      <c r="O64" s="91">
        <f>SUM(O40:O46,O48:O63)</f>
        <v>0</v>
      </c>
      <c r="P64" s="88">
        <f>SUM(P40:P63)</f>
        <v>17</v>
      </c>
      <c r="Q64" s="108">
        <f>SUM(Q40:Q46,Q48:Q63)</f>
        <v>0</v>
      </c>
      <c r="R64" s="88">
        <f>SUM(R40:R63)</f>
        <v>0</v>
      </c>
      <c r="S64" s="75" t="str">
        <f t="shared" si="9"/>
        <v/>
      </c>
      <c r="BA64" s="11" t="str">
        <f>IF($D64=0,"",IF($P64="",IF($D64="",""," No olvide escribir la columna Beneficiarios."),""))</f>
        <v/>
      </c>
      <c r="BB64" s="11" t="str">
        <f t="shared" si="11"/>
        <v/>
      </c>
      <c r="BC64" s="17" t="str">
        <f t="shared" si="12"/>
        <v/>
      </c>
      <c r="BD64" s="26">
        <f t="shared" si="13"/>
        <v>0</v>
      </c>
      <c r="BE64" s="26">
        <f t="shared" si="7"/>
        <v>0</v>
      </c>
      <c r="BF64" s="26">
        <f t="shared" si="14"/>
        <v>0</v>
      </c>
    </row>
    <row r="65" spans="1:58" ht="24.75" customHeight="1" x14ac:dyDescent="0.15">
      <c r="A65" s="109" t="s">
        <v>60</v>
      </c>
      <c r="B65" s="59"/>
      <c r="C65" s="59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125"/>
      <c r="O65" s="126"/>
      <c r="P65" s="126"/>
      <c r="Q65" s="127"/>
      <c r="R65" s="128"/>
    </row>
    <row r="66" spans="1:58" ht="20.25" customHeight="1" x14ac:dyDescent="0.15">
      <c r="A66" s="387" t="s">
        <v>178</v>
      </c>
      <c r="B66" s="388"/>
      <c r="C66" s="389"/>
      <c r="D66" s="129">
        <f>SUM(E66:O66)</f>
        <v>0</v>
      </c>
      <c r="E66" s="45"/>
      <c r="F66" s="46"/>
      <c r="G66" s="46"/>
      <c r="H66" s="47"/>
      <c r="I66" s="47"/>
      <c r="J66" s="47"/>
      <c r="K66" s="47"/>
      <c r="L66" s="47"/>
      <c r="M66" s="47"/>
      <c r="N66" s="48"/>
      <c r="O66" s="48"/>
      <c r="P66" s="50"/>
      <c r="Q66" s="130"/>
      <c r="R66" s="130"/>
      <c r="S66" s="75" t="str">
        <f>+BA66&amp;BB66&amp;BC66</f>
        <v/>
      </c>
      <c r="BA66" s="11" t="str">
        <f>IF($D66=0,"",IF($P66="",IF($D66="",""," No olvide escribir la columna Beneficiarios."),""))</f>
        <v/>
      </c>
      <c r="BB66" s="11" t="str">
        <f t="shared" si="11"/>
        <v/>
      </c>
      <c r="BC66" s="17" t="str">
        <f t="shared" si="12"/>
        <v/>
      </c>
      <c r="BD66" s="26">
        <f t="shared" si="13"/>
        <v>0</v>
      </c>
      <c r="BE66" s="26">
        <f t="shared" si="7"/>
        <v>0</v>
      </c>
      <c r="BF66" s="26" t="str">
        <f t="shared" si="14"/>
        <v/>
      </c>
    </row>
    <row r="67" spans="1:58" ht="18.75" customHeight="1" x14ac:dyDescent="0.15">
      <c r="A67" s="303" t="s">
        <v>61</v>
      </c>
      <c r="B67" s="304"/>
      <c r="C67" s="305"/>
      <c r="D67" s="88">
        <f>SUM(E67:O67)</f>
        <v>0</v>
      </c>
      <c r="E67" s="107">
        <f>+E66</f>
        <v>0</v>
      </c>
      <c r="F67" s="89">
        <f t="shared" ref="F67:R67" si="15">+F66</f>
        <v>0</v>
      </c>
      <c r="G67" s="89">
        <f t="shared" si="15"/>
        <v>0</v>
      </c>
      <c r="H67" s="90">
        <f t="shared" si="15"/>
        <v>0</v>
      </c>
      <c r="I67" s="90">
        <f t="shared" si="15"/>
        <v>0</v>
      </c>
      <c r="J67" s="90">
        <f t="shared" si="15"/>
        <v>0</v>
      </c>
      <c r="K67" s="90">
        <f t="shared" si="15"/>
        <v>0</v>
      </c>
      <c r="L67" s="90">
        <f t="shared" si="15"/>
        <v>0</v>
      </c>
      <c r="M67" s="90">
        <f t="shared" si="15"/>
        <v>0</v>
      </c>
      <c r="N67" s="91">
        <f t="shared" si="15"/>
        <v>0</v>
      </c>
      <c r="O67" s="91">
        <f t="shared" si="15"/>
        <v>0</v>
      </c>
      <c r="P67" s="88">
        <f t="shared" si="15"/>
        <v>0</v>
      </c>
      <c r="Q67" s="108">
        <f t="shared" si="15"/>
        <v>0</v>
      </c>
      <c r="R67" s="108">
        <f t="shared" si="15"/>
        <v>0</v>
      </c>
      <c r="S67" s="75" t="str">
        <f t="shared" si="9"/>
        <v/>
      </c>
      <c r="BA67" s="11" t="str">
        <f>IF($D67=0,"",IF($P67="",IF($D67="",""," No olvide escribir la columna Beneficiarios."),""))</f>
        <v/>
      </c>
      <c r="BB67" s="11" t="str">
        <f t="shared" si="11"/>
        <v/>
      </c>
      <c r="BC67" s="17" t="str">
        <f t="shared" si="12"/>
        <v/>
      </c>
      <c r="BD67" s="26">
        <f t="shared" si="13"/>
        <v>0</v>
      </c>
      <c r="BE67" s="26">
        <f t="shared" si="7"/>
        <v>0</v>
      </c>
      <c r="BF67" s="26" t="str">
        <f t="shared" si="14"/>
        <v/>
      </c>
    </row>
    <row r="68" spans="1:58" ht="19.5" customHeight="1" x14ac:dyDescent="0.15">
      <c r="A68" s="390" t="s">
        <v>62</v>
      </c>
      <c r="B68" s="391"/>
      <c r="C68" s="392"/>
      <c r="D68" s="131">
        <f>SUM(E68:O68)</f>
        <v>17</v>
      </c>
      <c r="E68" s="132">
        <f>+E64+E67</f>
        <v>0</v>
      </c>
      <c r="F68" s="133">
        <f t="shared" ref="F68:R68" si="16">+F64+F67</f>
        <v>1</v>
      </c>
      <c r="G68" s="133">
        <f t="shared" si="16"/>
        <v>0</v>
      </c>
      <c r="H68" s="134">
        <f t="shared" si="16"/>
        <v>2</v>
      </c>
      <c r="I68" s="134">
        <f t="shared" si="16"/>
        <v>0</v>
      </c>
      <c r="J68" s="134">
        <f t="shared" si="16"/>
        <v>0</v>
      </c>
      <c r="K68" s="134">
        <f t="shared" si="16"/>
        <v>4</v>
      </c>
      <c r="L68" s="134">
        <f t="shared" si="16"/>
        <v>4</v>
      </c>
      <c r="M68" s="134">
        <f t="shared" si="16"/>
        <v>6</v>
      </c>
      <c r="N68" s="135">
        <f t="shared" si="16"/>
        <v>0</v>
      </c>
      <c r="O68" s="135">
        <f t="shared" si="16"/>
        <v>0</v>
      </c>
      <c r="P68" s="131">
        <f t="shared" si="16"/>
        <v>17</v>
      </c>
      <c r="Q68" s="136">
        <f t="shared" si="16"/>
        <v>0</v>
      </c>
      <c r="R68" s="136">
        <f t="shared" si="16"/>
        <v>0</v>
      </c>
      <c r="S68" s="75" t="str">
        <f t="shared" si="9"/>
        <v/>
      </c>
      <c r="BA68" s="11" t="str">
        <f>IF($D68=0,"",IF($P68="",IF($D68="",""," No olvide escribir la columna Beneficiarios."),""))</f>
        <v/>
      </c>
      <c r="BB68" s="11" t="str">
        <f t="shared" si="11"/>
        <v/>
      </c>
      <c r="BC68" s="17" t="str">
        <f t="shared" si="12"/>
        <v/>
      </c>
      <c r="BD68" s="26">
        <f t="shared" si="13"/>
        <v>0</v>
      </c>
      <c r="BE68" s="26">
        <f t="shared" si="7"/>
        <v>0</v>
      </c>
      <c r="BF68" s="26">
        <f t="shared" si="14"/>
        <v>0</v>
      </c>
    </row>
    <row r="69" spans="1:58" ht="19.5" customHeight="1" x14ac:dyDescent="0.2">
      <c r="A69" s="15" t="s">
        <v>63</v>
      </c>
      <c r="B69" s="137"/>
      <c r="C69" s="137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6"/>
      <c r="Q69" s="16"/>
      <c r="R69" s="16"/>
    </row>
    <row r="70" spans="1:58" ht="29.25" customHeight="1" x14ac:dyDescent="0.15">
      <c r="A70" s="295" t="s">
        <v>64</v>
      </c>
      <c r="B70" s="296"/>
      <c r="C70" s="297"/>
      <c r="D70" s="301" t="s">
        <v>65</v>
      </c>
      <c r="E70" s="303" t="s">
        <v>7</v>
      </c>
      <c r="F70" s="304"/>
      <c r="G70" s="304"/>
      <c r="H70" s="304"/>
      <c r="I70" s="304"/>
      <c r="J70" s="304"/>
      <c r="K70" s="304"/>
      <c r="L70" s="304"/>
      <c r="M70" s="304"/>
      <c r="N70" s="304"/>
      <c r="O70" s="305"/>
      <c r="P70" s="303" t="s">
        <v>66</v>
      </c>
      <c r="Q70" s="305"/>
      <c r="R70" s="306" t="s">
        <v>9</v>
      </c>
    </row>
    <row r="71" spans="1:58" ht="24" customHeight="1" x14ac:dyDescent="0.15">
      <c r="A71" s="298"/>
      <c r="B71" s="299"/>
      <c r="C71" s="300"/>
      <c r="D71" s="302"/>
      <c r="E71" s="288" t="s">
        <v>10</v>
      </c>
      <c r="F71" s="38" t="s">
        <v>11</v>
      </c>
      <c r="G71" s="38" t="s">
        <v>12</v>
      </c>
      <c r="H71" s="38" t="s">
        <v>13</v>
      </c>
      <c r="I71" s="38" t="s">
        <v>14</v>
      </c>
      <c r="J71" s="38" t="s">
        <v>67</v>
      </c>
      <c r="K71" s="38" t="s">
        <v>16</v>
      </c>
      <c r="L71" s="38" t="s">
        <v>68</v>
      </c>
      <c r="M71" s="38" t="s">
        <v>18</v>
      </c>
      <c r="N71" s="38" t="s">
        <v>19</v>
      </c>
      <c r="O71" s="39" t="s">
        <v>20</v>
      </c>
      <c r="P71" s="40" t="s">
        <v>1</v>
      </c>
      <c r="Q71" s="289" t="s">
        <v>2</v>
      </c>
      <c r="R71" s="307"/>
      <c r="BA71" s="8"/>
      <c r="BB71" s="8"/>
      <c r="BC71" s="3"/>
      <c r="BD71" s="29"/>
      <c r="BE71" s="29"/>
      <c r="BF71" s="2"/>
    </row>
    <row r="72" spans="1:58" ht="14.25" customHeight="1" x14ac:dyDescent="0.15">
      <c r="A72" s="308" t="s">
        <v>69</v>
      </c>
      <c r="B72" s="309"/>
      <c r="C72" s="310"/>
      <c r="D72" s="138">
        <f>+SUM(E72:O72)</f>
        <v>0</v>
      </c>
      <c r="E72" s="62"/>
      <c r="F72" s="71"/>
      <c r="G72" s="71"/>
      <c r="H72" s="63"/>
      <c r="I72" s="63"/>
      <c r="J72" s="63"/>
      <c r="K72" s="63"/>
      <c r="L72" s="63"/>
      <c r="M72" s="63"/>
      <c r="N72" s="72"/>
      <c r="O72" s="64"/>
      <c r="P72" s="71"/>
      <c r="Q72" s="64"/>
      <c r="R72" s="64"/>
      <c r="S72" s="75" t="str">
        <f t="shared" ref="S72:S80" si="17">+BA72&amp;BB72&amp;BC72</f>
        <v/>
      </c>
      <c r="BA72" s="17" t="str">
        <f>IF($D72&lt;&gt;($P72+$Q72)," El número ingresos según sexo NO puede ser diferente al Total.","")</f>
        <v/>
      </c>
      <c r="BB72" s="17" t="str">
        <f>IF($M72&lt;$R72," Los Ingresos de 60 años NO puede ser mayor que los Ingresos de 20-64 años.","")</f>
        <v/>
      </c>
      <c r="BC72" s="3"/>
      <c r="BD72" s="25">
        <f>IF($D72&lt;&gt;($P72+$Q72),1,0)</f>
        <v>0</v>
      </c>
      <c r="BE72" s="25">
        <f>IF($M72&lt;$R72,1,0)</f>
        <v>0</v>
      </c>
      <c r="BF72" s="3"/>
    </row>
    <row r="73" spans="1:58" ht="14.25" customHeight="1" x14ac:dyDescent="0.15">
      <c r="A73" s="311" t="s">
        <v>70</v>
      </c>
      <c r="B73" s="312"/>
      <c r="C73" s="313"/>
      <c r="D73" s="139">
        <f t="shared" ref="D73:D78" si="18">+SUM(E73:O73)</f>
        <v>0</v>
      </c>
      <c r="E73" s="96"/>
      <c r="F73" s="97"/>
      <c r="G73" s="97"/>
      <c r="H73" s="80"/>
      <c r="I73" s="80"/>
      <c r="J73" s="80"/>
      <c r="K73" s="80"/>
      <c r="L73" s="80"/>
      <c r="M73" s="80"/>
      <c r="N73" s="81"/>
      <c r="O73" s="98"/>
      <c r="P73" s="97"/>
      <c r="Q73" s="98"/>
      <c r="R73" s="98"/>
      <c r="S73" s="75" t="str">
        <f t="shared" si="17"/>
        <v/>
      </c>
      <c r="BA73" s="17" t="str">
        <f t="shared" ref="BA73:BA88" si="19">IF($D73&lt;&gt;($P73+$Q73)," El número ingresos según sexo NO puede ser diferente al Total.","")</f>
        <v/>
      </c>
      <c r="BB73" s="17" t="str">
        <f t="shared" ref="BB73:BB78" si="20">IF($M73&lt;$R73," Los Ingresos de 60 años NO puede ser mayor que los Ingresos de 20-64 años.","")</f>
        <v/>
      </c>
      <c r="BC73" s="3"/>
      <c r="BD73" s="25">
        <f t="shared" ref="BD73:BD88" si="21">IF($D73&lt;&gt;($P73+$Q73),1,0)</f>
        <v>0</v>
      </c>
      <c r="BE73" s="25">
        <f t="shared" ref="BE73:BE88" si="22">IF($M73&lt;$R73,1,0)</f>
        <v>0</v>
      </c>
      <c r="BF73" s="3"/>
    </row>
    <row r="74" spans="1:58" ht="14.25" customHeight="1" x14ac:dyDescent="0.15">
      <c r="A74" s="366" t="s">
        <v>71</v>
      </c>
      <c r="B74" s="367"/>
      <c r="C74" s="368"/>
      <c r="D74" s="140">
        <f t="shared" si="18"/>
        <v>0</v>
      </c>
      <c r="E74" s="53"/>
      <c r="F74" s="54"/>
      <c r="G74" s="54"/>
      <c r="H74" s="55"/>
      <c r="I74" s="55"/>
      <c r="J74" s="55"/>
      <c r="K74" s="55"/>
      <c r="L74" s="55"/>
      <c r="M74" s="55"/>
      <c r="N74" s="56"/>
      <c r="O74" s="57"/>
      <c r="P74" s="54"/>
      <c r="Q74" s="57"/>
      <c r="R74" s="57"/>
      <c r="S74" s="75" t="str">
        <f t="shared" si="17"/>
        <v/>
      </c>
      <c r="BA74" s="17" t="str">
        <f t="shared" si="19"/>
        <v/>
      </c>
      <c r="BB74" s="17" t="str">
        <f t="shared" si="20"/>
        <v/>
      </c>
      <c r="BC74" s="3"/>
      <c r="BD74" s="25">
        <f t="shared" si="21"/>
        <v>0</v>
      </c>
      <c r="BE74" s="25">
        <f t="shared" si="22"/>
        <v>0</v>
      </c>
      <c r="BF74" s="3"/>
    </row>
    <row r="75" spans="1:58" ht="14.25" customHeight="1" x14ac:dyDescent="0.15">
      <c r="A75" s="409" t="s">
        <v>72</v>
      </c>
      <c r="B75" s="410"/>
      <c r="C75" s="411"/>
      <c r="D75" s="138">
        <f t="shared" si="18"/>
        <v>0</v>
      </c>
      <c r="E75" s="62"/>
      <c r="F75" s="71"/>
      <c r="G75" s="71"/>
      <c r="H75" s="63"/>
      <c r="I75" s="63"/>
      <c r="J75" s="63"/>
      <c r="K75" s="63"/>
      <c r="L75" s="63"/>
      <c r="M75" s="63"/>
      <c r="N75" s="72"/>
      <c r="O75" s="64"/>
      <c r="P75" s="71"/>
      <c r="Q75" s="64"/>
      <c r="R75" s="64"/>
      <c r="S75" s="75" t="str">
        <f t="shared" si="17"/>
        <v/>
      </c>
      <c r="BA75" s="17" t="str">
        <f t="shared" si="19"/>
        <v/>
      </c>
      <c r="BB75" s="17" t="str">
        <f>IF($M75&lt;$R75," Las Altas de 60 años NO puede ser mayor que las Altas de 20-64 años.","")</f>
        <v/>
      </c>
      <c r="BC75" s="3"/>
      <c r="BD75" s="25">
        <f t="shared" si="21"/>
        <v>0</v>
      </c>
      <c r="BE75" s="25">
        <f t="shared" si="22"/>
        <v>0</v>
      </c>
      <c r="BF75" s="3"/>
    </row>
    <row r="76" spans="1:58" ht="14.25" customHeight="1" x14ac:dyDescent="0.15">
      <c r="A76" s="412" t="s">
        <v>73</v>
      </c>
      <c r="B76" s="413"/>
      <c r="C76" s="414"/>
      <c r="D76" s="139">
        <f t="shared" si="18"/>
        <v>0</v>
      </c>
      <c r="E76" s="96"/>
      <c r="F76" s="97"/>
      <c r="G76" s="97"/>
      <c r="H76" s="80"/>
      <c r="I76" s="80"/>
      <c r="J76" s="80"/>
      <c r="K76" s="80"/>
      <c r="L76" s="80"/>
      <c r="M76" s="80"/>
      <c r="N76" s="81"/>
      <c r="O76" s="98"/>
      <c r="P76" s="97"/>
      <c r="Q76" s="98"/>
      <c r="R76" s="98"/>
      <c r="S76" s="75" t="str">
        <f t="shared" si="17"/>
        <v/>
      </c>
      <c r="BA76" s="17" t="str">
        <f t="shared" si="19"/>
        <v/>
      </c>
      <c r="BB76" s="17" t="str">
        <f>IF($M76&lt;$R76," Las Altas de 60 años NO puede ser mayor que las Altas de 20-64 años.","")</f>
        <v/>
      </c>
      <c r="BC76" s="3"/>
      <c r="BD76" s="25">
        <f t="shared" si="21"/>
        <v>0</v>
      </c>
      <c r="BE76" s="25">
        <f t="shared" si="22"/>
        <v>0</v>
      </c>
      <c r="BF76" s="3"/>
    </row>
    <row r="77" spans="1:58" ht="14.25" customHeight="1" x14ac:dyDescent="0.15">
      <c r="A77" s="366" t="s">
        <v>74</v>
      </c>
      <c r="B77" s="367"/>
      <c r="C77" s="368"/>
      <c r="D77" s="141">
        <f t="shared" si="18"/>
        <v>0</v>
      </c>
      <c r="E77" s="142"/>
      <c r="F77" s="143"/>
      <c r="G77" s="143"/>
      <c r="H77" s="144"/>
      <c r="I77" s="144"/>
      <c r="J77" s="144"/>
      <c r="K77" s="144"/>
      <c r="L77" s="144"/>
      <c r="M77" s="144"/>
      <c r="N77" s="55"/>
      <c r="O77" s="98"/>
      <c r="P77" s="97"/>
      <c r="Q77" s="145"/>
      <c r="R77" s="85"/>
      <c r="S77" s="75" t="str">
        <f t="shared" si="17"/>
        <v/>
      </c>
      <c r="BA77" s="17" t="str">
        <f t="shared" si="19"/>
        <v/>
      </c>
      <c r="BB77" s="8"/>
      <c r="BC77" s="3"/>
      <c r="BD77" s="25">
        <f t="shared" si="21"/>
        <v>0</v>
      </c>
      <c r="BE77" s="29"/>
      <c r="BF77" s="3"/>
    </row>
    <row r="78" spans="1:58" ht="16.5" customHeight="1" x14ac:dyDescent="0.15">
      <c r="A78" s="363" t="s">
        <v>75</v>
      </c>
      <c r="B78" s="364"/>
      <c r="C78" s="365"/>
      <c r="D78" s="108">
        <f t="shared" si="18"/>
        <v>0</v>
      </c>
      <c r="E78" s="107">
        <f>+SUM(E75:E77)</f>
        <v>0</v>
      </c>
      <c r="F78" s="89">
        <f>+SUM(F75:F77)</f>
        <v>0</v>
      </c>
      <c r="G78" s="89">
        <f>+SUM(G75:G77)</f>
        <v>0</v>
      </c>
      <c r="H78" s="90">
        <f>+SUM(H75:H77)</f>
        <v>0</v>
      </c>
      <c r="I78" s="90">
        <f>+SUM(I75:I77)</f>
        <v>0</v>
      </c>
      <c r="J78" s="90">
        <f t="shared" ref="J78:O78" si="23">+SUM(J75:J77)+H151+H161+H170</f>
        <v>0</v>
      </c>
      <c r="K78" s="90">
        <f t="shared" si="23"/>
        <v>0</v>
      </c>
      <c r="L78" s="90">
        <f t="shared" si="23"/>
        <v>0</v>
      </c>
      <c r="M78" s="90">
        <f t="shared" si="23"/>
        <v>0</v>
      </c>
      <c r="N78" s="90">
        <f t="shared" si="23"/>
        <v>0</v>
      </c>
      <c r="O78" s="146">
        <f t="shared" si="23"/>
        <v>0</v>
      </c>
      <c r="P78" s="93">
        <f>+SUM(P75:P77)+N151+N161+N170</f>
        <v>0</v>
      </c>
      <c r="Q78" s="146">
        <f>+SUM(Q75:Q77)+O151+O161+O170</f>
        <v>0</v>
      </c>
      <c r="R78" s="88">
        <f>+SUM(R75:R76)+P151+P161+P170</f>
        <v>0</v>
      </c>
      <c r="S78" s="75" t="str">
        <f t="shared" si="17"/>
        <v/>
      </c>
      <c r="BA78" s="17" t="str">
        <f t="shared" si="19"/>
        <v/>
      </c>
      <c r="BB78" s="17" t="str">
        <f t="shared" si="20"/>
        <v/>
      </c>
      <c r="BC78" s="3"/>
      <c r="BD78" s="25">
        <f t="shared" si="21"/>
        <v>0</v>
      </c>
      <c r="BE78" s="25">
        <f t="shared" si="22"/>
        <v>0</v>
      </c>
      <c r="BF78" s="3"/>
    </row>
    <row r="79" spans="1:58" ht="13.5" customHeight="1" x14ac:dyDescent="0.15">
      <c r="A79" s="415" t="s">
        <v>76</v>
      </c>
      <c r="B79" s="416"/>
      <c r="C79" s="417"/>
      <c r="D79" s="147">
        <f>SUM(E79:O79)</f>
        <v>0</v>
      </c>
      <c r="E79" s="45"/>
      <c r="F79" s="46"/>
      <c r="G79" s="46"/>
      <c r="H79" s="47"/>
      <c r="I79" s="47"/>
      <c r="J79" s="47"/>
      <c r="K79" s="47"/>
      <c r="L79" s="47"/>
      <c r="M79" s="47"/>
      <c r="N79" s="48"/>
      <c r="O79" s="64"/>
      <c r="P79" s="71"/>
      <c r="Q79" s="64"/>
      <c r="R79" s="64"/>
      <c r="S79" s="75" t="str">
        <f t="shared" si="17"/>
        <v/>
      </c>
      <c r="BA79" s="17" t="str">
        <f t="shared" si="19"/>
        <v/>
      </c>
      <c r="BB79" s="17" t="str">
        <f>IF($M79&lt;$R79," Los Egresos de 60 años NO puede ser mayor que los Egresos de 20-64 años.","")</f>
        <v/>
      </c>
      <c r="BC79" s="3"/>
      <c r="BD79" s="25">
        <f t="shared" si="21"/>
        <v>0</v>
      </c>
      <c r="BE79" s="25">
        <f t="shared" si="22"/>
        <v>0</v>
      </c>
      <c r="BF79" s="3"/>
    </row>
    <row r="80" spans="1:58" ht="14.25" customHeight="1" x14ac:dyDescent="0.15">
      <c r="A80" s="366" t="s">
        <v>179</v>
      </c>
      <c r="B80" s="367"/>
      <c r="C80" s="368"/>
      <c r="D80" s="140">
        <f>SUM(E80:O80)</f>
        <v>0</v>
      </c>
      <c r="E80" s="53"/>
      <c r="F80" s="54"/>
      <c r="G80" s="54"/>
      <c r="H80" s="55"/>
      <c r="I80" s="55"/>
      <c r="J80" s="55"/>
      <c r="K80" s="55"/>
      <c r="L80" s="55"/>
      <c r="M80" s="55"/>
      <c r="N80" s="56"/>
      <c r="O80" s="56"/>
      <c r="P80" s="53"/>
      <c r="Q80" s="148"/>
      <c r="R80" s="148"/>
      <c r="S80" s="75" t="str">
        <f t="shared" si="17"/>
        <v/>
      </c>
      <c r="BA80" s="17" t="str">
        <f t="shared" si="19"/>
        <v/>
      </c>
      <c r="BB80" s="17" t="str">
        <f>IF($M80&lt;$R80," Los rechazos de 60 años NO puede ser mayor que los rechazos de 20-64 años.","")</f>
        <v/>
      </c>
      <c r="BC80" s="3"/>
      <c r="BD80" s="25">
        <f t="shared" si="21"/>
        <v>0</v>
      </c>
      <c r="BE80" s="25">
        <f t="shared" si="22"/>
        <v>0</v>
      </c>
      <c r="BF80" s="3"/>
    </row>
    <row r="81" spans="1:58" ht="15.75" customHeight="1" x14ac:dyDescent="0.15">
      <c r="A81" s="149"/>
      <c r="B81" s="150"/>
      <c r="C81" s="150"/>
      <c r="D81" s="151"/>
      <c r="E81" s="151"/>
      <c r="F81" s="151"/>
      <c r="G81" s="151"/>
      <c r="H81" s="151"/>
      <c r="I81" s="151"/>
      <c r="J81" s="151"/>
      <c r="K81" s="151"/>
      <c r="L81" s="152"/>
      <c r="M81" s="151"/>
      <c r="N81" s="151"/>
      <c r="O81" s="151"/>
      <c r="P81" s="151"/>
      <c r="Q81" s="151"/>
      <c r="R81" s="151"/>
      <c r="BA81" s="8"/>
      <c r="BB81" s="8"/>
      <c r="BC81" s="3"/>
      <c r="BD81" s="29"/>
      <c r="BE81" s="29"/>
      <c r="BF81" s="3"/>
    </row>
    <row r="82" spans="1:58" ht="14.25" customHeight="1" x14ac:dyDescent="0.15">
      <c r="A82" s="369" t="s">
        <v>180</v>
      </c>
      <c r="B82" s="338"/>
      <c r="C82" s="153" t="s">
        <v>77</v>
      </c>
      <c r="D82" s="138">
        <f>SUM(E82:O82)</f>
        <v>0</v>
      </c>
      <c r="E82" s="62"/>
      <c r="F82" s="71"/>
      <c r="G82" s="71"/>
      <c r="H82" s="63"/>
      <c r="I82" s="63"/>
      <c r="J82" s="63"/>
      <c r="K82" s="63"/>
      <c r="L82" s="63"/>
      <c r="M82" s="63"/>
      <c r="N82" s="72"/>
      <c r="O82" s="72"/>
      <c r="P82" s="62"/>
      <c r="Q82" s="112"/>
      <c r="R82" s="112"/>
      <c r="S82" s="75" t="str">
        <f t="shared" ref="S82:S88" si="24">+BA82&amp;BB82&amp;BC82</f>
        <v/>
      </c>
      <c r="BA82" s="17" t="str">
        <f t="shared" si="19"/>
        <v/>
      </c>
      <c r="BB82" s="17" t="str">
        <f>IF($M82&lt;$R82," Los Indices de 60 años NO puede ser mayor que los Indices de 20-64 años.","")</f>
        <v/>
      </c>
      <c r="BC82" s="3"/>
      <c r="BD82" s="25">
        <f t="shared" si="21"/>
        <v>0</v>
      </c>
      <c r="BE82" s="25">
        <f t="shared" si="22"/>
        <v>0</v>
      </c>
      <c r="BF82" s="3"/>
    </row>
    <row r="83" spans="1:58" ht="14.25" customHeight="1" x14ac:dyDescent="0.15">
      <c r="A83" s="370"/>
      <c r="B83" s="341"/>
      <c r="C83" s="154">
        <v>1</v>
      </c>
      <c r="D83" s="76">
        <f t="shared" ref="D83:D88" si="25">SUM(E83:O83)</f>
        <v>0</v>
      </c>
      <c r="E83" s="96"/>
      <c r="F83" s="97"/>
      <c r="G83" s="97"/>
      <c r="H83" s="80"/>
      <c r="I83" s="80"/>
      <c r="J83" s="80"/>
      <c r="K83" s="80"/>
      <c r="L83" s="80"/>
      <c r="M83" s="80"/>
      <c r="N83" s="81"/>
      <c r="O83" s="81"/>
      <c r="P83" s="96"/>
      <c r="Q83" s="119"/>
      <c r="R83" s="119"/>
      <c r="S83" s="75" t="str">
        <f t="shared" si="24"/>
        <v/>
      </c>
      <c r="BA83" s="17" t="str">
        <f>IF($D83&lt;&gt;($P83+$Q83)," El número ingresos según sexo NO puede ser diferente al Total.","")</f>
        <v/>
      </c>
      <c r="BB83" s="17" t="str">
        <f t="shared" ref="BB83:BB88" si="26">IF($M83&lt;$R83," Los Indices de 60 años NO puede ser mayor que los Indices de 20-64 años.","")</f>
        <v/>
      </c>
      <c r="BC83" s="2"/>
      <c r="BD83" s="25">
        <f t="shared" si="21"/>
        <v>0</v>
      </c>
      <c r="BE83" s="25">
        <f t="shared" si="22"/>
        <v>0</v>
      </c>
      <c r="BF83" s="3"/>
    </row>
    <row r="84" spans="1:58" ht="14.25" customHeight="1" x14ac:dyDescent="0.15">
      <c r="A84" s="370"/>
      <c r="B84" s="341"/>
      <c r="C84" s="154">
        <v>2</v>
      </c>
      <c r="D84" s="76">
        <f t="shared" si="25"/>
        <v>0</v>
      </c>
      <c r="E84" s="96"/>
      <c r="F84" s="97"/>
      <c r="G84" s="97"/>
      <c r="H84" s="80"/>
      <c r="I84" s="80"/>
      <c r="J84" s="80"/>
      <c r="K84" s="80"/>
      <c r="L84" s="80"/>
      <c r="M84" s="80"/>
      <c r="N84" s="81"/>
      <c r="O84" s="81"/>
      <c r="P84" s="96"/>
      <c r="Q84" s="119"/>
      <c r="R84" s="119"/>
      <c r="S84" s="75" t="str">
        <f t="shared" si="24"/>
        <v/>
      </c>
      <c r="BA84" s="17" t="str">
        <f t="shared" si="19"/>
        <v/>
      </c>
      <c r="BB84" s="17" t="str">
        <f t="shared" si="26"/>
        <v/>
      </c>
      <c r="BC84" s="3"/>
      <c r="BD84" s="25">
        <f t="shared" si="21"/>
        <v>0</v>
      </c>
      <c r="BE84" s="25">
        <f t="shared" si="22"/>
        <v>0</v>
      </c>
      <c r="BF84" s="3"/>
    </row>
    <row r="85" spans="1:58" ht="14.25" customHeight="1" x14ac:dyDescent="0.15">
      <c r="A85" s="370"/>
      <c r="B85" s="341"/>
      <c r="C85" s="154">
        <v>3</v>
      </c>
      <c r="D85" s="76">
        <f t="shared" si="25"/>
        <v>0</v>
      </c>
      <c r="E85" s="96"/>
      <c r="F85" s="97"/>
      <c r="G85" s="97"/>
      <c r="H85" s="80"/>
      <c r="I85" s="80"/>
      <c r="J85" s="80"/>
      <c r="K85" s="80"/>
      <c r="L85" s="80"/>
      <c r="M85" s="80"/>
      <c r="N85" s="81"/>
      <c r="O85" s="81"/>
      <c r="P85" s="96"/>
      <c r="Q85" s="119"/>
      <c r="R85" s="119"/>
      <c r="S85" s="75" t="str">
        <f t="shared" si="24"/>
        <v/>
      </c>
      <c r="BA85" s="17" t="str">
        <f t="shared" si="19"/>
        <v/>
      </c>
      <c r="BB85" s="17" t="str">
        <f t="shared" si="26"/>
        <v/>
      </c>
      <c r="BC85" s="3"/>
      <c r="BD85" s="25">
        <f t="shared" si="21"/>
        <v>0</v>
      </c>
      <c r="BE85" s="25">
        <f t="shared" si="22"/>
        <v>0</v>
      </c>
      <c r="BF85" s="3"/>
    </row>
    <row r="86" spans="1:58" ht="14.25" customHeight="1" x14ac:dyDescent="0.15">
      <c r="A86" s="370"/>
      <c r="B86" s="341"/>
      <c r="C86" s="155">
        <v>4</v>
      </c>
      <c r="D86" s="76">
        <f t="shared" si="25"/>
        <v>0</v>
      </c>
      <c r="E86" s="142"/>
      <c r="F86" s="143"/>
      <c r="G86" s="143"/>
      <c r="H86" s="144"/>
      <c r="I86" s="144"/>
      <c r="J86" s="144"/>
      <c r="K86" s="144"/>
      <c r="L86" s="144"/>
      <c r="M86" s="144"/>
      <c r="N86" s="156"/>
      <c r="O86" s="156"/>
      <c r="P86" s="142"/>
      <c r="Q86" s="157"/>
      <c r="R86" s="157"/>
      <c r="S86" s="75" t="str">
        <f t="shared" si="24"/>
        <v/>
      </c>
      <c r="BA86" s="17" t="str">
        <f t="shared" si="19"/>
        <v/>
      </c>
      <c r="BB86" s="17" t="str">
        <f t="shared" si="26"/>
        <v/>
      </c>
      <c r="BC86" s="3"/>
      <c r="BD86" s="25">
        <f t="shared" si="21"/>
        <v>0</v>
      </c>
      <c r="BE86" s="25">
        <f t="shared" si="22"/>
        <v>0</v>
      </c>
      <c r="BF86" s="3"/>
    </row>
    <row r="87" spans="1:58" ht="14.25" customHeight="1" x14ac:dyDescent="0.15">
      <c r="A87" s="370"/>
      <c r="B87" s="341"/>
      <c r="C87" s="155" t="s">
        <v>181</v>
      </c>
      <c r="D87" s="76">
        <f t="shared" si="25"/>
        <v>0</v>
      </c>
      <c r="E87" s="142"/>
      <c r="F87" s="143"/>
      <c r="G87" s="143"/>
      <c r="H87" s="144"/>
      <c r="I87" s="144"/>
      <c r="J87" s="144"/>
      <c r="K87" s="144"/>
      <c r="L87" s="144"/>
      <c r="M87" s="144"/>
      <c r="N87" s="156"/>
      <c r="O87" s="156"/>
      <c r="P87" s="142"/>
      <c r="Q87" s="157"/>
      <c r="R87" s="157"/>
      <c r="S87" s="75" t="str">
        <f t="shared" si="24"/>
        <v/>
      </c>
      <c r="BA87" s="17" t="str">
        <f t="shared" si="19"/>
        <v/>
      </c>
      <c r="BB87" s="17" t="str">
        <f t="shared" si="26"/>
        <v/>
      </c>
      <c r="BC87" s="3"/>
      <c r="BD87" s="25">
        <f t="shared" si="21"/>
        <v>0</v>
      </c>
      <c r="BE87" s="25">
        <f t="shared" si="22"/>
        <v>0</v>
      </c>
      <c r="BF87" s="3"/>
    </row>
    <row r="88" spans="1:58" ht="15.75" customHeight="1" x14ac:dyDescent="0.15">
      <c r="A88" s="339"/>
      <c r="B88" s="371"/>
      <c r="C88" s="158" t="s">
        <v>4</v>
      </c>
      <c r="D88" s="108">
        <f t="shared" si="25"/>
        <v>0</v>
      </c>
      <c r="E88" s="107">
        <f>+SUM(E82:E87)</f>
        <v>0</v>
      </c>
      <c r="F88" s="89">
        <f t="shared" ref="F88:R88" si="27">+SUM(F82:F87)</f>
        <v>0</v>
      </c>
      <c r="G88" s="89">
        <f t="shared" si="27"/>
        <v>0</v>
      </c>
      <c r="H88" s="90">
        <f t="shared" si="27"/>
        <v>0</v>
      </c>
      <c r="I88" s="90">
        <f t="shared" si="27"/>
        <v>0</v>
      </c>
      <c r="J88" s="90">
        <f t="shared" si="27"/>
        <v>0</v>
      </c>
      <c r="K88" s="90">
        <f t="shared" si="27"/>
        <v>0</v>
      </c>
      <c r="L88" s="90">
        <f t="shared" si="27"/>
        <v>0</v>
      </c>
      <c r="M88" s="90">
        <f t="shared" si="27"/>
        <v>0</v>
      </c>
      <c r="N88" s="90">
        <f t="shared" si="27"/>
        <v>0</v>
      </c>
      <c r="O88" s="91">
        <f t="shared" si="27"/>
        <v>0</v>
      </c>
      <c r="P88" s="107">
        <f t="shared" si="27"/>
        <v>0</v>
      </c>
      <c r="Q88" s="146">
        <f t="shared" si="27"/>
        <v>0</v>
      </c>
      <c r="R88" s="88">
        <f t="shared" si="27"/>
        <v>0</v>
      </c>
      <c r="S88" s="75" t="str">
        <f t="shared" si="24"/>
        <v/>
      </c>
      <c r="BA88" s="17" t="str">
        <f t="shared" si="19"/>
        <v/>
      </c>
      <c r="BB88" s="17" t="str">
        <f t="shared" si="26"/>
        <v/>
      </c>
      <c r="BC88" s="3"/>
      <c r="BD88" s="25">
        <f t="shared" si="21"/>
        <v>0</v>
      </c>
      <c r="BE88" s="25">
        <f t="shared" si="22"/>
        <v>0</v>
      </c>
      <c r="BF88" s="3"/>
    </row>
    <row r="89" spans="1:58" ht="40.5" customHeight="1" x14ac:dyDescent="0.2">
      <c r="A89" s="15" t="s">
        <v>78</v>
      </c>
      <c r="B89" s="159"/>
      <c r="C89" s="159"/>
      <c r="D89" s="160"/>
      <c r="E89" s="60"/>
      <c r="F89" s="60"/>
      <c r="BA89" s="2"/>
      <c r="BB89" s="2"/>
      <c r="BC89" s="2"/>
      <c r="BD89" s="2"/>
      <c r="BE89" s="3"/>
      <c r="BF89" s="3"/>
    </row>
    <row r="90" spans="1:58" ht="58.5" customHeight="1" x14ac:dyDescent="0.15">
      <c r="A90" s="363" t="s">
        <v>79</v>
      </c>
      <c r="B90" s="364"/>
      <c r="C90" s="365"/>
      <c r="D90" s="161" t="s">
        <v>80</v>
      </c>
      <c r="E90" s="162" t="s">
        <v>182</v>
      </c>
      <c r="F90" s="163" t="s">
        <v>81</v>
      </c>
      <c r="BA90" s="2"/>
      <c r="BB90" s="2"/>
      <c r="BC90" s="2"/>
      <c r="BD90" s="2"/>
      <c r="BE90" s="3"/>
      <c r="BF90" s="3"/>
    </row>
    <row r="91" spans="1:58" ht="15.75" customHeight="1" x14ac:dyDescent="0.15">
      <c r="A91" s="308" t="s">
        <v>82</v>
      </c>
      <c r="B91" s="309"/>
      <c r="C91" s="310"/>
      <c r="D91" s="164"/>
      <c r="E91" s="164"/>
      <c r="F91" s="164"/>
      <c r="G91" s="75" t="str">
        <f>+BA91&amp;BB91</f>
        <v/>
      </c>
      <c r="BA91" s="17" t="str">
        <f>IF($D91&lt;$F91," Las IC a Gestantes NO puede ser mayor que Total IC","")</f>
        <v/>
      </c>
      <c r="BB91" s="17" t="str">
        <f>IF($D91&lt;$E91," Las IC por Resolución Especilidades NO puede ser mayor que Total IC","")</f>
        <v/>
      </c>
      <c r="BC91" s="3"/>
      <c r="BD91" s="25">
        <f>IF($D91&lt;$E91,1,0)</f>
        <v>0</v>
      </c>
      <c r="BE91" s="25">
        <f>IF($D91&lt;$F91,1,0)</f>
        <v>0</v>
      </c>
      <c r="BF91" s="3"/>
    </row>
    <row r="92" spans="1:58" ht="15.75" customHeight="1" x14ac:dyDescent="0.15">
      <c r="A92" s="372" t="s">
        <v>83</v>
      </c>
      <c r="B92" s="312" t="s">
        <v>84</v>
      </c>
      <c r="C92" s="313"/>
      <c r="D92" s="165"/>
      <c r="E92" s="165"/>
      <c r="F92" s="165"/>
      <c r="G92" s="75" t="str">
        <f t="shared" ref="G92:G101" si="28">+BA92&amp;BB92</f>
        <v/>
      </c>
      <c r="BA92" s="17" t="str">
        <f t="shared" ref="BA92:BA100" si="29">IF($D92&lt;$F92," Las IC a Gestantes NO puede ser mayor que Total IC","")</f>
        <v/>
      </c>
      <c r="BB92" s="17" t="str">
        <f>IF($D92&lt;$E92," Las IC por Resolución Especilidades NO puede ser mayor que Total IC","")</f>
        <v/>
      </c>
      <c r="BC92" s="3"/>
      <c r="BD92" s="25">
        <f>IF($D92&lt;$E92,1,0)</f>
        <v>0</v>
      </c>
      <c r="BE92" s="25">
        <f t="shared" ref="BE92:BE101" si="30">IF($D92&lt;$F92,1,0)</f>
        <v>0</v>
      </c>
      <c r="BF92" s="3"/>
    </row>
    <row r="93" spans="1:58" ht="15.75" customHeight="1" x14ac:dyDescent="0.15">
      <c r="A93" s="373"/>
      <c r="B93" s="312" t="s">
        <v>85</v>
      </c>
      <c r="C93" s="313"/>
      <c r="D93" s="165"/>
      <c r="E93" s="166"/>
      <c r="F93" s="165"/>
      <c r="G93" s="75" t="str">
        <f t="shared" si="28"/>
        <v/>
      </c>
      <c r="BA93" s="17" t="str">
        <f t="shared" si="29"/>
        <v/>
      </c>
      <c r="BB93" s="2"/>
      <c r="BC93" s="2"/>
      <c r="BD93" s="2"/>
      <c r="BE93" s="25">
        <f t="shared" si="30"/>
        <v>0</v>
      </c>
      <c r="BF93" s="3"/>
    </row>
    <row r="94" spans="1:58" ht="15.75" customHeight="1" x14ac:dyDescent="0.15">
      <c r="A94" s="311" t="s">
        <v>86</v>
      </c>
      <c r="B94" s="312"/>
      <c r="C94" s="313"/>
      <c r="D94" s="167"/>
      <c r="E94" s="166"/>
      <c r="F94" s="167"/>
      <c r="G94" s="75" t="str">
        <f t="shared" si="28"/>
        <v/>
      </c>
      <c r="BA94" s="17" t="str">
        <f t="shared" si="29"/>
        <v/>
      </c>
      <c r="BB94" s="2"/>
      <c r="BC94" s="2"/>
      <c r="BD94" s="2"/>
      <c r="BE94" s="25">
        <f t="shared" si="30"/>
        <v>0</v>
      </c>
      <c r="BF94" s="2"/>
    </row>
    <row r="95" spans="1:58" ht="15.75" customHeight="1" x14ac:dyDescent="0.15">
      <c r="A95" s="311" t="s">
        <v>87</v>
      </c>
      <c r="B95" s="312"/>
      <c r="C95" s="313"/>
      <c r="D95" s="167"/>
      <c r="E95" s="166"/>
      <c r="F95" s="167"/>
      <c r="G95" s="75" t="str">
        <f t="shared" si="28"/>
        <v/>
      </c>
      <c r="BA95" s="17" t="str">
        <f t="shared" si="29"/>
        <v/>
      </c>
      <c r="BB95" s="2"/>
      <c r="BC95" s="2"/>
      <c r="BD95" s="2"/>
      <c r="BE95" s="25">
        <f t="shared" si="30"/>
        <v>0</v>
      </c>
      <c r="BF95" s="3"/>
    </row>
    <row r="96" spans="1:58" ht="15.75" customHeight="1" x14ac:dyDescent="0.15">
      <c r="A96" s="311" t="s">
        <v>88</v>
      </c>
      <c r="B96" s="312"/>
      <c r="C96" s="313"/>
      <c r="D96" s="167"/>
      <c r="E96" s="166"/>
      <c r="F96" s="167"/>
      <c r="G96" s="75" t="str">
        <f t="shared" si="28"/>
        <v/>
      </c>
      <c r="BA96" s="17" t="str">
        <f t="shared" si="29"/>
        <v/>
      </c>
      <c r="BB96" s="2"/>
      <c r="BC96" s="2"/>
      <c r="BD96" s="2"/>
      <c r="BE96" s="25">
        <f t="shared" si="30"/>
        <v>0</v>
      </c>
      <c r="BF96" s="3"/>
    </row>
    <row r="97" spans="1:58" ht="17.25" customHeight="1" x14ac:dyDescent="0.15">
      <c r="A97" s="374" t="s">
        <v>89</v>
      </c>
      <c r="B97" s="375"/>
      <c r="C97" s="376"/>
      <c r="D97" s="168"/>
      <c r="E97" s="169"/>
      <c r="F97" s="168"/>
      <c r="G97" s="75" t="str">
        <f t="shared" si="28"/>
        <v/>
      </c>
      <c r="BA97" s="17" t="str">
        <f t="shared" si="29"/>
        <v/>
      </c>
      <c r="BE97" s="25">
        <f t="shared" si="30"/>
        <v>0</v>
      </c>
    </row>
    <row r="98" spans="1:58" ht="15.75" customHeight="1" x14ac:dyDescent="0.15">
      <c r="A98" s="311" t="s">
        <v>183</v>
      </c>
      <c r="B98" s="312"/>
      <c r="C98" s="313"/>
      <c r="D98" s="167"/>
      <c r="E98" s="166"/>
      <c r="F98" s="167"/>
      <c r="G98" s="75" t="str">
        <f t="shared" si="28"/>
        <v/>
      </c>
      <c r="BA98" s="17" t="str">
        <f t="shared" si="29"/>
        <v/>
      </c>
      <c r="BE98" s="25">
        <f t="shared" si="30"/>
        <v>0</v>
      </c>
    </row>
    <row r="99" spans="1:58" ht="15.75" customHeight="1" x14ac:dyDescent="0.15">
      <c r="A99" s="387" t="s">
        <v>184</v>
      </c>
      <c r="B99" s="388"/>
      <c r="C99" s="389"/>
      <c r="D99" s="168"/>
      <c r="E99" s="169"/>
      <c r="F99" s="168"/>
      <c r="G99" s="75" t="str">
        <f t="shared" si="28"/>
        <v/>
      </c>
      <c r="BA99" s="17" t="str">
        <f t="shared" si="29"/>
        <v/>
      </c>
      <c r="BE99" s="25">
        <f t="shared" si="30"/>
        <v>0</v>
      </c>
    </row>
    <row r="100" spans="1:58" ht="15.75" customHeight="1" x14ac:dyDescent="0.15">
      <c r="A100" s="387" t="s">
        <v>185</v>
      </c>
      <c r="B100" s="388"/>
      <c r="C100" s="389"/>
      <c r="D100" s="168"/>
      <c r="E100" s="169"/>
      <c r="F100" s="168"/>
      <c r="G100" s="75" t="str">
        <f t="shared" si="28"/>
        <v/>
      </c>
      <c r="BA100" s="17" t="str">
        <f t="shared" si="29"/>
        <v/>
      </c>
      <c r="BE100" s="25">
        <f t="shared" si="30"/>
        <v>0</v>
      </c>
    </row>
    <row r="101" spans="1:58" ht="15.75" customHeight="1" x14ac:dyDescent="0.15">
      <c r="A101" s="366" t="s">
        <v>186</v>
      </c>
      <c r="B101" s="367"/>
      <c r="C101" s="368"/>
      <c r="D101" s="170"/>
      <c r="E101" s="171"/>
      <c r="F101" s="170"/>
      <c r="G101" s="75" t="str">
        <f t="shared" si="28"/>
        <v/>
      </c>
      <c r="BA101" s="17" t="str">
        <f>IF($D101&lt;$F101," Las IC a Gestantes NO puede ser mayor que Total IC","")</f>
        <v/>
      </c>
      <c r="BE101" s="25">
        <f t="shared" si="30"/>
        <v>0</v>
      </c>
    </row>
    <row r="102" spans="1:58" ht="40.5" customHeight="1" x14ac:dyDescent="0.2">
      <c r="A102" s="7" t="s">
        <v>90</v>
      </c>
      <c r="B102" s="172"/>
      <c r="C102" s="173"/>
      <c r="D102" s="172"/>
      <c r="E102" s="174"/>
      <c r="F102" s="174"/>
    </row>
    <row r="103" spans="1:58" ht="15.75" customHeight="1" x14ac:dyDescent="0.15">
      <c r="A103" s="403" t="s">
        <v>91</v>
      </c>
      <c r="B103" s="404"/>
      <c r="C103" s="405"/>
      <c r="D103" s="363" t="s">
        <v>92</v>
      </c>
      <c r="E103" s="364"/>
      <c r="F103" s="365"/>
      <c r="G103" s="356" t="s">
        <v>93</v>
      </c>
    </row>
    <row r="104" spans="1:58" ht="15.75" customHeight="1" x14ac:dyDescent="0.15">
      <c r="A104" s="406"/>
      <c r="B104" s="407"/>
      <c r="C104" s="408"/>
      <c r="D104" s="175" t="s">
        <v>4</v>
      </c>
      <c r="E104" s="176" t="s">
        <v>1</v>
      </c>
      <c r="F104" s="177" t="s">
        <v>2</v>
      </c>
      <c r="G104" s="329"/>
    </row>
    <row r="105" spans="1:58" ht="15.75" customHeight="1" x14ac:dyDescent="0.15">
      <c r="A105" s="357" t="s">
        <v>94</v>
      </c>
      <c r="B105" s="359" t="s">
        <v>95</v>
      </c>
      <c r="C105" s="360"/>
      <c r="D105" s="178">
        <f>+SUM(E105:F105)</f>
        <v>0</v>
      </c>
      <c r="E105" s="114"/>
      <c r="F105" s="179"/>
      <c r="G105" s="83"/>
      <c r="H105" s="180" t="str">
        <f>+BA105&amp;BB105</f>
        <v/>
      </c>
      <c r="BA105" s="181" t="str">
        <f>IF($E105+$E106+$F105+$F106&lt;=$D15+$D16,"","Las Consultas de Urgencia realizadas en Extensión Horaria NO PUEDE ser mayor que el Total de Consultas de Urgencia de la Sección A. ")</f>
        <v/>
      </c>
      <c r="BB105" s="181" t="str">
        <f>IF($G105+$G106&lt;=$D68,"","Las Actividades Recuperativas realizadas en Extensión Horaria NO PUEDE ser mayor que el Total de Actividades de la Sección B. ")</f>
        <v/>
      </c>
      <c r="BC105" s="2"/>
      <c r="BD105" s="26">
        <f>IF($E105+$E106+$F105+$F106&lt;=$D15+$D16,0,1)</f>
        <v>0</v>
      </c>
      <c r="BE105" s="26">
        <f>IF($G105+$G106&lt;=$D68,0,1)</f>
        <v>0</v>
      </c>
      <c r="BF105" s="3"/>
    </row>
    <row r="106" spans="1:58" ht="15.75" customHeight="1" x14ac:dyDescent="0.15">
      <c r="A106" s="358"/>
      <c r="B106" s="361" t="s">
        <v>96</v>
      </c>
      <c r="C106" s="362"/>
      <c r="D106" s="52">
        <f>+SUM(E106:F106)</f>
        <v>0</v>
      </c>
      <c r="E106" s="53"/>
      <c r="F106" s="57"/>
      <c r="G106" s="58"/>
      <c r="H106" s="180"/>
      <c r="BA106" s="2"/>
      <c r="BB106" s="2"/>
      <c r="BC106" s="2"/>
      <c r="BD106" s="2"/>
      <c r="BE106" s="3"/>
      <c r="BF106" s="3"/>
    </row>
    <row r="107" spans="1:58" ht="21" customHeight="1" x14ac:dyDescent="0.2">
      <c r="A107" s="14" t="s">
        <v>97</v>
      </c>
      <c r="B107" s="59"/>
      <c r="C107" s="59"/>
      <c r="D107" s="59"/>
      <c r="E107" s="182"/>
      <c r="F107" s="182"/>
      <c r="G107" s="182"/>
      <c r="BA107" s="2"/>
      <c r="BB107" s="2"/>
      <c r="BC107" s="2"/>
      <c r="BD107" s="2"/>
      <c r="BE107" s="2"/>
      <c r="BF107" s="2"/>
    </row>
    <row r="108" spans="1:58" ht="31.5" customHeight="1" x14ac:dyDescent="0.15">
      <c r="A108" s="295" t="s">
        <v>98</v>
      </c>
      <c r="B108" s="296"/>
      <c r="C108" s="297"/>
      <c r="D108" s="301" t="s">
        <v>4</v>
      </c>
      <c r="E108" s="303" t="s">
        <v>7</v>
      </c>
      <c r="F108" s="304"/>
      <c r="G108" s="304"/>
      <c r="H108" s="304"/>
      <c r="I108" s="304"/>
      <c r="J108" s="304"/>
      <c r="K108" s="304"/>
      <c r="L108" s="304"/>
      <c r="M108" s="305"/>
      <c r="N108" s="301" t="s">
        <v>33</v>
      </c>
      <c r="O108" s="306" t="s">
        <v>9</v>
      </c>
      <c r="P108" s="306" t="s">
        <v>34</v>
      </c>
      <c r="BA108" s="2"/>
      <c r="BB108" s="2"/>
      <c r="BC108" s="2"/>
      <c r="BD108" s="2"/>
      <c r="BE108" s="3"/>
      <c r="BF108" s="3"/>
    </row>
    <row r="109" spans="1:58" ht="27" customHeight="1" x14ac:dyDescent="0.15">
      <c r="A109" s="298"/>
      <c r="B109" s="299"/>
      <c r="C109" s="300"/>
      <c r="D109" s="329"/>
      <c r="E109" s="40" t="s">
        <v>24</v>
      </c>
      <c r="F109" s="38" t="s">
        <v>25</v>
      </c>
      <c r="G109" s="38" t="s">
        <v>26</v>
      </c>
      <c r="H109" s="38" t="s">
        <v>15</v>
      </c>
      <c r="I109" s="38" t="s">
        <v>16</v>
      </c>
      <c r="J109" s="38" t="s">
        <v>17</v>
      </c>
      <c r="K109" s="38" t="s">
        <v>18</v>
      </c>
      <c r="L109" s="38" t="s">
        <v>19</v>
      </c>
      <c r="M109" s="39" t="s">
        <v>20</v>
      </c>
      <c r="N109" s="329"/>
      <c r="O109" s="307"/>
      <c r="P109" s="307"/>
      <c r="BA109" s="2"/>
      <c r="BB109" s="2"/>
      <c r="BC109" s="2"/>
      <c r="BD109" s="2"/>
      <c r="BE109" s="3"/>
      <c r="BF109" s="3"/>
    </row>
    <row r="110" spans="1:58" ht="15.75" customHeight="1" x14ac:dyDescent="0.15">
      <c r="A110" s="401" t="s">
        <v>99</v>
      </c>
      <c r="B110" s="402"/>
      <c r="C110" s="402"/>
      <c r="D110" s="44">
        <f>+SUM(E110:M110)</f>
        <v>137</v>
      </c>
      <c r="E110" s="62">
        <v>8</v>
      </c>
      <c r="F110" s="63">
        <v>2</v>
      </c>
      <c r="G110" s="63">
        <v>3</v>
      </c>
      <c r="H110" s="63">
        <v>1</v>
      </c>
      <c r="I110" s="63">
        <v>23</v>
      </c>
      <c r="J110" s="63">
        <v>29</v>
      </c>
      <c r="K110" s="63">
        <v>37</v>
      </c>
      <c r="L110" s="63">
        <v>20</v>
      </c>
      <c r="M110" s="64">
        <v>14</v>
      </c>
      <c r="N110" s="74">
        <v>137</v>
      </c>
      <c r="O110" s="74"/>
      <c r="P110" s="74"/>
      <c r="Q110" s="75" t="str">
        <f t="shared" ref="Q110:Q139" si="31">$BA110&amp;" "&amp;$BB110&amp;" "&amp;$BC110</f>
        <v xml:space="preserve">  </v>
      </c>
      <c r="BA110" s="11" t="str">
        <f t="shared" ref="BA110:BA139" si="32">IF($D110=0,"",IF($N110="",IF($D110="",""," No olvide escribir la columna Beneficiarios."),""))</f>
        <v/>
      </c>
      <c r="BB110" s="11" t="str">
        <f t="shared" ref="BB110:BB139" si="33">IF($D110&lt;$N110," El número de Beneficiarios NO puede ser mayor que el Total.","")</f>
        <v/>
      </c>
      <c r="BC110" s="17" t="str">
        <f t="shared" ref="BC110:BC139" si="34">IF($K110&lt;$O110," Las actividades de 60 años NO puede ser mayor que el de 20-64 años.","")</f>
        <v/>
      </c>
      <c r="BD110" s="26">
        <f t="shared" ref="BD110:BD139" si="35">IF($K110&lt;$O110,1,0)</f>
        <v>0</v>
      </c>
      <c r="BE110" s="26">
        <f t="shared" ref="BE110:BE139" si="36">IF($D110&lt;$N110,1,0)</f>
        <v>0</v>
      </c>
      <c r="BF110" s="26">
        <f t="shared" ref="BF110:BF139" si="37">IF($D110=0,"",IF($N110="",IF($D110="","",1),0))</f>
        <v>0</v>
      </c>
    </row>
    <row r="111" spans="1:58" ht="15.75" customHeight="1" x14ac:dyDescent="0.15">
      <c r="A111" s="352" t="s">
        <v>100</v>
      </c>
      <c r="B111" s="352"/>
      <c r="C111" s="352"/>
      <c r="D111" s="76">
        <f>+SUM(E111:M111)</f>
        <v>33</v>
      </c>
      <c r="E111" s="96">
        <v>6</v>
      </c>
      <c r="F111" s="80"/>
      <c r="G111" s="80">
        <v>3</v>
      </c>
      <c r="H111" s="80">
        <v>1</v>
      </c>
      <c r="I111" s="80">
        <v>5</v>
      </c>
      <c r="J111" s="80">
        <v>1</v>
      </c>
      <c r="K111" s="80">
        <v>14</v>
      </c>
      <c r="L111" s="80">
        <v>3</v>
      </c>
      <c r="M111" s="98"/>
      <c r="N111" s="83">
        <v>33</v>
      </c>
      <c r="O111" s="83"/>
      <c r="P111" s="83"/>
      <c r="Q111" s="75" t="str">
        <f t="shared" si="31"/>
        <v xml:space="preserve">  </v>
      </c>
      <c r="BA111" s="11" t="str">
        <f t="shared" si="32"/>
        <v/>
      </c>
      <c r="BB111" s="11" t="str">
        <f t="shared" si="33"/>
        <v/>
      </c>
      <c r="BC111" s="17" t="str">
        <f t="shared" si="34"/>
        <v/>
      </c>
      <c r="BD111" s="26">
        <f t="shared" si="35"/>
        <v>0</v>
      </c>
      <c r="BE111" s="26">
        <f t="shared" si="36"/>
        <v>0</v>
      </c>
      <c r="BF111" s="26">
        <f t="shared" si="37"/>
        <v>0</v>
      </c>
    </row>
    <row r="112" spans="1:58" ht="20.25" customHeight="1" x14ac:dyDescent="0.15">
      <c r="A112" s="311" t="s">
        <v>101</v>
      </c>
      <c r="B112" s="312"/>
      <c r="C112" s="313"/>
      <c r="D112" s="76">
        <f>+SUM(E112:M112)</f>
        <v>244</v>
      </c>
      <c r="E112" s="96">
        <v>67</v>
      </c>
      <c r="F112" s="115">
        <v>10</v>
      </c>
      <c r="G112" s="115">
        <v>21</v>
      </c>
      <c r="H112" s="115">
        <v>6</v>
      </c>
      <c r="I112" s="115">
        <v>35</v>
      </c>
      <c r="J112" s="115">
        <v>10</v>
      </c>
      <c r="K112" s="115">
        <v>76</v>
      </c>
      <c r="L112" s="115">
        <v>19</v>
      </c>
      <c r="M112" s="179"/>
      <c r="N112" s="117">
        <v>244</v>
      </c>
      <c r="O112" s="117"/>
      <c r="P112" s="117"/>
      <c r="Q112" s="75" t="str">
        <f t="shared" si="31"/>
        <v xml:space="preserve">  </v>
      </c>
      <c r="BA112" s="11" t="str">
        <f t="shared" si="32"/>
        <v/>
      </c>
      <c r="BB112" s="11" t="str">
        <f t="shared" si="33"/>
        <v/>
      </c>
      <c r="BC112" s="17" t="str">
        <f t="shared" si="34"/>
        <v/>
      </c>
      <c r="BD112" s="26">
        <f t="shared" si="35"/>
        <v>0</v>
      </c>
      <c r="BE112" s="26">
        <f t="shared" si="36"/>
        <v>0</v>
      </c>
      <c r="BF112" s="26">
        <f t="shared" si="37"/>
        <v>0</v>
      </c>
    </row>
    <row r="113" spans="1:58" ht="15" customHeight="1" x14ac:dyDescent="0.15">
      <c r="A113" s="352" t="s">
        <v>102</v>
      </c>
      <c r="B113" s="352"/>
      <c r="C113" s="352"/>
      <c r="D113" s="76">
        <f>+SUM(E113:M113)</f>
        <v>0</v>
      </c>
      <c r="E113" s="96"/>
      <c r="F113" s="80"/>
      <c r="G113" s="80"/>
      <c r="H113" s="80"/>
      <c r="I113" s="80"/>
      <c r="J113" s="80"/>
      <c r="K113" s="80"/>
      <c r="L113" s="80"/>
      <c r="M113" s="98"/>
      <c r="N113" s="83"/>
      <c r="O113" s="83"/>
      <c r="P113" s="83"/>
      <c r="Q113" s="75" t="str">
        <f t="shared" si="31"/>
        <v xml:space="preserve">  </v>
      </c>
      <c r="BA113" s="11" t="str">
        <f t="shared" si="32"/>
        <v/>
      </c>
      <c r="BB113" s="11" t="str">
        <f t="shared" si="33"/>
        <v/>
      </c>
      <c r="BC113" s="17" t="str">
        <f t="shared" si="34"/>
        <v/>
      </c>
      <c r="BD113" s="26">
        <f t="shared" si="35"/>
        <v>0</v>
      </c>
      <c r="BE113" s="26">
        <f t="shared" si="36"/>
        <v>0</v>
      </c>
      <c r="BF113" s="26" t="str">
        <f t="shared" si="37"/>
        <v/>
      </c>
    </row>
    <row r="114" spans="1:58" ht="15.75" customHeight="1" x14ac:dyDescent="0.15">
      <c r="A114" s="352" t="s">
        <v>187</v>
      </c>
      <c r="B114" s="352"/>
      <c r="C114" s="352"/>
      <c r="D114" s="76">
        <f t="shared" ref="D114:D119" si="38">+SUM(H114:M114)</f>
        <v>199</v>
      </c>
      <c r="E114" s="77"/>
      <c r="F114" s="79"/>
      <c r="G114" s="79"/>
      <c r="H114" s="80"/>
      <c r="I114" s="80">
        <v>3</v>
      </c>
      <c r="J114" s="80">
        <v>18</v>
      </c>
      <c r="K114" s="80">
        <v>150</v>
      </c>
      <c r="L114" s="80">
        <v>23</v>
      </c>
      <c r="M114" s="98">
        <v>5</v>
      </c>
      <c r="N114" s="83">
        <v>199</v>
      </c>
      <c r="O114" s="83"/>
      <c r="P114" s="83"/>
      <c r="Q114" s="75" t="str">
        <f t="shared" si="31"/>
        <v xml:space="preserve">  </v>
      </c>
      <c r="BA114" s="11" t="str">
        <f t="shared" si="32"/>
        <v/>
      </c>
      <c r="BB114" s="11" t="str">
        <f t="shared" si="33"/>
        <v/>
      </c>
      <c r="BC114" s="17" t="str">
        <f t="shared" si="34"/>
        <v/>
      </c>
      <c r="BD114" s="26">
        <f t="shared" si="35"/>
        <v>0</v>
      </c>
      <c r="BE114" s="26">
        <f t="shared" si="36"/>
        <v>0</v>
      </c>
      <c r="BF114" s="26">
        <f t="shared" si="37"/>
        <v>0</v>
      </c>
    </row>
    <row r="115" spans="1:58" ht="15.75" customHeight="1" x14ac:dyDescent="0.15">
      <c r="A115" s="320" t="s">
        <v>188</v>
      </c>
      <c r="B115" s="320"/>
      <c r="C115" s="320"/>
      <c r="D115" s="76">
        <f t="shared" si="38"/>
        <v>21</v>
      </c>
      <c r="E115" s="77"/>
      <c r="F115" s="79"/>
      <c r="G115" s="79"/>
      <c r="H115" s="80">
        <v>1</v>
      </c>
      <c r="I115" s="80">
        <v>14</v>
      </c>
      <c r="J115" s="80"/>
      <c r="K115" s="80">
        <v>3</v>
      </c>
      <c r="L115" s="80"/>
      <c r="M115" s="98">
        <v>3</v>
      </c>
      <c r="N115" s="83">
        <v>21</v>
      </c>
      <c r="O115" s="83"/>
      <c r="P115" s="83"/>
      <c r="Q115" s="75" t="str">
        <f t="shared" si="31"/>
        <v xml:space="preserve">  </v>
      </c>
      <c r="BA115" s="11" t="str">
        <f t="shared" si="32"/>
        <v/>
      </c>
      <c r="BB115" s="11" t="str">
        <f t="shared" si="33"/>
        <v/>
      </c>
      <c r="BC115" s="17" t="str">
        <f t="shared" si="34"/>
        <v/>
      </c>
      <c r="BD115" s="26">
        <f t="shared" si="35"/>
        <v>0</v>
      </c>
      <c r="BE115" s="26">
        <f t="shared" si="36"/>
        <v>0</v>
      </c>
      <c r="BF115" s="26">
        <f t="shared" si="37"/>
        <v>0</v>
      </c>
    </row>
    <row r="116" spans="1:58" ht="15.75" customHeight="1" x14ac:dyDescent="0.15">
      <c r="A116" s="320" t="s">
        <v>189</v>
      </c>
      <c r="B116" s="320"/>
      <c r="C116" s="320"/>
      <c r="D116" s="76">
        <f t="shared" si="38"/>
        <v>7</v>
      </c>
      <c r="E116" s="77"/>
      <c r="F116" s="79"/>
      <c r="G116" s="79"/>
      <c r="H116" s="80"/>
      <c r="I116" s="80"/>
      <c r="J116" s="80"/>
      <c r="K116" s="80"/>
      <c r="L116" s="80">
        <v>1</v>
      </c>
      <c r="M116" s="98">
        <v>6</v>
      </c>
      <c r="N116" s="83">
        <v>7</v>
      </c>
      <c r="O116" s="83"/>
      <c r="P116" s="83"/>
      <c r="Q116" s="75" t="str">
        <f t="shared" si="31"/>
        <v xml:space="preserve">  </v>
      </c>
      <c r="BA116" s="11" t="str">
        <f t="shared" si="32"/>
        <v/>
      </c>
      <c r="BB116" s="11" t="str">
        <f t="shared" si="33"/>
        <v/>
      </c>
      <c r="BC116" s="17" t="str">
        <f t="shared" si="34"/>
        <v/>
      </c>
      <c r="BD116" s="26">
        <f t="shared" si="35"/>
        <v>0</v>
      </c>
      <c r="BE116" s="26">
        <f t="shared" si="36"/>
        <v>0</v>
      </c>
      <c r="BF116" s="26">
        <f t="shared" si="37"/>
        <v>0</v>
      </c>
    </row>
    <row r="117" spans="1:58" ht="15.75" customHeight="1" x14ac:dyDescent="0.15">
      <c r="A117" s="320" t="s">
        <v>190</v>
      </c>
      <c r="B117" s="320"/>
      <c r="C117" s="320"/>
      <c r="D117" s="76">
        <f t="shared" si="38"/>
        <v>36</v>
      </c>
      <c r="E117" s="77"/>
      <c r="F117" s="79"/>
      <c r="G117" s="79"/>
      <c r="H117" s="80"/>
      <c r="I117" s="80">
        <v>10</v>
      </c>
      <c r="J117" s="80">
        <v>10</v>
      </c>
      <c r="K117" s="80">
        <v>11</v>
      </c>
      <c r="L117" s="80">
        <v>1</v>
      </c>
      <c r="M117" s="98">
        <v>4</v>
      </c>
      <c r="N117" s="83">
        <v>36</v>
      </c>
      <c r="O117" s="83"/>
      <c r="P117" s="83"/>
      <c r="Q117" s="75" t="str">
        <f t="shared" si="31"/>
        <v xml:space="preserve">  </v>
      </c>
      <c r="BA117" s="11" t="str">
        <f t="shared" si="32"/>
        <v/>
      </c>
      <c r="BB117" s="11" t="str">
        <f t="shared" si="33"/>
        <v/>
      </c>
      <c r="BC117" s="17" t="str">
        <f t="shared" si="34"/>
        <v/>
      </c>
      <c r="BD117" s="26">
        <f t="shared" si="35"/>
        <v>0</v>
      </c>
      <c r="BE117" s="26">
        <f t="shared" si="36"/>
        <v>0</v>
      </c>
      <c r="BF117" s="26">
        <f t="shared" si="37"/>
        <v>0</v>
      </c>
    </row>
    <row r="118" spans="1:58" ht="15" customHeight="1" x14ac:dyDescent="0.15">
      <c r="A118" s="320" t="s">
        <v>170</v>
      </c>
      <c r="B118" s="320"/>
      <c r="C118" s="320"/>
      <c r="D118" s="76">
        <f t="shared" si="38"/>
        <v>0</v>
      </c>
      <c r="E118" s="77"/>
      <c r="F118" s="79"/>
      <c r="G118" s="79"/>
      <c r="H118" s="80"/>
      <c r="I118" s="80"/>
      <c r="J118" s="80"/>
      <c r="K118" s="80"/>
      <c r="L118" s="80"/>
      <c r="M118" s="98"/>
      <c r="N118" s="83"/>
      <c r="O118" s="83"/>
      <c r="P118" s="83"/>
      <c r="Q118" s="75" t="str">
        <f t="shared" si="31"/>
        <v xml:space="preserve">  </v>
      </c>
      <c r="BA118" s="11" t="str">
        <f t="shared" si="32"/>
        <v/>
      </c>
      <c r="BB118" s="11" t="str">
        <f t="shared" si="33"/>
        <v/>
      </c>
      <c r="BC118" s="17" t="str">
        <f t="shared" si="34"/>
        <v/>
      </c>
      <c r="BD118" s="26">
        <f t="shared" si="35"/>
        <v>0</v>
      </c>
      <c r="BE118" s="26">
        <f t="shared" si="36"/>
        <v>0</v>
      </c>
      <c r="BF118" s="26" t="str">
        <f t="shared" si="37"/>
        <v/>
      </c>
    </row>
    <row r="119" spans="1:58" ht="15.75" customHeight="1" x14ac:dyDescent="0.15">
      <c r="A119" s="352" t="s">
        <v>103</v>
      </c>
      <c r="B119" s="352"/>
      <c r="C119" s="352"/>
      <c r="D119" s="76">
        <f t="shared" si="38"/>
        <v>0</v>
      </c>
      <c r="E119" s="77"/>
      <c r="F119" s="79"/>
      <c r="G119" s="79"/>
      <c r="H119" s="80"/>
      <c r="I119" s="80"/>
      <c r="J119" s="80"/>
      <c r="K119" s="80"/>
      <c r="L119" s="80"/>
      <c r="M119" s="98"/>
      <c r="N119" s="83"/>
      <c r="O119" s="83"/>
      <c r="P119" s="83"/>
      <c r="Q119" s="75" t="str">
        <f t="shared" si="31"/>
        <v xml:space="preserve">  </v>
      </c>
      <c r="BA119" s="11" t="str">
        <f t="shared" si="32"/>
        <v/>
      </c>
      <c r="BB119" s="11" t="str">
        <f t="shared" si="33"/>
        <v/>
      </c>
      <c r="BC119" s="17" t="str">
        <f t="shared" si="34"/>
        <v/>
      </c>
      <c r="BD119" s="26">
        <f t="shared" si="35"/>
        <v>0</v>
      </c>
      <c r="BE119" s="26">
        <f t="shared" si="36"/>
        <v>0</v>
      </c>
      <c r="BF119" s="26" t="str">
        <f t="shared" si="37"/>
        <v/>
      </c>
    </row>
    <row r="120" spans="1:58" ht="15.75" customHeight="1" x14ac:dyDescent="0.15">
      <c r="A120" s="352" t="s">
        <v>104</v>
      </c>
      <c r="B120" s="352"/>
      <c r="C120" s="352"/>
      <c r="D120" s="76">
        <f>+SUM(J120:M120)</f>
        <v>0</v>
      </c>
      <c r="E120" s="77"/>
      <c r="F120" s="79"/>
      <c r="G120" s="79"/>
      <c r="H120" s="79"/>
      <c r="I120" s="79"/>
      <c r="J120" s="80"/>
      <c r="K120" s="80"/>
      <c r="L120" s="80"/>
      <c r="M120" s="98"/>
      <c r="N120" s="83"/>
      <c r="O120" s="83"/>
      <c r="P120" s="83"/>
      <c r="Q120" s="75" t="str">
        <f t="shared" si="31"/>
        <v xml:space="preserve">  </v>
      </c>
      <c r="BA120" s="11" t="str">
        <f t="shared" si="32"/>
        <v/>
      </c>
      <c r="BB120" s="11" t="str">
        <f t="shared" si="33"/>
        <v/>
      </c>
      <c r="BC120" s="17" t="str">
        <f t="shared" si="34"/>
        <v/>
      </c>
      <c r="BD120" s="26">
        <f t="shared" si="35"/>
        <v>0</v>
      </c>
      <c r="BE120" s="26">
        <f t="shared" si="36"/>
        <v>0</v>
      </c>
      <c r="BF120" s="26" t="str">
        <f t="shared" si="37"/>
        <v/>
      </c>
    </row>
    <row r="121" spans="1:58" ht="15.75" customHeight="1" x14ac:dyDescent="0.15">
      <c r="A121" s="352" t="s">
        <v>105</v>
      </c>
      <c r="B121" s="352"/>
      <c r="C121" s="352"/>
      <c r="D121" s="76">
        <f>+SUM(G121:M121)</f>
        <v>3</v>
      </c>
      <c r="E121" s="77"/>
      <c r="F121" s="79"/>
      <c r="G121" s="80"/>
      <c r="H121" s="80"/>
      <c r="I121" s="80"/>
      <c r="J121" s="80"/>
      <c r="K121" s="80">
        <v>3</v>
      </c>
      <c r="L121" s="80"/>
      <c r="M121" s="98"/>
      <c r="N121" s="83">
        <v>3</v>
      </c>
      <c r="O121" s="83"/>
      <c r="P121" s="83"/>
      <c r="Q121" s="75" t="str">
        <f t="shared" si="31"/>
        <v xml:space="preserve">  </v>
      </c>
      <c r="BA121" s="11" t="str">
        <f t="shared" si="32"/>
        <v/>
      </c>
      <c r="BB121" s="11" t="str">
        <f t="shared" si="33"/>
        <v/>
      </c>
      <c r="BC121" s="17" t="str">
        <f t="shared" si="34"/>
        <v/>
      </c>
      <c r="BD121" s="26">
        <f t="shared" si="35"/>
        <v>0</v>
      </c>
      <c r="BE121" s="26">
        <f t="shared" si="36"/>
        <v>0</v>
      </c>
      <c r="BF121" s="26">
        <f t="shared" si="37"/>
        <v>0</v>
      </c>
    </row>
    <row r="122" spans="1:58" ht="15.75" customHeight="1" x14ac:dyDescent="0.15">
      <c r="A122" s="352" t="s">
        <v>106</v>
      </c>
      <c r="B122" s="352"/>
      <c r="C122" s="352"/>
      <c r="D122" s="76">
        <f>+SUM(E122,I122)</f>
        <v>0</v>
      </c>
      <c r="E122" s="96"/>
      <c r="F122" s="79"/>
      <c r="G122" s="79"/>
      <c r="H122" s="79"/>
      <c r="I122" s="80"/>
      <c r="J122" s="79"/>
      <c r="K122" s="79"/>
      <c r="L122" s="79"/>
      <c r="M122" s="99"/>
      <c r="N122" s="83"/>
      <c r="O122" s="82"/>
      <c r="P122" s="83"/>
      <c r="Q122" s="75" t="str">
        <f t="shared" si="31"/>
        <v xml:space="preserve">  </v>
      </c>
      <c r="BA122" s="11" t="str">
        <f t="shared" si="32"/>
        <v/>
      </c>
      <c r="BB122" s="11" t="str">
        <f t="shared" si="33"/>
        <v/>
      </c>
      <c r="BC122" s="17" t="str">
        <f t="shared" si="34"/>
        <v/>
      </c>
      <c r="BD122" s="26">
        <f t="shared" si="35"/>
        <v>0</v>
      </c>
      <c r="BE122" s="26">
        <f t="shared" si="36"/>
        <v>0</v>
      </c>
      <c r="BF122" s="26" t="str">
        <f t="shared" si="37"/>
        <v/>
      </c>
    </row>
    <row r="123" spans="1:58" ht="15.75" customHeight="1" x14ac:dyDescent="0.15">
      <c r="A123" s="352" t="s">
        <v>107</v>
      </c>
      <c r="B123" s="352"/>
      <c r="C123" s="352"/>
      <c r="D123" s="76">
        <f>+SUM(E123,I123)</f>
        <v>0</v>
      </c>
      <c r="E123" s="96"/>
      <c r="F123" s="79"/>
      <c r="G123" s="79"/>
      <c r="H123" s="79"/>
      <c r="I123" s="80"/>
      <c r="J123" s="79"/>
      <c r="K123" s="79"/>
      <c r="L123" s="79"/>
      <c r="M123" s="99"/>
      <c r="N123" s="83"/>
      <c r="O123" s="82"/>
      <c r="P123" s="83"/>
      <c r="Q123" s="75" t="str">
        <f t="shared" si="31"/>
        <v xml:space="preserve">  </v>
      </c>
      <c r="BA123" s="11" t="str">
        <f t="shared" si="32"/>
        <v/>
      </c>
      <c r="BB123" s="11" t="str">
        <f t="shared" si="33"/>
        <v/>
      </c>
      <c r="BC123" s="17" t="str">
        <f t="shared" si="34"/>
        <v/>
      </c>
      <c r="BD123" s="26">
        <f t="shared" si="35"/>
        <v>0</v>
      </c>
      <c r="BE123" s="26">
        <f t="shared" si="36"/>
        <v>0</v>
      </c>
      <c r="BF123" s="26" t="str">
        <f t="shared" si="37"/>
        <v/>
      </c>
    </row>
    <row r="124" spans="1:58" ht="15.75" customHeight="1" x14ac:dyDescent="0.15">
      <c r="A124" s="352" t="s">
        <v>108</v>
      </c>
      <c r="B124" s="352"/>
      <c r="C124" s="352"/>
      <c r="D124" s="76">
        <f>+SUM(E124:K124)</f>
        <v>114</v>
      </c>
      <c r="E124" s="96"/>
      <c r="F124" s="80"/>
      <c r="G124" s="80"/>
      <c r="H124" s="80">
        <v>8</v>
      </c>
      <c r="I124" s="80">
        <v>41</v>
      </c>
      <c r="J124" s="80">
        <v>63</v>
      </c>
      <c r="K124" s="80">
        <v>2</v>
      </c>
      <c r="L124" s="79"/>
      <c r="M124" s="99"/>
      <c r="N124" s="83">
        <v>114</v>
      </c>
      <c r="O124" s="83"/>
      <c r="P124" s="83"/>
      <c r="Q124" s="75" t="str">
        <f t="shared" si="31"/>
        <v xml:space="preserve">  </v>
      </c>
      <c r="BA124" s="11" t="str">
        <f t="shared" si="32"/>
        <v/>
      </c>
      <c r="BB124" s="11" t="str">
        <f t="shared" si="33"/>
        <v/>
      </c>
      <c r="BC124" s="17" t="str">
        <f t="shared" si="34"/>
        <v/>
      </c>
      <c r="BD124" s="26">
        <f t="shared" si="35"/>
        <v>0</v>
      </c>
      <c r="BE124" s="26">
        <f t="shared" si="36"/>
        <v>0</v>
      </c>
      <c r="BF124" s="26">
        <f t="shared" si="37"/>
        <v>0</v>
      </c>
    </row>
    <row r="125" spans="1:58" ht="15.75" customHeight="1" x14ac:dyDescent="0.15">
      <c r="A125" s="352" t="s">
        <v>191</v>
      </c>
      <c r="B125" s="352"/>
      <c r="C125" s="352"/>
      <c r="D125" s="76">
        <f>+SUM(E125:K125)</f>
        <v>4</v>
      </c>
      <c r="E125" s="96"/>
      <c r="F125" s="80"/>
      <c r="G125" s="80"/>
      <c r="H125" s="80"/>
      <c r="I125" s="80">
        <v>2</v>
      </c>
      <c r="J125" s="80">
        <v>2</v>
      </c>
      <c r="K125" s="80"/>
      <c r="L125" s="79"/>
      <c r="M125" s="99"/>
      <c r="N125" s="83">
        <v>2</v>
      </c>
      <c r="O125" s="83"/>
      <c r="P125" s="83"/>
      <c r="Q125" s="75" t="str">
        <f t="shared" si="31"/>
        <v xml:space="preserve">  </v>
      </c>
      <c r="BA125" s="11" t="str">
        <f t="shared" si="32"/>
        <v/>
      </c>
      <c r="BB125" s="11" t="str">
        <f t="shared" si="33"/>
        <v/>
      </c>
      <c r="BC125" s="17" t="str">
        <f t="shared" si="34"/>
        <v/>
      </c>
      <c r="BD125" s="26">
        <f t="shared" si="35"/>
        <v>0</v>
      </c>
      <c r="BE125" s="26">
        <f t="shared" si="36"/>
        <v>0</v>
      </c>
      <c r="BF125" s="26">
        <f t="shared" si="37"/>
        <v>0</v>
      </c>
    </row>
    <row r="126" spans="1:58" ht="15.75" customHeight="1" x14ac:dyDescent="0.15">
      <c r="A126" s="353" t="s">
        <v>192</v>
      </c>
      <c r="B126" s="354"/>
      <c r="C126" s="355"/>
      <c r="D126" s="76">
        <f>+SUM(E126:K126)</f>
        <v>0</v>
      </c>
      <c r="E126" s="96"/>
      <c r="F126" s="80"/>
      <c r="G126" s="80"/>
      <c r="H126" s="80"/>
      <c r="I126" s="80"/>
      <c r="J126" s="80"/>
      <c r="K126" s="80"/>
      <c r="L126" s="79"/>
      <c r="M126" s="99"/>
      <c r="N126" s="83"/>
      <c r="O126" s="83"/>
      <c r="P126" s="83"/>
      <c r="Q126" s="75" t="str">
        <f t="shared" si="31"/>
        <v xml:space="preserve">  </v>
      </c>
      <c r="BA126" s="11" t="str">
        <f t="shared" si="32"/>
        <v/>
      </c>
      <c r="BB126" s="11" t="str">
        <f t="shared" si="33"/>
        <v/>
      </c>
      <c r="BC126" s="17" t="str">
        <f t="shared" si="34"/>
        <v/>
      </c>
      <c r="BD126" s="26">
        <f t="shared" si="35"/>
        <v>0</v>
      </c>
      <c r="BE126" s="26">
        <f t="shared" si="36"/>
        <v>0</v>
      </c>
      <c r="BF126" s="26" t="str">
        <f t="shared" si="37"/>
        <v/>
      </c>
    </row>
    <row r="127" spans="1:58" ht="15.75" customHeight="1" x14ac:dyDescent="0.15">
      <c r="A127" s="349" t="s">
        <v>193</v>
      </c>
      <c r="B127" s="350"/>
      <c r="C127" s="351"/>
      <c r="D127" s="76">
        <f>+SUM(E127:K127)</f>
        <v>0</v>
      </c>
      <c r="E127" s="96"/>
      <c r="F127" s="80"/>
      <c r="G127" s="80"/>
      <c r="H127" s="80"/>
      <c r="I127" s="80"/>
      <c r="J127" s="80"/>
      <c r="K127" s="80"/>
      <c r="L127" s="79"/>
      <c r="M127" s="99"/>
      <c r="N127" s="83"/>
      <c r="O127" s="83"/>
      <c r="P127" s="83"/>
      <c r="Q127" s="75" t="str">
        <f t="shared" si="31"/>
        <v xml:space="preserve">  </v>
      </c>
      <c r="BA127" s="11" t="str">
        <f t="shared" si="32"/>
        <v/>
      </c>
      <c r="BB127" s="11" t="str">
        <f t="shared" si="33"/>
        <v/>
      </c>
      <c r="BC127" s="17" t="str">
        <f t="shared" si="34"/>
        <v/>
      </c>
      <c r="BD127" s="26">
        <f t="shared" si="35"/>
        <v>0</v>
      </c>
      <c r="BE127" s="26">
        <f t="shared" si="36"/>
        <v>0</v>
      </c>
      <c r="BF127" s="26" t="str">
        <f t="shared" si="37"/>
        <v/>
      </c>
    </row>
    <row r="128" spans="1:58" ht="15.75" customHeight="1" x14ac:dyDescent="0.15">
      <c r="A128" s="352" t="s">
        <v>109</v>
      </c>
      <c r="B128" s="352"/>
      <c r="C128" s="352"/>
      <c r="D128" s="76">
        <f>+SUM(H128:M128)</f>
        <v>0</v>
      </c>
      <c r="E128" s="77"/>
      <c r="F128" s="79"/>
      <c r="G128" s="79"/>
      <c r="H128" s="80"/>
      <c r="I128" s="80"/>
      <c r="J128" s="80"/>
      <c r="K128" s="80"/>
      <c r="L128" s="80"/>
      <c r="M128" s="98"/>
      <c r="N128" s="83"/>
      <c r="O128" s="83"/>
      <c r="P128" s="83"/>
      <c r="Q128" s="75" t="str">
        <f t="shared" si="31"/>
        <v xml:space="preserve">  </v>
      </c>
      <c r="BA128" s="11" t="str">
        <f t="shared" si="32"/>
        <v/>
      </c>
      <c r="BB128" s="11" t="str">
        <f t="shared" si="33"/>
        <v/>
      </c>
      <c r="BC128" s="17" t="str">
        <f t="shared" si="34"/>
        <v/>
      </c>
      <c r="BD128" s="26">
        <f t="shared" si="35"/>
        <v>0</v>
      </c>
      <c r="BE128" s="26">
        <f t="shared" si="36"/>
        <v>0</v>
      </c>
      <c r="BF128" s="26" t="str">
        <f t="shared" si="37"/>
        <v/>
      </c>
    </row>
    <row r="129" spans="1:58" ht="15.75" customHeight="1" x14ac:dyDescent="0.15">
      <c r="A129" s="349" t="s">
        <v>194</v>
      </c>
      <c r="B129" s="350"/>
      <c r="C129" s="351"/>
      <c r="D129" s="76">
        <f>+SUM(H129:M129)</f>
        <v>14</v>
      </c>
      <c r="E129" s="77"/>
      <c r="F129" s="79"/>
      <c r="G129" s="79"/>
      <c r="H129" s="80"/>
      <c r="I129" s="80"/>
      <c r="J129" s="80"/>
      <c r="K129" s="80">
        <v>2</v>
      </c>
      <c r="L129" s="80">
        <v>6</v>
      </c>
      <c r="M129" s="98">
        <v>6</v>
      </c>
      <c r="N129" s="83">
        <v>14</v>
      </c>
      <c r="O129" s="83"/>
      <c r="P129" s="83"/>
      <c r="Q129" s="75" t="str">
        <f t="shared" si="31"/>
        <v xml:space="preserve">  </v>
      </c>
      <c r="BA129" s="11" t="str">
        <f t="shared" si="32"/>
        <v/>
      </c>
      <c r="BB129" s="11" t="str">
        <f t="shared" si="33"/>
        <v/>
      </c>
      <c r="BC129" s="17" t="str">
        <f t="shared" si="34"/>
        <v/>
      </c>
      <c r="BD129" s="26">
        <f t="shared" si="35"/>
        <v>0</v>
      </c>
      <c r="BE129" s="26">
        <f t="shared" si="36"/>
        <v>0</v>
      </c>
      <c r="BF129" s="26">
        <f t="shared" si="37"/>
        <v>0</v>
      </c>
    </row>
    <row r="130" spans="1:58" ht="15.75" customHeight="1" x14ac:dyDescent="0.15">
      <c r="A130" s="349" t="s">
        <v>195</v>
      </c>
      <c r="B130" s="350"/>
      <c r="C130" s="351"/>
      <c r="D130" s="76">
        <f>+SUM(J130:M130)</f>
        <v>0</v>
      </c>
      <c r="E130" s="77"/>
      <c r="F130" s="79"/>
      <c r="G130" s="79"/>
      <c r="H130" s="79"/>
      <c r="I130" s="79"/>
      <c r="J130" s="80"/>
      <c r="K130" s="80"/>
      <c r="L130" s="80"/>
      <c r="M130" s="98"/>
      <c r="N130" s="83"/>
      <c r="O130" s="82"/>
      <c r="P130" s="83"/>
      <c r="Q130" s="75" t="str">
        <f t="shared" si="31"/>
        <v xml:space="preserve">  </v>
      </c>
      <c r="BA130" s="11" t="str">
        <f t="shared" si="32"/>
        <v/>
      </c>
      <c r="BB130" s="11" t="str">
        <f t="shared" si="33"/>
        <v/>
      </c>
      <c r="BC130" s="17" t="str">
        <f t="shared" si="34"/>
        <v/>
      </c>
      <c r="BD130" s="26">
        <f t="shared" si="35"/>
        <v>0</v>
      </c>
      <c r="BE130" s="26">
        <f t="shared" si="36"/>
        <v>0</v>
      </c>
      <c r="BF130" s="26" t="str">
        <f t="shared" si="37"/>
        <v/>
      </c>
    </row>
    <row r="131" spans="1:58" ht="15.75" customHeight="1" x14ac:dyDescent="0.15">
      <c r="A131" s="349" t="s">
        <v>196</v>
      </c>
      <c r="B131" s="350"/>
      <c r="C131" s="351"/>
      <c r="D131" s="76">
        <f>+SUM(J131:M131)</f>
        <v>0</v>
      </c>
      <c r="E131" s="77"/>
      <c r="F131" s="79"/>
      <c r="G131" s="79"/>
      <c r="H131" s="79"/>
      <c r="I131" s="79"/>
      <c r="J131" s="80"/>
      <c r="K131" s="80"/>
      <c r="L131" s="80"/>
      <c r="M131" s="98"/>
      <c r="N131" s="83"/>
      <c r="O131" s="82"/>
      <c r="P131" s="83"/>
      <c r="Q131" s="75" t="str">
        <f t="shared" si="31"/>
        <v xml:space="preserve">  </v>
      </c>
      <c r="BA131" s="11" t="str">
        <f t="shared" si="32"/>
        <v/>
      </c>
      <c r="BB131" s="11" t="str">
        <f t="shared" si="33"/>
        <v/>
      </c>
      <c r="BC131" s="17" t="str">
        <f t="shared" si="34"/>
        <v/>
      </c>
      <c r="BD131" s="26">
        <f t="shared" si="35"/>
        <v>0</v>
      </c>
      <c r="BE131" s="26">
        <f t="shared" si="36"/>
        <v>0</v>
      </c>
      <c r="BF131" s="26" t="str">
        <f t="shared" si="37"/>
        <v/>
      </c>
    </row>
    <row r="132" spans="1:58" ht="15.75" customHeight="1" x14ac:dyDescent="0.15">
      <c r="A132" s="349" t="s">
        <v>197</v>
      </c>
      <c r="B132" s="350"/>
      <c r="C132" s="351"/>
      <c r="D132" s="76">
        <f>+SUM(J132:M132)</f>
        <v>0</v>
      </c>
      <c r="E132" s="77"/>
      <c r="F132" s="79"/>
      <c r="G132" s="79"/>
      <c r="H132" s="79"/>
      <c r="I132" s="79"/>
      <c r="J132" s="80"/>
      <c r="K132" s="80"/>
      <c r="L132" s="80"/>
      <c r="M132" s="98"/>
      <c r="N132" s="83"/>
      <c r="O132" s="82"/>
      <c r="P132" s="83"/>
      <c r="Q132" s="75" t="str">
        <f t="shared" si="31"/>
        <v xml:space="preserve">  </v>
      </c>
      <c r="BA132" s="11" t="str">
        <f t="shared" si="32"/>
        <v/>
      </c>
      <c r="BB132" s="11" t="str">
        <f t="shared" si="33"/>
        <v/>
      </c>
      <c r="BC132" s="17" t="str">
        <f t="shared" si="34"/>
        <v/>
      </c>
      <c r="BD132" s="26">
        <f t="shared" si="35"/>
        <v>0</v>
      </c>
      <c r="BE132" s="26">
        <f t="shared" si="36"/>
        <v>0</v>
      </c>
      <c r="BF132" s="26" t="str">
        <f t="shared" si="37"/>
        <v/>
      </c>
    </row>
    <row r="133" spans="1:58" ht="13.5" customHeight="1" x14ac:dyDescent="0.15">
      <c r="A133" s="352" t="s">
        <v>110</v>
      </c>
      <c r="B133" s="352"/>
      <c r="C133" s="352"/>
      <c r="D133" s="76">
        <f t="shared" ref="D133:D139" si="39">+SUM(E133:M133)</f>
        <v>2</v>
      </c>
      <c r="E133" s="96"/>
      <c r="F133" s="80"/>
      <c r="G133" s="80"/>
      <c r="H133" s="80"/>
      <c r="I133" s="80"/>
      <c r="J133" s="80">
        <v>1</v>
      </c>
      <c r="K133" s="80"/>
      <c r="L133" s="80">
        <v>1</v>
      </c>
      <c r="M133" s="98"/>
      <c r="N133" s="83">
        <v>2</v>
      </c>
      <c r="O133" s="83"/>
      <c r="P133" s="83"/>
      <c r="Q133" s="75" t="str">
        <f t="shared" si="31"/>
        <v xml:space="preserve">  </v>
      </c>
      <c r="BA133" s="11" t="str">
        <f t="shared" si="32"/>
        <v/>
      </c>
      <c r="BB133" s="11" t="str">
        <f t="shared" si="33"/>
        <v/>
      </c>
      <c r="BC133" s="17" t="str">
        <f t="shared" si="34"/>
        <v/>
      </c>
      <c r="BD133" s="26">
        <f t="shared" si="35"/>
        <v>0</v>
      </c>
      <c r="BE133" s="26">
        <f t="shared" si="36"/>
        <v>0</v>
      </c>
      <c r="BF133" s="26">
        <f t="shared" si="37"/>
        <v>0</v>
      </c>
    </row>
    <row r="134" spans="1:58" ht="15" customHeight="1" x14ac:dyDescent="0.15">
      <c r="A134" s="352" t="s">
        <v>111</v>
      </c>
      <c r="B134" s="352"/>
      <c r="C134" s="352"/>
      <c r="D134" s="76">
        <f t="shared" si="39"/>
        <v>57</v>
      </c>
      <c r="E134" s="96"/>
      <c r="F134" s="80">
        <v>2</v>
      </c>
      <c r="G134" s="80"/>
      <c r="H134" s="80"/>
      <c r="I134" s="80">
        <v>9</v>
      </c>
      <c r="J134" s="80">
        <v>27</v>
      </c>
      <c r="K134" s="80">
        <v>19</v>
      </c>
      <c r="L134" s="80"/>
      <c r="M134" s="98"/>
      <c r="N134" s="83">
        <v>57</v>
      </c>
      <c r="O134" s="83">
        <v>1</v>
      </c>
      <c r="P134" s="83"/>
      <c r="Q134" s="75" t="str">
        <f t="shared" si="31"/>
        <v xml:space="preserve">  </v>
      </c>
      <c r="BA134" s="11" t="str">
        <f t="shared" si="32"/>
        <v/>
      </c>
      <c r="BB134" s="11" t="str">
        <f t="shared" si="33"/>
        <v/>
      </c>
      <c r="BC134" s="17" t="str">
        <f t="shared" si="34"/>
        <v/>
      </c>
      <c r="BD134" s="26">
        <f t="shared" si="35"/>
        <v>0</v>
      </c>
      <c r="BE134" s="26">
        <f t="shared" si="36"/>
        <v>0</v>
      </c>
      <c r="BF134" s="26">
        <f t="shared" si="37"/>
        <v>0</v>
      </c>
    </row>
    <row r="135" spans="1:58" ht="12.75" customHeight="1" x14ac:dyDescent="0.15">
      <c r="A135" s="320" t="s">
        <v>198</v>
      </c>
      <c r="B135" s="320"/>
      <c r="C135" s="320"/>
      <c r="D135" s="76">
        <f t="shared" si="39"/>
        <v>30</v>
      </c>
      <c r="E135" s="96"/>
      <c r="F135" s="80">
        <v>1</v>
      </c>
      <c r="G135" s="80"/>
      <c r="H135" s="80"/>
      <c r="I135" s="80">
        <v>2</v>
      </c>
      <c r="J135" s="80">
        <v>7</v>
      </c>
      <c r="K135" s="80">
        <v>17</v>
      </c>
      <c r="L135" s="80"/>
      <c r="M135" s="98">
        <v>3</v>
      </c>
      <c r="N135" s="83">
        <v>30</v>
      </c>
      <c r="O135" s="83"/>
      <c r="P135" s="83"/>
      <c r="Q135" s="75" t="str">
        <f t="shared" si="31"/>
        <v xml:space="preserve">  </v>
      </c>
      <c r="BA135" s="11" t="str">
        <f t="shared" si="32"/>
        <v/>
      </c>
      <c r="BB135" s="11" t="str">
        <f t="shared" si="33"/>
        <v/>
      </c>
      <c r="BC135" s="17" t="str">
        <f t="shared" si="34"/>
        <v/>
      </c>
      <c r="BD135" s="26">
        <f t="shared" si="35"/>
        <v>0</v>
      </c>
      <c r="BE135" s="26">
        <f t="shared" si="36"/>
        <v>0</v>
      </c>
      <c r="BF135" s="26">
        <f t="shared" si="37"/>
        <v>0</v>
      </c>
    </row>
    <row r="136" spans="1:58" ht="15.75" customHeight="1" x14ac:dyDescent="0.15">
      <c r="A136" s="320" t="s">
        <v>112</v>
      </c>
      <c r="B136" s="320"/>
      <c r="C136" s="320"/>
      <c r="D136" s="76">
        <f t="shared" si="39"/>
        <v>2</v>
      </c>
      <c r="E136" s="96"/>
      <c r="F136" s="80"/>
      <c r="G136" s="80"/>
      <c r="H136" s="80"/>
      <c r="I136" s="80"/>
      <c r="J136" s="80"/>
      <c r="K136" s="80">
        <v>1</v>
      </c>
      <c r="L136" s="80">
        <v>1</v>
      </c>
      <c r="M136" s="98"/>
      <c r="N136" s="83">
        <v>2</v>
      </c>
      <c r="O136" s="83"/>
      <c r="P136" s="83"/>
      <c r="Q136" s="75" t="str">
        <f t="shared" si="31"/>
        <v xml:space="preserve">  </v>
      </c>
      <c r="BA136" s="11" t="str">
        <f t="shared" si="32"/>
        <v/>
      </c>
      <c r="BB136" s="11" t="str">
        <f t="shared" si="33"/>
        <v/>
      </c>
      <c r="BC136" s="17" t="str">
        <f t="shared" si="34"/>
        <v/>
      </c>
      <c r="BD136" s="26">
        <f t="shared" si="35"/>
        <v>0</v>
      </c>
      <c r="BE136" s="26">
        <f t="shared" si="36"/>
        <v>0</v>
      </c>
      <c r="BF136" s="26">
        <f t="shared" si="37"/>
        <v>0</v>
      </c>
    </row>
    <row r="137" spans="1:58" ht="15.75" customHeight="1" x14ac:dyDescent="0.15">
      <c r="A137" s="387" t="s">
        <v>199</v>
      </c>
      <c r="B137" s="388"/>
      <c r="C137" s="389"/>
      <c r="D137" s="76">
        <f t="shared" si="39"/>
        <v>0</v>
      </c>
      <c r="E137" s="143"/>
      <c r="F137" s="144"/>
      <c r="G137" s="144"/>
      <c r="H137" s="144"/>
      <c r="I137" s="144"/>
      <c r="J137" s="144"/>
      <c r="K137" s="144"/>
      <c r="L137" s="144"/>
      <c r="M137" s="145"/>
      <c r="N137" s="83"/>
      <c r="O137" s="83"/>
      <c r="P137" s="83"/>
      <c r="Q137" s="75" t="str">
        <f t="shared" si="31"/>
        <v xml:space="preserve">  </v>
      </c>
      <c r="BA137" s="11" t="str">
        <f t="shared" si="32"/>
        <v/>
      </c>
      <c r="BB137" s="11" t="str">
        <f t="shared" si="33"/>
        <v/>
      </c>
      <c r="BC137" s="17" t="str">
        <f t="shared" si="34"/>
        <v/>
      </c>
      <c r="BD137" s="26">
        <f t="shared" si="35"/>
        <v>0</v>
      </c>
      <c r="BE137" s="26">
        <f t="shared" si="36"/>
        <v>0</v>
      </c>
      <c r="BF137" s="26" t="str">
        <f t="shared" si="37"/>
        <v/>
      </c>
    </row>
    <row r="138" spans="1:58" ht="16.5" customHeight="1" x14ac:dyDescent="0.15">
      <c r="A138" s="398" t="s">
        <v>113</v>
      </c>
      <c r="B138" s="398"/>
      <c r="C138" s="398"/>
      <c r="D138" s="76">
        <f t="shared" si="39"/>
        <v>0</v>
      </c>
      <c r="E138" s="55"/>
      <c r="F138" s="55"/>
      <c r="G138" s="55"/>
      <c r="H138" s="55"/>
      <c r="I138" s="55"/>
      <c r="J138" s="55"/>
      <c r="K138" s="55"/>
      <c r="L138" s="55"/>
      <c r="M138" s="57"/>
      <c r="N138" s="83"/>
      <c r="O138" s="83"/>
      <c r="P138" s="83"/>
      <c r="Q138" s="75" t="str">
        <f t="shared" si="31"/>
        <v xml:space="preserve">  </v>
      </c>
      <c r="BA138" s="11" t="str">
        <f t="shared" si="32"/>
        <v/>
      </c>
      <c r="BB138" s="11" t="str">
        <f t="shared" si="33"/>
        <v/>
      </c>
      <c r="BC138" s="17" t="str">
        <f t="shared" si="34"/>
        <v/>
      </c>
      <c r="BD138" s="26">
        <f t="shared" si="35"/>
        <v>0</v>
      </c>
      <c r="BE138" s="26">
        <f t="shared" si="36"/>
        <v>0</v>
      </c>
      <c r="BF138" s="26" t="str">
        <f t="shared" si="37"/>
        <v/>
      </c>
    </row>
    <row r="139" spans="1:58" ht="15.75" customHeight="1" x14ac:dyDescent="0.15">
      <c r="A139" s="303" t="s">
        <v>114</v>
      </c>
      <c r="B139" s="304"/>
      <c r="C139" s="305"/>
      <c r="D139" s="88">
        <f t="shared" si="39"/>
        <v>903</v>
      </c>
      <c r="E139" s="89">
        <f>+SUM(E110:E113,E122:E127,E133:E138)</f>
        <v>81</v>
      </c>
      <c r="F139" s="90">
        <f>+SUM(F110:F113,F124:F127,F133:F138)</f>
        <v>15</v>
      </c>
      <c r="G139" s="90">
        <f>+SUM(G110:G113,G121,G124:G127,G133:G138)</f>
        <v>27</v>
      </c>
      <c r="H139" s="90">
        <f>+SUM(H110:H119,H121,H124:H129,H133:H138)</f>
        <v>17</v>
      </c>
      <c r="I139" s="90">
        <f>+SUM(I110:I119,I121:I129,I133:I138)</f>
        <v>144</v>
      </c>
      <c r="J139" s="90">
        <f>+SUM(J110:J121,J124:J138)</f>
        <v>168</v>
      </c>
      <c r="K139" s="90">
        <f>+SUM(K110:K121,K124:K138)</f>
        <v>335</v>
      </c>
      <c r="L139" s="90">
        <f>+SUM(L110:L121,L128:L138)</f>
        <v>75</v>
      </c>
      <c r="M139" s="91">
        <f>+SUM(M110:M121,M128:M138)</f>
        <v>41</v>
      </c>
      <c r="N139" s="90">
        <f>+SUM(N110:N138)</f>
        <v>901</v>
      </c>
      <c r="O139" s="108">
        <f>+SUM(O110:O121,O124:O129,O133:O138)</f>
        <v>1</v>
      </c>
      <c r="P139" s="90">
        <f>+SUM(P110:P138)</f>
        <v>0</v>
      </c>
      <c r="Q139" s="75" t="str">
        <f t="shared" si="31"/>
        <v xml:space="preserve">  </v>
      </c>
      <c r="BA139" s="11" t="str">
        <f t="shared" si="32"/>
        <v/>
      </c>
      <c r="BB139" s="11" t="str">
        <f t="shared" si="33"/>
        <v/>
      </c>
      <c r="BC139" s="17" t="str">
        <f t="shared" si="34"/>
        <v/>
      </c>
      <c r="BD139" s="26">
        <f t="shared" si="35"/>
        <v>0</v>
      </c>
      <c r="BE139" s="26">
        <f t="shared" si="36"/>
        <v>0</v>
      </c>
      <c r="BF139" s="26">
        <f t="shared" si="37"/>
        <v>0</v>
      </c>
    </row>
    <row r="140" spans="1:58" ht="15.75" customHeight="1" x14ac:dyDescent="0.15">
      <c r="A140" s="399" t="s">
        <v>115</v>
      </c>
      <c r="B140" s="399"/>
      <c r="C140" s="399"/>
      <c r="D140" s="95"/>
      <c r="E140" s="95"/>
      <c r="F140" s="183"/>
      <c r="G140" s="183"/>
      <c r="H140" s="183"/>
      <c r="I140" s="183"/>
      <c r="J140" s="183"/>
      <c r="K140" s="183"/>
      <c r="L140" s="183"/>
      <c r="M140" s="183"/>
      <c r="N140" s="183"/>
      <c r="O140" s="183"/>
      <c r="P140" s="184"/>
      <c r="BA140" s="9"/>
      <c r="BB140" s="9"/>
      <c r="BC140" s="9"/>
      <c r="BD140" s="9"/>
      <c r="BE140" s="9"/>
      <c r="BF140" s="9"/>
    </row>
    <row r="141" spans="1:58" ht="15.75" customHeight="1" x14ac:dyDescent="0.15">
      <c r="A141" s="308" t="s">
        <v>116</v>
      </c>
      <c r="B141" s="309"/>
      <c r="C141" s="310"/>
      <c r="D141" s="44">
        <f>+SUM(E141:M141)</f>
        <v>552</v>
      </c>
      <c r="E141" s="71">
        <f>4+23+20</f>
        <v>47</v>
      </c>
      <c r="F141" s="63">
        <v>9</v>
      </c>
      <c r="G141" s="63">
        <v>8</v>
      </c>
      <c r="H141" s="63">
        <v>7</v>
      </c>
      <c r="I141" s="63">
        <v>47</v>
      </c>
      <c r="J141" s="63">
        <v>60</v>
      </c>
      <c r="K141" s="63">
        <v>318</v>
      </c>
      <c r="L141" s="63">
        <v>29</v>
      </c>
      <c r="M141" s="64">
        <v>27</v>
      </c>
      <c r="N141" s="112">
        <v>552</v>
      </c>
      <c r="O141" s="74">
        <v>97</v>
      </c>
      <c r="P141" s="74"/>
      <c r="Q141" s="75" t="str">
        <f>$BA141&amp;" "&amp;$BB141&amp;" "&amp;$BC141</f>
        <v xml:space="preserve">  </v>
      </c>
      <c r="BA141" s="11" t="str">
        <f t="shared" ref="BA141:BA147" si="40">IF($D141=0,"",IF($N141="",IF($D141="",""," No olvide escribir la columna Beneficiarios."),""))</f>
        <v/>
      </c>
      <c r="BB141" s="11" t="str">
        <f t="shared" ref="BB141:BB147" si="41">IF($D141&lt;$N141," El número de Beneficiarios NO puede ser mayor que el Total.","")</f>
        <v/>
      </c>
      <c r="BC141" s="17" t="str">
        <f t="shared" ref="BC141:BC147" si="42">IF($K141&lt;$O141," Las actividades de 60 años NO puede ser mayor que el de 20-64 años.","")</f>
        <v/>
      </c>
      <c r="BD141" s="26">
        <f t="shared" ref="BD141:BD147" si="43">IF($K141&lt;$O141,1,0)</f>
        <v>0</v>
      </c>
      <c r="BE141" s="26">
        <f t="shared" ref="BE141:BE147" si="44">IF($D141&lt;$N141,1,0)</f>
        <v>0</v>
      </c>
      <c r="BF141" s="26">
        <f t="shared" ref="BF141:BF147" si="45">IF($D141=0,"",IF($N141="",IF($D141="","",1),0))</f>
        <v>0</v>
      </c>
    </row>
    <row r="142" spans="1:58" ht="15.75" customHeight="1" x14ac:dyDescent="0.15">
      <c r="A142" s="311" t="s">
        <v>200</v>
      </c>
      <c r="B142" s="312"/>
      <c r="C142" s="313"/>
      <c r="D142" s="76">
        <f t="shared" ref="D142:D147" si="46">+SUM(E142:M142)</f>
        <v>0</v>
      </c>
      <c r="E142" s="185"/>
      <c r="F142" s="115"/>
      <c r="G142" s="115"/>
      <c r="H142" s="115"/>
      <c r="I142" s="115"/>
      <c r="J142" s="115"/>
      <c r="K142" s="115"/>
      <c r="L142" s="115"/>
      <c r="M142" s="179"/>
      <c r="N142" s="118"/>
      <c r="O142" s="117"/>
      <c r="P142" s="117"/>
      <c r="Q142" s="75" t="str">
        <f t="shared" ref="Q142:Q147" si="47">$BA142&amp;" "&amp;$BB142&amp;" "&amp;$BC142</f>
        <v xml:space="preserve">  </v>
      </c>
      <c r="BA142" s="11" t="str">
        <f t="shared" si="40"/>
        <v/>
      </c>
      <c r="BB142" s="11" t="str">
        <f t="shared" si="41"/>
        <v/>
      </c>
      <c r="BC142" s="17" t="str">
        <f t="shared" si="42"/>
        <v/>
      </c>
      <c r="BD142" s="26">
        <f t="shared" si="43"/>
        <v>0</v>
      </c>
      <c r="BE142" s="26">
        <f t="shared" si="44"/>
        <v>0</v>
      </c>
      <c r="BF142" s="26" t="str">
        <f t="shared" si="45"/>
        <v/>
      </c>
    </row>
    <row r="143" spans="1:58" ht="15" customHeight="1" x14ac:dyDescent="0.15">
      <c r="A143" s="387" t="s">
        <v>201</v>
      </c>
      <c r="B143" s="388"/>
      <c r="C143" s="389"/>
      <c r="D143" s="76">
        <f t="shared" si="46"/>
        <v>0</v>
      </c>
      <c r="E143" s="185"/>
      <c r="F143" s="115"/>
      <c r="G143" s="115"/>
      <c r="H143" s="115"/>
      <c r="I143" s="115"/>
      <c r="J143" s="115"/>
      <c r="K143" s="115"/>
      <c r="L143" s="115"/>
      <c r="M143" s="179"/>
      <c r="N143" s="118"/>
      <c r="O143" s="117"/>
      <c r="P143" s="117"/>
      <c r="Q143" s="75" t="str">
        <f t="shared" si="47"/>
        <v xml:space="preserve">  </v>
      </c>
      <c r="BA143" s="11" t="str">
        <f t="shared" si="40"/>
        <v/>
      </c>
      <c r="BB143" s="11" t="str">
        <f t="shared" si="41"/>
        <v/>
      </c>
      <c r="BC143" s="17" t="str">
        <f t="shared" si="42"/>
        <v/>
      </c>
      <c r="BD143" s="26">
        <f t="shared" si="43"/>
        <v>0</v>
      </c>
      <c r="BE143" s="26">
        <f t="shared" si="44"/>
        <v>0</v>
      </c>
      <c r="BF143" s="26" t="str">
        <f t="shared" si="45"/>
        <v/>
      </c>
    </row>
    <row r="144" spans="1:58" ht="18.75" customHeight="1" x14ac:dyDescent="0.15">
      <c r="A144" s="387" t="s">
        <v>202</v>
      </c>
      <c r="B144" s="388"/>
      <c r="C144" s="389"/>
      <c r="D144" s="76">
        <f t="shared" si="46"/>
        <v>0</v>
      </c>
      <c r="E144" s="185"/>
      <c r="F144" s="115"/>
      <c r="G144" s="115"/>
      <c r="H144" s="115"/>
      <c r="I144" s="115"/>
      <c r="J144" s="115"/>
      <c r="K144" s="115"/>
      <c r="L144" s="115"/>
      <c r="M144" s="179"/>
      <c r="N144" s="118"/>
      <c r="O144" s="117"/>
      <c r="P144" s="117"/>
      <c r="Q144" s="75" t="str">
        <f t="shared" si="47"/>
        <v xml:space="preserve">  </v>
      </c>
      <c r="BA144" s="11" t="str">
        <f t="shared" si="40"/>
        <v/>
      </c>
      <c r="BB144" s="11" t="str">
        <f t="shared" si="41"/>
        <v/>
      </c>
      <c r="BC144" s="17" t="str">
        <f t="shared" si="42"/>
        <v/>
      </c>
      <c r="BD144" s="26">
        <f t="shared" si="43"/>
        <v>0</v>
      </c>
      <c r="BE144" s="26">
        <f t="shared" si="44"/>
        <v>0</v>
      </c>
      <c r="BF144" s="26" t="str">
        <f t="shared" si="45"/>
        <v/>
      </c>
    </row>
    <row r="145" spans="1:76" ht="14.25" customHeight="1" x14ac:dyDescent="0.15">
      <c r="A145" s="387" t="s">
        <v>203</v>
      </c>
      <c r="B145" s="388"/>
      <c r="C145" s="389"/>
      <c r="D145" s="76">
        <f t="shared" si="46"/>
        <v>0</v>
      </c>
      <c r="E145" s="185"/>
      <c r="F145" s="115"/>
      <c r="G145" s="115"/>
      <c r="H145" s="115"/>
      <c r="I145" s="115"/>
      <c r="J145" s="115"/>
      <c r="K145" s="115"/>
      <c r="L145" s="115"/>
      <c r="M145" s="179"/>
      <c r="N145" s="118"/>
      <c r="O145" s="117"/>
      <c r="P145" s="117"/>
      <c r="Q145" s="75" t="str">
        <f t="shared" si="47"/>
        <v xml:space="preserve">  </v>
      </c>
      <c r="BA145" s="11" t="str">
        <f t="shared" si="40"/>
        <v/>
      </c>
      <c r="BB145" s="11" t="str">
        <f t="shared" si="41"/>
        <v/>
      </c>
      <c r="BC145" s="17" t="str">
        <f t="shared" si="42"/>
        <v/>
      </c>
      <c r="BD145" s="26">
        <f t="shared" si="43"/>
        <v>0</v>
      </c>
      <c r="BE145" s="26">
        <f t="shared" si="44"/>
        <v>0</v>
      </c>
      <c r="BF145" s="26" t="str">
        <f t="shared" si="45"/>
        <v/>
      </c>
    </row>
    <row r="146" spans="1:76" ht="15.75" customHeight="1" x14ac:dyDescent="0.15">
      <c r="A146" s="311" t="s">
        <v>117</v>
      </c>
      <c r="B146" s="312"/>
      <c r="C146" s="313"/>
      <c r="D146" s="76">
        <f t="shared" si="46"/>
        <v>0</v>
      </c>
      <c r="E146" s="97"/>
      <c r="F146" s="80"/>
      <c r="G146" s="80"/>
      <c r="H146" s="80"/>
      <c r="I146" s="80"/>
      <c r="J146" s="80"/>
      <c r="K146" s="80"/>
      <c r="L146" s="80"/>
      <c r="M146" s="98"/>
      <c r="N146" s="119"/>
      <c r="O146" s="83"/>
      <c r="P146" s="83"/>
      <c r="Q146" s="75" t="str">
        <f t="shared" si="47"/>
        <v xml:space="preserve">  </v>
      </c>
      <c r="BA146" s="11" t="str">
        <f t="shared" si="40"/>
        <v/>
      </c>
      <c r="BB146" s="11" t="str">
        <f t="shared" si="41"/>
        <v/>
      </c>
      <c r="BC146" s="17" t="str">
        <f t="shared" si="42"/>
        <v/>
      </c>
      <c r="BD146" s="26">
        <f t="shared" si="43"/>
        <v>0</v>
      </c>
      <c r="BE146" s="26">
        <f t="shared" si="44"/>
        <v>0</v>
      </c>
      <c r="BF146" s="26" t="str">
        <f t="shared" si="45"/>
        <v/>
      </c>
    </row>
    <row r="147" spans="1:76" ht="15.75" customHeight="1" x14ac:dyDescent="0.15">
      <c r="A147" s="303" t="s">
        <v>114</v>
      </c>
      <c r="B147" s="304"/>
      <c r="C147" s="305"/>
      <c r="D147" s="88">
        <f t="shared" si="46"/>
        <v>552</v>
      </c>
      <c r="E147" s="89">
        <f>+SUM(E141:E146)</f>
        <v>47</v>
      </c>
      <c r="F147" s="90">
        <f t="shared" ref="F147:P147" si="48">+SUM(F141:F146)</f>
        <v>9</v>
      </c>
      <c r="G147" s="90">
        <f t="shared" si="48"/>
        <v>8</v>
      </c>
      <c r="H147" s="90">
        <f t="shared" si="48"/>
        <v>7</v>
      </c>
      <c r="I147" s="90">
        <f t="shared" si="48"/>
        <v>47</v>
      </c>
      <c r="J147" s="90">
        <f t="shared" si="48"/>
        <v>60</v>
      </c>
      <c r="K147" s="90">
        <f t="shared" si="48"/>
        <v>318</v>
      </c>
      <c r="L147" s="90">
        <f t="shared" si="48"/>
        <v>29</v>
      </c>
      <c r="M147" s="91">
        <f t="shared" si="48"/>
        <v>27</v>
      </c>
      <c r="N147" s="88">
        <f t="shared" si="48"/>
        <v>552</v>
      </c>
      <c r="O147" s="108">
        <f t="shared" si="48"/>
        <v>97</v>
      </c>
      <c r="P147" s="186">
        <f t="shared" si="48"/>
        <v>0</v>
      </c>
      <c r="Q147" s="75" t="str">
        <f t="shared" si="47"/>
        <v xml:space="preserve">  </v>
      </c>
      <c r="BA147" s="11" t="str">
        <f t="shared" si="40"/>
        <v/>
      </c>
      <c r="BB147" s="11" t="str">
        <f t="shared" si="41"/>
        <v/>
      </c>
      <c r="BC147" s="17" t="str">
        <f t="shared" si="42"/>
        <v/>
      </c>
      <c r="BD147" s="26">
        <f t="shared" si="43"/>
        <v>0</v>
      </c>
      <c r="BE147" s="26">
        <f t="shared" si="44"/>
        <v>0</v>
      </c>
      <c r="BF147" s="26">
        <f t="shared" si="45"/>
        <v>0</v>
      </c>
    </row>
    <row r="148" spans="1:76" ht="15.75" customHeight="1" x14ac:dyDescent="0.15">
      <c r="A148" s="109" t="s">
        <v>118</v>
      </c>
      <c r="B148" s="59"/>
      <c r="C148" s="59"/>
      <c r="D148" s="187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182"/>
      <c r="BF148" s="3"/>
    </row>
    <row r="149" spans="1:76" ht="15.75" customHeight="1" x14ac:dyDescent="0.15">
      <c r="A149" s="295" t="s">
        <v>119</v>
      </c>
      <c r="B149" s="296"/>
      <c r="C149" s="297"/>
      <c r="D149" s="301" t="s">
        <v>4</v>
      </c>
      <c r="E149" s="303" t="s">
        <v>7</v>
      </c>
      <c r="F149" s="304"/>
      <c r="G149" s="304"/>
      <c r="H149" s="304"/>
      <c r="I149" s="304"/>
      <c r="J149" s="304"/>
      <c r="K149" s="304"/>
      <c r="L149" s="304"/>
      <c r="M149" s="305"/>
      <c r="N149" s="303" t="s">
        <v>8</v>
      </c>
      <c r="O149" s="305"/>
      <c r="P149" s="306" t="s">
        <v>9</v>
      </c>
      <c r="Q149" s="306" t="s">
        <v>34</v>
      </c>
      <c r="BF149" s="3"/>
    </row>
    <row r="150" spans="1:76" ht="33.75" customHeight="1" x14ac:dyDescent="0.15">
      <c r="A150" s="298"/>
      <c r="B150" s="299"/>
      <c r="C150" s="300"/>
      <c r="D150" s="329"/>
      <c r="E150" s="288" t="s">
        <v>24</v>
      </c>
      <c r="F150" s="38" t="s">
        <v>25</v>
      </c>
      <c r="G150" s="38" t="s">
        <v>26</v>
      </c>
      <c r="H150" s="38" t="s">
        <v>15</v>
      </c>
      <c r="I150" s="38" t="s">
        <v>16</v>
      </c>
      <c r="J150" s="38" t="s">
        <v>17</v>
      </c>
      <c r="K150" s="38" t="s">
        <v>18</v>
      </c>
      <c r="L150" s="38" t="s">
        <v>19</v>
      </c>
      <c r="M150" s="39" t="s">
        <v>20</v>
      </c>
      <c r="N150" s="40" t="s">
        <v>1</v>
      </c>
      <c r="O150" s="39" t="s">
        <v>2</v>
      </c>
      <c r="P150" s="307"/>
      <c r="Q150" s="307"/>
      <c r="BF150" s="3"/>
    </row>
    <row r="151" spans="1:76" ht="15.75" customHeight="1" x14ac:dyDescent="0.15">
      <c r="A151" s="344" t="s">
        <v>204</v>
      </c>
      <c r="B151" s="344" t="s">
        <v>120</v>
      </c>
      <c r="C151" s="188" t="s">
        <v>121</v>
      </c>
      <c r="D151" s="111">
        <f>+SUM(H151:M151)</f>
        <v>0</v>
      </c>
      <c r="E151" s="189"/>
      <c r="F151" s="189"/>
      <c r="G151" s="189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24" t="str">
        <f>$BA151&amp;" "&amp;$BB151</f>
        <v xml:space="preserve"> </v>
      </c>
      <c r="S151" s="2"/>
      <c r="T151" s="2"/>
      <c r="U151" s="2"/>
      <c r="V151" s="2"/>
      <c r="W151" s="5"/>
      <c r="X151" s="6"/>
      <c r="Y151" s="6"/>
      <c r="Z151" s="5"/>
      <c r="AA151" s="5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17" t="str">
        <f>IF($D151&lt;&gt;($N151+$O151)," El número altas de pacientes según sexo NO puede ser diferente al Total.","")</f>
        <v/>
      </c>
      <c r="BB151" s="17" t="str">
        <f>IF($K151&lt;$P151," El número altas de pacientes 60 años NO puede ser mayor que el de 20-64 años.","")</f>
        <v/>
      </c>
      <c r="BC151" s="3"/>
      <c r="BD151" s="25">
        <f>IF($D151&lt;&gt;($N151+$O151),1,0)</f>
        <v>0</v>
      </c>
      <c r="BE151" s="25">
        <f>IF($K151&lt;$P151,1,0)</f>
        <v>0</v>
      </c>
      <c r="BF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</row>
    <row r="152" spans="1:76" ht="15.75" customHeight="1" x14ac:dyDescent="0.15">
      <c r="A152" s="345"/>
      <c r="B152" s="345"/>
      <c r="C152" s="190" t="s">
        <v>122</v>
      </c>
      <c r="D152" s="191">
        <f>+SUM(H152:M152)</f>
        <v>0</v>
      </c>
      <c r="E152" s="85"/>
      <c r="F152" s="85"/>
      <c r="G152" s="85"/>
      <c r="H152" s="192"/>
      <c r="I152" s="192"/>
      <c r="J152" s="192"/>
      <c r="K152" s="192"/>
      <c r="L152" s="192"/>
      <c r="M152" s="192"/>
      <c r="N152" s="193"/>
      <c r="O152" s="193"/>
      <c r="P152" s="192"/>
      <c r="Q152" s="192"/>
      <c r="R152" s="24" t="str">
        <f t="shared" ref="R152:R174" si="49">$BA152&amp;" "&amp;$BB152</f>
        <v xml:space="preserve"> </v>
      </c>
      <c r="S152" s="2"/>
      <c r="T152" s="2"/>
      <c r="U152" s="2"/>
      <c r="V152" s="2"/>
      <c r="W152" s="5"/>
      <c r="X152" s="6"/>
      <c r="Y152" s="6"/>
      <c r="Z152" s="5"/>
      <c r="AA152" s="5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17"/>
      <c r="BB152" s="17" t="str">
        <f t="shared" ref="BB152:BB174" si="50">IF($K152&lt;$P152," El número altas de pacientes 60 años NO puede ser mayor que el de 20-64 años.","")</f>
        <v/>
      </c>
      <c r="BC152" s="3"/>
      <c r="BD152" s="25"/>
      <c r="BE152" s="25">
        <f t="shared" ref="BE152:BE174" si="51">IF($K152&lt;$P152,1,0)</f>
        <v>0</v>
      </c>
      <c r="BF152" s="3"/>
    </row>
    <row r="153" spans="1:76" ht="15.75" customHeight="1" x14ac:dyDescent="0.15">
      <c r="A153" s="345"/>
      <c r="B153" s="344" t="s">
        <v>123</v>
      </c>
      <c r="C153" s="188" t="s">
        <v>121</v>
      </c>
      <c r="D153" s="111">
        <f>+SUM(H153:M153)</f>
        <v>0</v>
      </c>
      <c r="E153" s="189"/>
      <c r="F153" s="189"/>
      <c r="G153" s="189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24" t="str">
        <f t="shared" si="49"/>
        <v xml:space="preserve"> </v>
      </c>
      <c r="S153" s="2"/>
      <c r="T153" s="2"/>
      <c r="U153" s="2"/>
      <c r="V153" s="2"/>
      <c r="W153" s="5"/>
      <c r="X153" s="6"/>
      <c r="Y153" s="6"/>
      <c r="Z153" s="5"/>
      <c r="AA153" s="5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17" t="str">
        <f t="shared" ref="BA153:BA173" si="52">IF($D153&lt;&gt;($N153+$O153)," El número altas de pacientes según sexo NO puede ser diferente al Total.","")</f>
        <v/>
      </c>
      <c r="BB153" s="17" t="str">
        <f t="shared" si="50"/>
        <v/>
      </c>
      <c r="BC153" s="3"/>
      <c r="BD153" s="25">
        <f t="shared" ref="BD153:BD173" si="53">IF($D153&lt;&gt;($N153+$O153),1,0)</f>
        <v>0</v>
      </c>
      <c r="BE153" s="25">
        <f t="shared" si="51"/>
        <v>0</v>
      </c>
      <c r="BF153" s="3"/>
    </row>
    <row r="154" spans="1:76" ht="15.75" customHeight="1" x14ac:dyDescent="0.15">
      <c r="A154" s="346"/>
      <c r="B154" s="346"/>
      <c r="C154" s="194" t="s">
        <v>122</v>
      </c>
      <c r="D154" s="195">
        <f>+SUM(H154:M154)</f>
        <v>0</v>
      </c>
      <c r="E154" s="85"/>
      <c r="F154" s="85"/>
      <c r="G154" s="85"/>
      <c r="H154" s="105"/>
      <c r="I154" s="105"/>
      <c r="J154" s="105"/>
      <c r="K154" s="105"/>
      <c r="L154" s="105"/>
      <c r="M154" s="105"/>
      <c r="N154" s="196"/>
      <c r="O154" s="196"/>
      <c r="P154" s="105"/>
      <c r="Q154" s="105"/>
      <c r="R154" s="24" t="str">
        <f t="shared" si="49"/>
        <v xml:space="preserve"> </v>
      </c>
      <c r="S154" s="2"/>
      <c r="T154" s="2"/>
      <c r="U154" s="2"/>
      <c r="V154" s="2"/>
      <c r="W154" s="5"/>
      <c r="X154" s="6"/>
      <c r="Y154" s="6"/>
      <c r="Z154" s="5"/>
      <c r="AA154" s="5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17"/>
      <c r="BB154" s="17" t="str">
        <f t="shared" si="50"/>
        <v/>
      </c>
      <c r="BC154" s="3"/>
      <c r="BD154" s="25"/>
      <c r="BE154" s="25">
        <f t="shared" si="51"/>
        <v>0</v>
      </c>
      <c r="BF154" s="3"/>
    </row>
    <row r="155" spans="1:76" ht="24.75" customHeight="1" x14ac:dyDescent="0.15">
      <c r="A155" s="347" t="s">
        <v>205</v>
      </c>
      <c r="B155" s="348" t="s">
        <v>206</v>
      </c>
      <c r="C155" s="318"/>
      <c r="D155" s="197">
        <f>+E155</f>
        <v>0</v>
      </c>
      <c r="E155" s="192"/>
      <c r="F155" s="198"/>
      <c r="G155" s="198"/>
      <c r="H155" s="198"/>
      <c r="I155" s="198"/>
      <c r="J155" s="198"/>
      <c r="K155" s="198"/>
      <c r="L155" s="198"/>
      <c r="M155" s="198"/>
      <c r="N155" s="199"/>
      <c r="O155" s="199"/>
      <c r="P155" s="198"/>
      <c r="Q155" s="192"/>
      <c r="R155" s="24" t="str">
        <f t="shared" si="49"/>
        <v xml:space="preserve"> </v>
      </c>
      <c r="S155" s="2"/>
      <c r="T155" s="2"/>
      <c r="U155" s="2"/>
      <c r="V155" s="2"/>
      <c r="W155" s="5"/>
      <c r="X155" s="6"/>
      <c r="Y155" s="6"/>
      <c r="Z155" s="5"/>
      <c r="AA155" s="5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17"/>
      <c r="BB155" s="17" t="str">
        <f t="shared" si="50"/>
        <v/>
      </c>
      <c r="BC155" s="3"/>
      <c r="BD155" s="25"/>
      <c r="BE155" s="25">
        <f t="shared" si="51"/>
        <v>0</v>
      </c>
      <c r="BF155" s="3"/>
    </row>
    <row r="156" spans="1:76" ht="15.75" customHeight="1" x14ac:dyDescent="0.15">
      <c r="A156" s="347"/>
      <c r="B156" s="347" t="s">
        <v>207</v>
      </c>
      <c r="C156" s="200" t="s">
        <v>208</v>
      </c>
      <c r="D156" s="201">
        <f>+E156</f>
        <v>0</v>
      </c>
      <c r="E156" s="74"/>
      <c r="F156" s="73"/>
      <c r="G156" s="73"/>
      <c r="H156" s="73"/>
      <c r="I156" s="73"/>
      <c r="J156" s="73"/>
      <c r="K156" s="73"/>
      <c r="L156" s="73"/>
      <c r="M156" s="73"/>
      <c r="N156" s="74"/>
      <c r="O156" s="74"/>
      <c r="P156" s="73"/>
      <c r="Q156" s="74"/>
      <c r="R156" s="24" t="str">
        <f t="shared" si="49"/>
        <v xml:space="preserve"> </v>
      </c>
      <c r="S156" s="2"/>
      <c r="T156" s="2"/>
      <c r="U156" s="2"/>
      <c r="V156" s="2"/>
      <c r="W156" s="5"/>
      <c r="X156" s="6"/>
      <c r="Y156" s="6"/>
      <c r="Z156" s="5"/>
      <c r="AA156" s="5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17" t="str">
        <f t="shared" si="52"/>
        <v/>
      </c>
      <c r="BB156" s="17" t="str">
        <f t="shared" si="50"/>
        <v/>
      </c>
      <c r="BC156" s="3"/>
      <c r="BD156" s="25">
        <f t="shared" si="53"/>
        <v>0</v>
      </c>
      <c r="BE156" s="25">
        <f t="shared" si="51"/>
        <v>0</v>
      </c>
      <c r="BF156" s="3"/>
    </row>
    <row r="157" spans="1:76" ht="26.25" customHeight="1" x14ac:dyDescent="0.15">
      <c r="A157" s="347"/>
      <c r="B157" s="347"/>
      <c r="C157" s="202" t="s">
        <v>209</v>
      </c>
      <c r="D157" s="203">
        <f>+E157</f>
        <v>0</v>
      </c>
      <c r="E157" s="58"/>
      <c r="F157" s="85"/>
      <c r="G157" s="85"/>
      <c r="H157" s="85"/>
      <c r="I157" s="85"/>
      <c r="J157" s="85"/>
      <c r="K157" s="85"/>
      <c r="L157" s="85"/>
      <c r="M157" s="85"/>
      <c r="N157" s="196"/>
      <c r="O157" s="196"/>
      <c r="P157" s="85"/>
      <c r="Q157" s="58"/>
      <c r="R157" s="24" t="str">
        <f t="shared" si="49"/>
        <v xml:space="preserve"> </v>
      </c>
      <c r="S157" s="2"/>
      <c r="T157" s="2"/>
      <c r="U157" s="2"/>
      <c r="V157" s="2"/>
      <c r="W157" s="5"/>
      <c r="X157" s="6"/>
      <c r="Y157" s="6"/>
      <c r="Z157" s="5"/>
      <c r="AA157" s="5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17"/>
      <c r="BB157" s="17" t="str">
        <f t="shared" si="50"/>
        <v/>
      </c>
      <c r="BC157" s="3"/>
      <c r="BD157" s="25"/>
      <c r="BE157" s="25">
        <f t="shared" si="51"/>
        <v>0</v>
      </c>
      <c r="BF157" s="3"/>
    </row>
    <row r="158" spans="1:76" ht="24.75" customHeight="1" x14ac:dyDescent="0.15">
      <c r="A158" s="347" t="s">
        <v>210</v>
      </c>
      <c r="B158" s="204" t="s">
        <v>211</v>
      </c>
      <c r="C158" s="205" t="s">
        <v>212</v>
      </c>
      <c r="D158" s="206">
        <f>+K158</f>
        <v>0</v>
      </c>
      <c r="E158" s="73"/>
      <c r="F158" s="73"/>
      <c r="G158" s="73"/>
      <c r="H158" s="73"/>
      <c r="I158" s="73"/>
      <c r="J158" s="73"/>
      <c r="K158" s="74"/>
      <c r="L158" s="73"/>
      <c r="M158" s="73"/>
      <c r="N158" s="74"/>
      <c r="O158" s="74"/>
      <c r="P158" s="74"/>
      <c r="Q158" s="74"/>
      <c r="R158" s="24" t="str">
        <f t="shared" si="49"/>
        <v xml:space="preserve"> </v>
      </c>
      <c r="S158" s="2"/>
      <c r="T158" s="2"/>
      <c r="U158" s="2"/>
      <c r="V158" s="2"/>
      <c r="W158" s="5"/>
      <c r="X158" s="6"/>
      <c r="Y158" s="6"/>
      <c r="Z158" s="5"/>
      <c r="AA158" s="5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17" t="str">
        <f t="shared" si="52"/>
        <v/>
      </c>
      <c r="BB158" s="17" t="str">
        <f t="shared" si="50"/>
        <v/>
      </c>
      <c r="BC158" s="3"/>
      <c r="BD158" s="25">
        <f t="shared" si="53"/>
        <v>0</v>
      </c>
      <c r="BE158" s="25">
        <f t="shared" si="51"/>
        <v>0</v>
      </c>
      <c r="BF158" s="3"/>
    </row>
    <row r="159" spans="1:76" ht="19.5" customHeight="1" x14ac:dyDescent="0.15">
      <c r="A159" s="347"/>
      <c r="B159" s="207" t="s">
        <v>125</v>
      </c>
      <c r="C159" s="207"/>
      <c r="D159" s="44">
        <f>+SUM(J159:K159)</f>
        <v>0</v>
      </c>
      <c r="E159" s="82"/>
      <c r="F159" s="82"/>
      <c r="G159" s="82"/>
      <c r="H159" s="82"/>
      <c r="I159" s="82"/>
      <c r="J159" s="83"/>
      <c r="K159" s="83"/>
      <c r="L159" s="82"/>
      <c r="M159" s="82"/>
      <c r="N159" s="208"/>
      <c r="O159" s="208"/>
      <c r="P159" s="83"/>
      <c r="Q159" s="83"/>
      <c r="R159" s="24" t="str">
        <f t="shared" si="49"/>
        <v xml:space="preserve"> </v>
      </c>
      <c r="S159" s="2"/>
      <c r="T159" s="2"/>
      <c r="U159" s="2"/>
      <c r="V159" s="2"/>
      <c r="W159" s="5"/>
      <c r="X159" s="6"/>
      <c r="Y159" s="6"/>
      <c r="Z159" s="5"/>
      <c r="AA159" s="5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17"/>
      <c r="BB159" s="17" t="str">
        <f t="shared" si="50"/>
        <v/>
      </c>
      <c r="BC159" s="3"/>
      <c r="BD159" s="25"/>
      <c r="BE159" s="25">
        <f t="shared" si="51"/>
        <v>0</v>
      </c>
      <c r="BF159" s="3"/>
    </row>
    <row r="160" spans="1:76" ht="18" customHeight="1" x14ac:dyDescent="0.15">
      <c r="A160" s="347"/>
      <c r="B160" s="209" t="s">
        <v>126</v>
      </c>
      <c r="C160" s="209"/>
      <c r="D160" s="84">
        <f t="shared" ref="D160:D169" si="54">+SUM(J160:K160)</f>
        <v>0</v>
      </c>
      <c r="E160" s="189"/>
      <c r="F160" s="189"/>
      <c r="G160" s="189"/>
      <c r="H160" s="189"/>
      <c r="I160" s="189"/>
      <c r="J160" s="87"/>
      <c r="K160" s="87"/>
      <c r="L160" s="189"/>
      <c r="M160" s="189"/>
      <c r="N160" s="193"/>
      <c r="O160" s="193"/>
      <c r="P160" s="87"/>
      <c r="Q160" s="87"/>
      <c r="R160" s="24" t="str">
        <f t="shared" si="49"/>
        <v xml:space="preserve"> </v>
      </c>
      <c r="S160" s="2"/>
      <c r="T160" s="2"/>
      <c r="U160" s="2"/>
      <c r="V160" s="2"/>
      <c r="W160" s="5"/>
      <c r="X160" s="6"/>
      <c r="Y160" s="6"/>
      <c r="Z160" s="5"/>
      <c r="AA160" s="5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17"/>
      <c r="BB160" s="17" t="str">
        <f t="shared" si="50"/>
        <v/>
      </c>
      <c r="BC160" s="3"/>
      <c r="BD160" s="25"/>
      <c r="BE160" s="25">
        <f t="shared" si="51"/>
        <v>0</v>
      </c>
      <c r="BF160" s="3"/>
    </row>
    <row r="161" spans="1:58" ht="15.75" customHeight="1" x14ac:dyDescent="0.15">
      <c r="A161" s="347"/>
      <c r="B161" s="356" t="s">
        <v>120</v>
      </c>
      <c r="C161" s="210" t="s">
        <v>4</v>
      </c>
      <c r="D161" s="88">
        <f>+SUM(J161:K161)</f>
        <v>0</v>
      </c>
      <c r="E161" s="92"/>
      <c r="F161" s="92"/>
      <c r="G161" s="92"/>
      <c r="H161" s="92"/>
      <c r="I161" s="92"/>
      <c r="J161" s="88">
        <f>+SUM(J162:J165)</f>
        <v>0</v>
      </c>
      <c r="K161" s="88">
        <f>+SUM(K162:K165)</f>
        <v>0</v>
      </c>
      <c r="L161" s="92"/>
      <c r="M161" s="92"/>
      <c r="N161" s="88">
        <f>+SUM(N162:N165)</f>
        <v>0</v>
      </c>
      <c r="O161" s="88">
        <f>+SUM(O162:O165)</f>
        <v>0</v>
      </c>
      <c r="P161" s="88">
        <f>+SUM(P162:P165)</f>
        <v>0</v>
      </c>
      <c r="Q161" s="88">
        <f>+SUM(Q162:Q165)</f>
        <v>0</v>
      </c>
      <c r="R161" s="24" t="str">
        <f t="shared" si="49"/>
        <v xml:space="preserve"> </v>
      </c>
      <c r="S161" s="2"/>
      <c r="T161" s="2"/>
      <c r="U161" s="2"/>
      <c r="V161" s="2"/>
      <c r="W161" s="5"/>
      <c r="X161" s="6"/>
      <c r="Y161" s="6"/>
      <c r="Z161" s="5"/>
      <c r="AA161" s="5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17" t="str">
        <f t="shared" si="52"/>
        <v/>
      </c>
      <c r="BB161" s="17" t="str">
        <f>IF($K161&lt;$P161," El número altas de pacientes 60 años NO puede ser mayor que el de 20-64 años.","")</f>
        <v/>
      </c>
      <c r="BC161" s="3"/>
      <c r="BD161" s="25">
        <f t="shared" si="53"/>
        <v>0</v>
      </c>
      <c r="BE161" s="25">
        <f>IF($K161&lt;$P161,1,0)</f>
        <v>0</v>
      </c>
      <c r="BF161" s="3"/>
    </row>
    <row r="162" spans="1:58" ht="15.75" customHeight="1" x14ac:dyDescent="0.15">
      <c r="A162" s="347"/>
      <c r="B162" s="400"/>
      <c r="C162" s="207" t="s">
        <v>127</v>
      </c>
      <c r="D162" s="211">
        <f t="shared" si="54"/>
        <v>0</v>
      </c>
      <c r="E162" s="212"/>
      <c r="F162" s="212"/>
      <c r="G162" s="212"/>
      <c r="H162" s="212"/>
      <c r="I162" s="212"/>
      <c r="J162" s="117"/>
      <c r="K162" s="117"/>
      <c r="L162" s="212"/>
      <c r="M162" s="212"/>
      <c r="N162" s="117"/>
      <c r="O162" s="117"/>
      <c r="P162" s="117"/>
      <c r="Q162" s="117"/>
      <c r="R162" s="24" t="str">
        <f t="shared" si="49"/>
        <v xml:space="preserve"> </v>
      </c>
      <c r="S162" s="2"/>
      <c r="T162" s="2"/>
      <c r="U162" s="2"/>
      <c r="V162" s="2"/>
      <c r="W162" s="5"/>
      <c r="X162" s="6"/>
      <c r="Y162" s="6"/>
      <c r="Z162" s="5"/>
      <c r="AA162" s="5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17" t="str">
        <f t="shared" si="52"/>
        <v/>
      </c>
      <c r="BB162" s="17" t="str">
        <f t="shared" si="50"/>
        <v/>
      </c>
      <c r="BC162" s="3"/>
      <c r="BD162" s="25">
        <f t="shared" si="53"/>
        <v>0</v>
      </c>
      <c r="BE162" s="25">
        <f t="shared" si="51"/>
        <v>0</v>
      </c>
      <c r="BF162" s="2"/>
    </row>
    <row r="163" spans="1:58" ht="15.75" customHeight="1" x14ac:dyDescent="0.15">
      <c r="A163" s="347"/>
      <c r="B163" s="400"/>
      <c r="C163" s="213" t="s">
        <v>128</v>
      </c>
      <c r="D163" s="76">
        <f t="shared" si="54"/>
        <v>0</v>
      </c>
      <c r="E163" s="82"/>
      <c r="F163" s="82"/>
      <c r="G163" s="82"/>
      <c r="H163" s="82"/>
      <c r="I163" s="82"/>
      <c r="J163" s="83"/>
      <c r="K163" s="83"/>
      <c r="L163" s="82"/>
      <c r="M163" s="82"/>
      <c r="N163" s="208"/>
      <c r="O163" s="83"/>
      <c r="P163" s="83"/>
      <c r="Q163" s="83"/>
      <c r="R163" s="24" t="str">
        <f t="shared" si="49"/>
        <v xml:space="preserve"> </v>
      </c>
      <c r="S163" s="2"/>
      <c r="T163" s="2"/>
      <c r="U163" s="2"/>
      <c r="V163" s="2"/>
      <c r="W163" s="5"/>
      <c r="X163" s="6"/>
      <c r="Y163" s="6"/>
      <c r="Z163" s="5"/>
      <c r="AA163" s="5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17" t="str">
        <f t="shared" si="52"/>
        <v/>
      </c>
      <c r="BB163" s="17" t="str">
        <f t="shared" si="50"/>
        <v/>
      </c>
      <c r="BC163" s="3"/>
      <c r="BD163" s="25">
        <f t="shared" si="53"/>
        <v>0</v>
      </c>
      <c r="BE163" s="25">
        <f t="shared" si="51"/>
        <v>0</v>
      </c>
      <c r="BF163" s="3"/>
    </row>
    <row r="164" spans="1:58" ht="15.75" customHeight="1" x14ac:dyDescent="0.15">
      <c r="A164" s="347"/>
      <c r="B164" s="400"/>
      <c r="C164" s="213" t="s">
        <v>129</v>
      </c>
      <c r="D164" s="76">
        <f t="shared" si="54"/>
        <v>0</v>
      </c>
      <c r="E164" s="82"/>
      <c r="F164" s="82"/>
      <c r="G164" s="82"/>
      <c r="H164" s="82"/>
      <c r="I164" s="82"/>
      <c r="J164" s="83"/>
      <c r="K164" s="83"/>
      <c r="L164" s="82"/>
      <c r="M164" s="82"/>
      <c r="N164" s="83"/>
      <c r="O164" s="83"/>
      <c r="P164" s="83"/>
      <c r="Q164" s="83"/>
      <c r="R164" s="24" t="str">
        <f t="shared" si="49"/>
        <v xml:space="preserve"> </v>
      </c>
      <c r="S164" s="2"/>
      <c r="T164" s="2"/>
      <c r="U164" s="2"/>
      <c r="V164" s="2"/>
      <c r="W164" s="5"/>
      <c r="X164" s="6"/>
      <c r="Y164" s="6"/>
      <c r="Z164" s="5"/>
      <c r="AA164" s="5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17" t="str">
        <f t="shared" si="52"/>
        <v/>
      </c>
      <c r="BB164" s="17" t="str">
        <f t="shared" si="50"/>
        <v/>
      </c>
      <c r="BC164" s="3"/>
      <c r="BD164" s="25">
        <f t="shared" si="53"/>
        <v>0</v>
      </c>
      <c r="BE164" s="25">
        <f t="shared" si="51"/>
        <v>0</v>
      </c>
      <c r="BF164" s="3"/>
    </row>
    <row r="165" spans="1:58" ht="15.75" customHeight="1" x14ac:dyDescent="0.15">
      <c r="A165" s="347"/>
      <c r="B165" s="329"/>
      <c r="C165" s="214" t="s">
        <v>130</v>
      </c>
      <c r="D165" s="52">
        <f t="shared" si="54"/>
        <v>0</v>
      </c>
      <c r="E165" s="85"/>
      <c r="F165" s="85"/>
      <c r="G165" s="85"/>
      <c r="H165" s="85"/>
      <c r="I165" s="85"/>
      <c r="J165" s="58"/>
      <c r="K165" s="58"/>
      <c r="L165" s="85"/>
      <c r="M165" s="85"/>
      <c r="N165" s="58"/>
      <c r="O165" s="58"/>
      <c r="P165" s="58"/>
      <c r="Q165" s="58"/>
      <c r="R165" s="24" t="str">
        <f t="shared" si="49"/>
        <v xml:space="preserve"> </v>
      </c>
      <c r="S165" s="2"/>
      <c r="T165" s="2"/>
      <c r="U165" s="2"/>
      <c r="V165" s="2"/>
      <c r="W165" s="5"/>
      <c r="X165" s="6"/>
      <c r="Y165" s="6"/>
      <c r="Z165" s="5"/>
      <c r="AA165" s="5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17" t="str">
        <f t="shared" si="52"/>
        <v/>
      </c>
      <c r="BB165" s="17" t="str">
        <f t="shared" si="50"/>
        <v/>
      </c>
      <c r="BC165" s="3"/>
      <c r="BD165" s="25">
        <f t="shared" si="53"/>
        <v>0</v>
      </c>
      <c r="BE165" s="25">
        <f t="shared" si="51"/>
        <v>0</v>
      </c>
      <c r="BF165" s="3"/>
    </row>
    <row r="166" spans="1:58" ht="15.75" customHeight="1" x14ac:dyDescent="0.15">
      <c r="A166" s="344" t="s">
        <v>213</v>
      </c>
      <c r="B166" s="306" t="s">
        <v>124</v>
      </c>
      <c r="C166" s="215" t="s">
        <v>121</v>
      </c>
      <c r="D166" s="44">
        <f t="shared" si="54"/>
        <v>0</v>
      </c>
      <c r="E166" s="73"/>
      <c r="F166" s="73"/>
      <c r="G166" s="73"/>
      <c r="H166" s="73"/>
      <c r="I166" s="73"/>
      <c r="J166" s="74"/>
      <c r="K166" s="74"/>
      <c r="L166" s="73"/>
      <c r="M166" s="73"/>
      <c r="N166" s="74"/>
      <c r="O166" s="74"/>
      <c r="P166" s="74"/>
      <c r="Q166" s="74"/>
      <c r="R166" s="24" t="str">
        <f t="shared" si="49"/>
        <v xml:space="preserve"> </v>
      </c>
      <c r="S166" s="2"/>
      <c r="T166" s="2"/>
      <c r="U166" s="2"/>
      <c r="V166" s="2"/>
      <c r="W166" s="5"/>
      <c r="X166" s="6"/>
      <c r="Y166" s="6"/>
      <c r="Z166" s="5"/>
      <c r="AA166" s="5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17" t="str">
        <f t="shared" si="52"/>
        <v/>
      </c>
      <c r="BB166" s="17" t="str">
        <f t="shared" si="50"/>
        <v/>
      </c>
      <c r="BC166" s="3"/>
      <c r="BD166" s="25">
        <f t="shared" si="53"/>
        <v>0</v>
      </c>
      <c r="BE166" s="25">
        <f t="shared" si="51"/>
        <v>0</v>
      </c>
      <c r="BF166" s="3"/>
    </row>
    <row r="167" spans="1:58" ht="16.5" customHeight="1" x14ac:dyDescent="0.15">
      <c r="A167" s="395"/>
      <c r="B167" s="327"/>
      <c r="C167" s="209" t="s">
        <v>214</v>
      </c>
      <c r="D167" s="84">
        <f t="shared" si="54"/>
        <v>0</v>
      </c>
      <c r="E167" s="189"/>
      <c r="F167" s="189"/>
      <c r="G167" s="189"/>
      <c r="H167" s="189"/>
      <c r="I167" s="189"/>
      <c r="J167" s="87"/>
      <c r="K167" s="87"/>
      <c r="L167" s="189"/>
      <c r="M167" s="189"/>
      <c r="N167" s="193"/>
      <c r="O167" s="193"/>
      <c r="P167" s="87"/>
      <c r="Q167" s="87"/>
      <c r="R167" s="24" t="str">
        <f t="shared" si="49"/>
        <v xml:space="preserve"> </v>
      </c>
      <c r="S167" s="2"/>
      <c r="T167" s="2"/>
      <c r="U167" s="2"/>
      <c r="V167" s="2"/>
      <c r="W167" s="5"/>
      <c r="X167" s="6"/>
      <c r="Y167" s="6"/>
      <c r="Z167" s="5"/>
      <c r="AA167" s="5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17"/>
      <c r="BB167" s="17" t="str">
        <f t="shared" si="50"/>
        <v/>
      </c>
      <c r="BC167" s="3"/>
      <c r="BD167" s="25"/>
      <c r="BE167" s="25">
        <f t="shared" si="51"/>
        <v>0</v>
      </c>
      <c r="BF167" s="2"/>
    </row>
    <row r="168" spans="1:58" ht="15" customHeight="1" x14ac:dyDescent="0.15">
      <c r="A168" s="395"/>
      <c r="B168" s="306" t="s">
        <v>125</v>
      </c>
      <c r="C168" s="215" t="s">
        <v>121</v>
      </c>
      <c r="D168" s="44">
        <f t="shared" si="54"/>
        <v>0</v>
      </c>
      <c r="E168" s="73"/>
      <c r="F168" s="73"/>
      <c r="G168" s="73"/>
      <c r="H168" s="73"/>
      <c r="I168" s="73"/>
      <c r="J168" s="74"/>
      <c r="K168" s="74"/>
      <c r="L168" s="73"/>
      <c r="M168" s="73"/>
      <c r="N168" s="74"/>
      <c r="O168" s="74"/>
      <c r="P168" s="74"/>
      <c r="Q168" s="74"/>
      <c r="R168" s="24" t="str">
        <f t="shared" si="49"/>
        <v xml:space="preserve"> </v>
      </c>
      <c r="S168" s="2"/>
      <c r="T168" s="2"/>
      <c r="U168" s="2"/>
      <c r="V168" s="2"/>
      <c r="W168" s="5"/>
      <c r="X168" s="6"/>
      <c r="Y168" s="6"/>
      <c r="Z168" s="5"/>
      <c r="AA168" s="5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17" t="str">
        <f t="shared" si="52"/>
        <v/>
      </c>
      <c r="BB168" s="17" t="str">
        <f t="shared" si="50"/>
        <v/>
      </c>
      <c r="BC168" s="3"/>
      <c r="BD168" s="25">
        <f t="shared" si="53"/>
        <v>0</v>
      </c>
      <c r="BE168" s="25">
        <f t="shared" si="51"/>
        <v>0</v>
      </c>
      <c r="BF168" s="3"/>
    </row>
    <row r="169" spans="1:58" ht="15" customHeight="1" x14ac:dyDescent="0.15">
      <c r="A169" s="395"/>
      <c r="B169" s="307"/>
      <c r="C169" s="214" t="s">
        <v>122</v>
      </c>
      <c r="D169" s="52">
        <f t="shared" si="54"/>
        <v>0</v>
      </c>
      <c r="E169" s="85"/>
      <c r="F169" s="85"/>
      <c r="G169" s="85"/>
      <c r="H169" s="85"/>
      <c r="I169" s="85"/>
      <c r="J169" s="58"/>
      <c r="K169" s="58"/>
      <c r="L169" s="85"/>
      <c r="M169" s="85"/>
      <c r="N169" s="196"/>
      <c r="O169" s="196"/>
      <c r="P169" s="58"/>
      <c r="Q169" s="58"/>
      <c r="R169" s="24" t="str">
        <f t="shared" si="49"/>
        <v xml:space="preserve"> </v>
      </c>
      <c r="S169" s="2"/>
      <c r="T169" s="2"/>
      <c r="U169" s="2"/>
      <c r="V169" s="2"/>
      <c r="W169" s="5"/>
      <c r="X169" s="6"/>
      <c r="Y169" s="6"/>
      <c r="Z169" s="5"/>
      <c r="AA169" s="5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17"/>
      <c r="BB169" s="17" t="str">
        <f t="shared" si="50"/>
        <v/>
      </c>
      <c r="BC169" s="3"/>
      <c r="BD169" s="25"/>
      <c r="BE169" s="25">
        <f t="shared" si="51"/>
        <v>0</v>
      </c>
      <c r="BF169" s="3"/>
    </row>
    <row r="170" spans="1:58" ht="17.25" customHeight="1" x14ac:dyDescent="0.15">
      <c r="A170" s="396" t="s">
        <v>215</v>
      </c>
      <c r="B170" s="393" t="s">
        <v>120</v>
      </c>
      <c r="C170" s="394"/>
      <c r="D170" s="129">
        <f>+K170</f>
        <v>0</v>
      </c>
      <c r="E170" s="216"/>
      <c r="F170" s="216"/>
      <c r="G170" s="216"/>
      <c r="H170" s="216"/>
      <c r="I170" s="216"/>
      <c r="J170" s="216"/>
      <c r="K170" s="50"/>
      <c r="L170" s="216"/>
      <c r="M170" s="216"/>
      <c r="N170" s="50"/>
      <c r="O170" s="50"/>
      <c r="P170" s="50"/>
      <c r="Q170" s="50"/>
      <c r="R170" s="24" t="str">
        <f t="shared" si="49"/>
        <v xml:space="preserve"> </v>
      </c>
      <c r="S170" s="2"/>
      <c r="T170" s="2"/>
      <c r="U170" s="2"/>
      <c r="V170" s="2"/>
      <c r="W170" s="5"/>
      <c r="X170" s="6"/>
      <c r="Y170" s="6"/>
      <c r="Z170" s="5"/>
      <c r="AA170" s="5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17" t="str">
        <f t="shared" si="52"/>
        <v/>
      </c>
      <c r="BB170" s="17" t="str">
        <f t="shared" si="50"/>
        <v/>
      </c>
      <c r="BC170" s="3"/>
      <c r="BD170" s="25">
        <f t="shared" si="53"/>
        <v>0</v>
      </c>
      <c r="BE170" s="25">
        <f t="shared" si="51"/>
        <v>0</v>
      </c>
      <c r="BF170" s="3"/>
    </row>
    <row r="171" spans="1:58" ht="18" customHeight="1" x14ac:dyDescent="0.15">
      <c r="A171" s="395"/>
      <c r="B171" s="306" t="s">
        <v>124</v>
      </c>
      <c r="C171" s="215" t="s">
        <v>121</v>
      </c>
      <c r="D171" s="44">
        <f>+K171</f>
        <v>0</v>
      </c>
      <c r="E171" s="73"/>
      <c r="F171" s="73"/>
      <c r="G171" s="73"/>
      <c r="H171" s="73"/>
      <c r="I171" s="73"/>
      <c r="J171" s="73"/>
      <c r="K171" s="74"/>
      <c r="L171" s="73"/>
      <c r="M171" s="73"/>
      <c r="N171" s="74">
        <v>0</v>
      </c>
      <c r="O171" s="74"/>
      <c r="P171" s="74"/>
      <c r="Q171" s="74"/>
      <c r="R171" s="24" t="str">
        <f t="shared" si="49"/>
        <v xml:space="preserve"> </v>
      </c>
      <c r="S171" s="2"/>
      <c r="T171" s="2"/>
      <c r="U171" s="2"/>
      <c r="V171" s="2"/>
      <c r="W171" s="5"/>
      <c r="X171" s="6"/>
      <c r="Y171" s="6"/>
      <c r="Z171" s="5"/>
      <c r="AA171" s="5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17" t="str">
        <f t="shared" si="52"/>
        <v/>
      </c>
      <c r="BB171" s="17" t="str">
        <f t="shared" si="50"/>
        <v/>
      </c>
      <c r="BC171" s="3"/>
      <c r="BD171" s="25">
        <f t="shared" si="53"/>
        <v>0</v>
      </c>
      <c r="BE171" s="25">
        <f t="shared" si="51"/>
        <v>0</v>
      </c>
      <c r="BF171" s="3"/>
    </row>
    <row r="172" spans="1:58" ht="15.75" customHeight="1" x14ac:dyDescent="0.15">
      <c r="A172" s="395"/>
      <c r="B172" s="307"/>
      <c r="C172" s="214" t="s">
        <v>214</v>
      </c>
      <c r="D172" s="52">
        <f>+K172</f>
        <v>0</v>
      </c>
      <c r="E172" s="85"/>
      <c r="F172" s="85"/>
      <c r="G172" s="85"/>
      <c r="H172" s="85"/>
      <c r="I172" s="85"/>
      <c r="J172" s="85"/>
      <c r="K172" s="58"/>
      <c r="L172" s="85"/>
      <c r="M172" s="85"/>
      <c r="N172" s="196"/>
      <c r="O172" s="196"/>
      <c r="P172" s="58"/>
      <c r="Q172" s="58"/>
      <c r="R172" s="24" t="str">
        <f t="shared" si="49"/>
        <v xml:space="preserve"> </v>
      </c>
      <c r="S172" s="2"/>
      <c r="T172" s="2"/>
      <c r="U172" s="2"/>
      <c r="V172" s="2"/>
      <c r="W172" s="5"/>
      <c r="X172" s="6"/>
      <c r="Y172" s="6"/>
      <c r="Z172" s="5"/>
      <c r="AA172" s="5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17"/>
      <c r="BB172" s="17" t="str">
        <f t="shared" si="50"/>
        <v/>
      </c>
      <c r="BC172" s="3"/>
      <c r="BD172" s="25"/>
      <c r="BE172" s="25">
        <f t="shared" si="51"/>
        <v>0</v>
      </c>
      <c r="BF172" s="3"/>
    </row>
    <row r="173" spans="1:58" ht="15" customHeight="1" x14ac:dyDescent="0.15">
      <c r="A173" s="395"/>
      <c r="B173" s="327" t="s">
        <v>125</v>
      </c>
      <c r="C173" s="207" t="s">
        <v>121</v>
      </c>
      <c r="D173" s="211">
        <f>+K173</f>
        <v>0</v>
      </c>
      <c r="E173" s="212"/>
      <c r="F173" s="212"/>
      <c r="G173" s="212"/>
      <c r="H173" s="212"/>
      <c r="I173" s="212"/>
      <c r="J173" s="212"/>
      <c r="K173" s="117"/>
      <c r="L173" s="212"/>
      <c r="M173" s="212"/>
      <c r="N173" s="117">
        <v>0</v>
      </c>
      <c r="O173" s="117"/>
      <c r="P173" s="117"/>
      <c r="Q173" s="117"/>
      <c r="R173" s="24" t="str">
        <f t="shared" si="49"/>
        <v xml:space="preserve"> </v>
      </c>
      <c r="S173" s="2"/>
      <c r="T173" s="2"/>
      <c r="U173" s="2"/>
      <c r="V173" s="2"/>
      <c r="W173" s="5"/>
      <c r="X173" s="6"/>
      <c r="Y173" s="6"/>
      <c r="Z173" s="5"/>
      <c r="AA173" s="5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17" t="str">
        <f t="shared" si="52"/>
        <v/>
      </c>
      <c r="BB173" s="17" t="str">
        <f t="shared" si="50"/>
        <v/>
      </c>
      <c r="BC173" s="3"/>
      <c r="BD173" s="25">
        <f t="shared" si="53"/>
        <v>0</v>
      </c>
      <c r="BE173" s="25">
        <f t="shared" si="51"/>
        <v>0</v>
      </c>
      <c r="BF173" s="3"/>
    </row>
    <row r="174" spans="1:58" ht="16.5" customHeight="1" x14ac:dyDescent="0.15">
      <c r="A174" s="397"/>
      <c r="B174" s="307"/>
      <c r="C174" s="214" t="s">
        <v>122</v>
      </c>
      <c r="D174" s="52">
        <f>+K174</f>
        <v>0</v>
      </c>
      <c r="E174" s="85"/>
      <c r="F174" s="85"/>
      <c r="G174" s="85"/>
      <c r="H174" s="85"/>
      <c r="I174" s="85"/>
      <c r="J174" s="85"/>
      <c r="K174" s="58"/>
      <c r="L174" s="85"/>
      <c r="M174" s="85"/>
      <c r="N174" s="196"/>
      <c r="O174" s="196"/>
      <c r="P174" s="58"/>
      <c r="Q174" s="58"/>
      <c r="R174" s="24" t="str">
        <f t="shared" si="49"/>
        <v xml:space="preserve"> </v>
      </c>
      <c r="S174" s="2"/>
      <c r="T174" s="2"/>
      <c r="U174" s="2"/>
      <c r="V174" s="2"/>
      <c r="W174" s="5"/>
      <c r="X174" s="6"/>
      <c r="Y174" s="6"/>
      <c r="Z174" s="5"/>
      <c r="AA174" s="5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17"/>
      <c r="BB174" s="17" t="str">
        <f t="shared" si="50"/>
        <v/>
      </c>
      <c r="BC174" s="3"/>
      <c r="BD174" s="25"/>
      <c r="BE174" s="25">
        <f t="shared" si="51"/>
        <v>0</v>
      </c>
      <c r="BF174" s="3"/>
    </row>
    <row r="175" spans="1:58" ht="15" customHeight="1" x14ac:dyDescent="0.15">
      <c r="A175" s="109" t="s">
        <v>131</v>
      </c>
      <c r="B175" s="42"/>
      <c r="C175" s="59"/>
      <c r="D175" s="60"/>
      <c r="E175" s="60"/>
      <c r="F175" s="217"/>
      <c r="G175" s="217"/>
      <c r="H175" s="217"/>
      <c r="BE175" s="3"/>
      <c r="BF175" s="3"/>
    </row>
    <row r="176" spans="1:58" ht="23.25" customHeight="1" x14ac:dyDescent="0.15">
      <c r="A176" s="295" t="s">
        <v>132</v>
      </c>
      <c r="B176" s="296"/>
      <c r="C176" s="297"/>
      <c r="D176" s="301" t="s">
        <v>4</v>
      </c>
      <c r="E176" s="303" t="s">
        <v>7</v>
      </c>
      <c r="F176" s="304"/>
      <c r="G176" s="304"/>
      <c r="H176" s="305"/>
      <c r="BE176" s="3"/>
      <c r="BF176" s="3"/>
    </row>
    <row r="177" spans="1:58" ht="27.75" customHeight="1" x14ac:dyDescent="0.15">
      <c r="A177" s="298"/>
      <c r="B177" s="299"/>
      <c r="C177" s="300"/>
      <c r="D177" s="329"/>
      <c r="E177" s="288" t="s">
        <v>133</v>
      </c>
      <c r="F177" s="38" t="s">
        <v>134</v>
      </c>
      <c r="G177" s="38" t="s">
        <v>68</v>
      </c>
      <c r="H177" s="39" t="s">
        <v>135</v>
      </c>
      <c r="BE177" s="2"/>
      <c r="BF177" s="3"/>
    </row>
    <row r="178" spans="1:58" ht="13.5" customHeight="1" x14ac:dyDescent="0.15">
      <c r="A178" s="330" t="s">
        <v>136</v>
      </c>
      <c r="B178" s="331"/>
      <c r="C178" s="332"/>
      <c r="D178" s="44">
        <f>+SUM(E178:H178)</f>
        <v>0</v>
      </c>
      <c r="E178" s="62"/>
      <c r="F178" s="63"/>
      <c r="G178" s="63"/>
      <c r="H178" s="64"/>
      <c r="BA178" s="17" t="str">
        <f>IF($D178&lt;&gt;SUM($E178:$H178)," NO ALTERE LAS FÓRMULAS, la suma de las edades no está alculando el total de la sección. ","")</f>
        <v/>
      </c>
      <c r="BB178" s="2"/>
      <c r="BC178" s="2"/>
      <c r="BD178" s="25">
        <f>IF($D178&lt;&gt;SUM($E178:$H178),1,0)</f>
        <v>0</v>
      </c>
      <c r="BE178" s="3"/>
      <c r="BF178" s="3"/>
    </row>
    <row r="179" spans="1:58" ht="15" customHeight="1" x14ac:dyDescent="0.15">
      <c r="A179" s="333" t="s">
        <v>137</v>
      </c>
      <c r="B179" s="334"/>
      <c r="C179" s="335"/>
      <c r="D179" s="52">
        <f>+SUM(E179:H179)</f>
        <v>0</v>
      </c>
      <c r="E179" s="53"/>
      <c r="F179" s="55"/>
      <c r="G179" s="55"/>
      <c r="H179" s="57"/>
      <c r="BA179" s="17" t="str">
        <f>IF($D179&lt;&gt;SUM($E179:$H179)," NO ALTERE LAS FÓRMULAS, la suma de las edades no está alculando el total de la sección. ","")</f>
        <v/>
      </c>
      <c r="BB179" s="2"/>
      <c r="BC179" s="2"/>
      <c r="BD179" s="25">
        <f>IF($D179&lt;&gt;SUM($E179:$H179),1,0)</f>
        <v>0</v>
      </c>
      <c r="BE179" s="3"/>
      <c r="BF179" s="3"/>
    </row>
    <row r="180" spans="1:58" ht="23.25" customHeight="1" x14ac:dyDescent="0.15">
      <c r="A180" s="16" t="s">
        <v>216</v>
      </c>
      <c r="B180" s="59"/>
      <c r="C180" s="59"/>
      <c r="D180" s="182"/>
      <c r="E180" s="182"/>
      <c r="F180" s="182"/>
      <c r="G180" s="182"/>
      <c r="H180" s="182"/>
      <c r="BF180" s="3"/>
    </row>
    <row r="181" spans="1:58" ht="36" customHeight="1" x14ac:dyDescent="0.15">
      <c r="A181" s="336" t="s">
        <v>217</v>
      </c>
      <c r="B181" s="337"/>
      <c r="C181" s="338"/>
      <c r="D181" s="301" t="s">
        <v>80</v>
      </c>
      <c r="E181" s="303" t="s">
        <v>7</v>
      </c>
      <c r="F181" s="304"/>
      <c r="G181" s="304"/>
      <c r="H181" s="304"/>
      <c r="I181" s="304"/>
      <c r="J181" s="304"/>
      <c r="K181" s="304"/>
      <c r="L181" s="304"/>
      <c r="M181" s="305"/>
      <c r="N181" s="304" t="s">
        <v>66</v>
      </c>
      <c r="O181" s="305"/>
      <c r="P181" s="306" t="s">
        <v>9</v>
      </c>
      <c r="BF181" s="3"/>
    </row>
    <row r="182" spans="1:58" ht="36.75" customHeight="1" x14ac:dyDescent="0.15">
      <c r="A182" s="339"/>
      <c r="B182" s="340"/>
      <c r="C182" s="341"/>
      <c r="D182" s="342"/>
      <c r="E182" s="218" t="s">
        <v>133</v>
      </c>
      <c r="F182" s="219" t="s">
        <v>14</v>
      </c>
      <c r="G182" s="219" t="s">
        <v>138</v>
      </c>
      <c r="H182" s="219" t="s">
        <v>67</v>
      </c>
      <c r="I182" s="219" t="s">
        <v>139</v>
      </c>
      <c r="J182" s="219" t="s">
        <v>68</v>
      </c>
      <c r="K182" s="219" t="s">
        <v>18</v>
      </c>
      <c r="L182" s="219" t="s">
        <v>19</v>
      </c>
      <c r="M182" s="220" t="s">
        <v>20</v>
      </c>
      <c r="N182" s="290" t="s">
        <v>1</v>
      </c>
      <c r="O182" s="222" t="s">
        <v>2</v>
      </c>
      <c r="P182" s="343"/>
      <c r="BF182" s="3"/>
    </row>
    <row r="183" spans="1:58" ht="14.25" customHeight="1" x14ac:dyDescent="0.15">
      <c r="A183" s="306" t="s">
        <v>140</v>
      </c>
      <c r="B183" s="328" t="s">
        <v>218</v>
      </c>
      <c r="C183" s="328"/>
      <c r="D183" s="111">
        <f>+SUM(E183:M183)</f>
        <v>0</v>
      </c>
      <c r="E183" s="62"/>
      <c r="F183" s="63"/>
      <c r="G183" s="63"/>
      <c r="H183" s="63"/>
      <c r="I183" s="63"/>
      <c r="J183" s="63"/>
      <c r="K183" s="63"/>
      <c r="L183" s="63"/>
      <c r="M183" s="64"/>
      <c r="N183" s="74"/>
      <c r="O183" s="74"/>
      <c r="P183" s="112"/>
      <c r="Q183" s="75" t="str">
        <f t="shared" ref="Q183:Q238" si="55">$BA183&amp;" "&amp;$BB183</f>
        <v xml:space="preserve"> </v>
      </c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  <c r="AC183" s="75"/>
      <c r="AD183" s="75"/>
      <c r="AE183" s="75"/>
      <c r="AF183" s="75"/>
      <c r="AG183" s="75"/>
      <c r="AH183" s="75"/>
      <c r="AI183" s="75"/>
      <c r="AJ183" s="75"/>
      <c r="AK183" s="75"/>
      <c r="AL183" s="75"/>
      <c r="AM183" s="75"/>
      <c r="AN183" s="75"/>
      <c r="AO183" s="75"/>
      <c r="AP183" s="75"/>
      <c r="AQ183" s="75"/>
      <c r="AR183" s="75"/>
      <c r="AS183" s="75"/>
      <c r="AT183" s="75"/>
      <c r="AU183" s="75"/>
      <c r="AV183" s="75"/>
      <c r="AW183" s="75"/>
      <c r="AX183" s="75"/>
      <c r="AY183" s="75"/>
      <c r="AZ183" s="75"/>
      <c r="BA183" s="1" t="s">
        <v>3</v>
      </c>
      <c r="BB183" s="17" t="str">
        <f t="shared" ref="BB183:BB238" si="56">IF($K183&lt;$P183," El número altas de pacientes 60 años NO puede ser mayor que el de 20-64 años.","")</f>
        <v/>
      </c>
      <c r="BC183" s="2"/>
      <c r="BD183" s="29">
        <f t="shared" ref="BD183:BD238" si="57">IF($D183&lt;&gt;($N183+$O183),1,0)</f>
        <v>0</v>
      </c>
      <c r="BE183" s="25">
        <f t="shared" ref="BE183:BE238" si="58">IF($K183&lt;$P183,1,0)</f>
        <v>0</v>
      </c>
      <c r="BF183" s="3"/>
    </row>
    <row r="184" spans="1:58" ht="13.5" customHeight="1" x14ac:dyDescent="0.15">
      <c r="A184" s="327"/>
      <c r="B184" s="320" t="s">
        <v>219</v>
      </c>
      <c r="C184" s="320"/>
      <c r="D184" s="113">
        <f t="shared" ref="D184:D238" si="59">+SUM(E184:M184)</f>
        <v>0</v>
      </c>
      <c r="E184" s="96"/>
      <c r="F184" s="80"/>
      <c r="G184" s="80"/>
      <c r="H184" s="80"/>
      <c r="I184" s="80"/>
      <c r="J184" s="80"/>
      <c r="K184" s="80"/>
      <c r="L184" s="80"/>
      <c r="M184" s="98"/>
      <c r="N184" s="83"/>
      <c r="O184" s="83"/>
      <c r="P184" s="119"/>
      <c r="Q184" s="75" t="str">
        <f t="shared" si="55"/>
        <v xml:space="preserve"> </v>
      </c>
      <c r="R184" s="75"/>
      <c r="S184" s="75"/>
      <c r="T184" s="75"/>
      <c r="U184" s="75"/>
      <c r="V184" s="75"/>
      <c r="W184" s="75"/>
      <c r="X184" s="75"/>
      <c r="Y184" s="75"/>
      <c r="Z184" s="75"/>
      <c r="AA184" s="75"/>
      <c r="AB184" s="75"/>
      <c r="AC184" s="75"/>
      <c r="AD184" s="75"/>
      <c r="AE184" s="75"/>
      <c r="AF184" s="75"/>
      <c r="AG184" s="75"/>
      <c r="AH184" s="75"/>
      <c r="AI184" s="75"/>
      <c r="AJ184" s="75"/>
      <c r="AK184" s="75"/>
      <c r="AL184" s="75"/>
      <c r="AM184" s="75"/>
      <c r="AN184" s="75"/>
      <c r="AO184" s="75"/>
      <c r="AP184" s="75"/>
      <c r="AQ184" s="75"/>
      <c r="AR184" s="75"/>
      <c r="AS184" s="75"/>
      <c r="AT184" s="75"/>
      <c r="AU184" s="75"/>
      <c r="AV184" s="75"/>
      <c r="AW184" s="75"/>
      <c r="AX184" s="75"/>
      <c r="AY184" s="75"/>
      <c r="AZ184" s="75"/>
      <c r="BA184" s="17" t="str">
        <f t="shared" ref="BA184:BA239" si="60">IF($D184&lt;&gt;($N184+$O184)," El número altas de pacientes según sexo NO puede ser diferente al Total.","")</f>
        <v/>
      </c>
      <c r="BB184" s="17" t="str">
        <f t="shared" si="56"/>
        <v/>
      </c>
      <c r="BC184" s="3"/>
      <c r="BD184" s="25">
        <f t="shared" si="57"/>
        <v>0</v>
      </c>
      <c r="BE184" s="25">
        <f t="shared" si="58"/>
        <v>0</v>
      </c>
      <c r="BF184" s="3"/>
    </row>
    <row r="185" spans="1:58" ht="11.25" customHeight="1" x14ac:dyDescent="0.15">
      <c r="A185" s="327"/>
      <c r="B185" s="320" t="s">
        <v>141</v>
      </c>
      <c r="C185" s="320"/>
      <c r="D185" s="113">
        <f t="shared" si="59"/>
        <v>0</v>
      </c>
      <c r="E185" s="96"/>
      <c r="F185" s="80"/>
      <c r="G185" s="80"/>
      <c r="H185" s="80"/>
      <c r="I185" s="80"/>
      <c r="J185" s="80"/>
      <c r="K185" s="80"/>
      <c r="L185" s="80"/>
      <c r="M185" s="98"/>
      <c r="N185" s="83"/>
      <c r="O185" s="83"/>
      <c r="P185" s="119"/>
      <c r="Q185" s="75" t="str">
        <f t="shared" si="55"/>
        <v xml:space="preserve"> </v>
      </c>
      <c r="R185" s="75"/>
      <c r="S185" s="75"/>
      <c r="T185" s="75"/>
      <c r="U185" s="75"/>
      <c r="V185" s="75"/>
      <c r="W185" s="75"/>
      <c r="X185" s="75"/>
      <c r="Y185" s="75"/>
      <c r="Z185" s="75"/>
      <c r="AA185" s="75"/>
      <c r="AB185" s="75"/>
      <c r="AC185" s="75"/>
      <c r="AD185" s="75"/>
      <c r="AE185" s="75"/>
      <c r="AF185" s="75"/>
      <c r="AG185" s="75"/>
      <c r="AH185" s="75"/>
      <c r="AI185" s="75"/>
      <c r="AJ185" s="75"/>
      <c r="AK185" s="75"/>
      <c r="AL185" s="75"/>
      <c r="AM185" s="75"/>
      <c r="AN185" s="75"/>
      <c r="AO185" s="75"/>
      <c r="AP185" s="75"/>
      <c r="AQ185" s="75"/>
      <c r="AR185" s="75"/>
      <c r="AS185" s="75"/>
      <c r="AT185" s="75"/>
      <c r="AU185" s="75"/>
      <c r="AV185" s="75"/>
      <c r="AW185" s="75"/>
      <c r="AX185" s="75"/>
      <c r="AY185" s="75"/>
      <c r="AZ185" s="75"/>
      <c r="BA185" s="17" t="str">
        <f t="shared" si="60"/>
        <v/>
      </c>
      <c r="BB185" s="17" t="str">
        <f t="shared" si="56"/>
        <v/>
      </c>
      <c r="BC185" s="3"/>
      <c r="BD185" s="25">
        <f t="shared" si="57"/>
        <v>0</v>
      </c>
      <c r="BE185" s="25">
        <f t="shared" si="58"/>
        <v>0</v>
      </c>
      <c r="BF185" s="3"/>
    </row>
    <row r="186" spans="1:58" x14ac:dyDescent="0.15">
      <c r="A186" s="307"/>
      <c r="B186" s="326" t="s">
        <v>142</v>
      </c>
      <c r="C186" s="326"/>
      <c r="D186" s="195">
        <f t="shared" si="59"/>
        <v>0</v>
      </c>
      <c r="E186" s="53"/>
      <c r="F186" s="55"/>
      <c r="G186" s="55"/>
      <c r="H186" s="55"/>
      <c r="I186" s="55"/>
      <c r="J186" s="55"/>
      <c r="K186" s="55"/>
      <c r="L186" s="55"/>
      <c r="M186" s="57"/>
      <c r="N186" s="58"/>
      <c r="O186" s="58"/>
      <c r="P186" s="148"/>
      <c r="Q186" s="75" t="str">
        <f t="shared" si="55"/>
        <v xml:space="preserve"> </v>
      </c>
      <c r="R186" s="75"/>
      <c r="S186" s="75"/>
      <c r="T186" s="75"/>
      <c r="U186" s="75"/>
      <c r="V186" s="75"/>
      <c r="W186" s="75"/>
      <c r="X186" s="75"/>
      <c r="Y186" s="75"/>
      <c r="Z186" s="75"/>
      <c r="AA186" s="75"/>
      <c r="AB186" s="75"/>
      <c r="AC186" s="75"/>
      <c r="AD186" s="75"/>
      <c r="AE186" s="75"/>
      <c r="AF186" s="75"/>
      <c r="AG186" s="75"/>
      <c r="AH186" s="75"/>
      <c r="AI186" s="75"/>
      <c r="AJ186" s="75"/>
      <c r="AK186" s="75"/>
      <c r="AL186" s="75"/>
      <c r="AM186" s="75"/>
      <c r="AN186" s="75"/>
      <c r="AO186" s="75"/>
      <c r="AP186" s="75"/>
      <c r="AQ186" s="75"/>
      <c r="AR186" s="75"/>
      <c r="AS186" s="75"/>
      <c r="AT186" s="75"/>
      <c r="AU186" s="75"/>
      <c r="AV186" s="75"/>
      <c r="AW186" s="75"/>
      <c r="AX186" s="75"/>
      <c r="AY186" s="75"/>
      <c r="AZ186" s="75"/>
      <c r="BA186" s="17" t="str">
        <f t="shared" si="60"/>
        <v/>
      </c>
      <c r="BB186" s="17" t="str">
        <f t="shared" si="56"/>
        <v/>
      </c>
      <c r="BC186" s="3"/>
      <c r="BD186" s="25">
        <f t="shared" si="57"/>
        <v>0</v>
      </c>
      <c r="BE186" s="25">
        <f t="shared" si="58"/>
        <v>0</v>
      </c>
      <c r="BF186" s="3"/>
    </row>
    <row r="187" spans="1:58" ht="11.25" customHeight="1" x14ac:dyDescent="0.15">
      <c r="A187" s="306" t="s">
        <v>143</v>
      </c>
      <c r="B187" s="328" t="s">
        <v>218</v>
      </c>
      <c r="C187" s="328"/>
      <c r="D187" s="111">
        <f t="shared" si="59"/>
        <v>40</v>
      </c>
      <c r="E187" s="62">
        <v>4</v>
      </c>
      <c r="F187" s="63">
        <v>1</v>
      </c>
      <c r="G187" s="63">
        <v>1</v>
      </c>
      <c r="H187" s="63"/>
      <c r="I187" s="63">
        <v>2</v>
      </c>
      <c r="J187" s="63">
        <v>10</v>
      </c>
      <c r="K187" s="63">
        <v>19</v>
      </c>
      <c r="L187" s="63">
        <v>3</v>
      </c>
      <c r="M187" s="64"/>
      <c r="N187" s="74">
        <v>15</v>
      </c>
      <c r="O187" s="74">
        <v>25</v>
      </c>
      <c r="P187" s="112"/>
      <c r="Q187" s="75" t="str">
        <f t="shared" si="55"/>
        <v xml:space="preserve"> </v>
      </c>
      <c r="R187" s="75"/>
      <c r="S187" s="75"/>
      <c r="T187" s="75"/>
      <c r="U187" s="75"/>
      <c r="V187" s="75"/>
      <c r="W187" s="75"/>
      <c r="X187" s="75"/>
      <c r="Y187" s="75"/>
      <c r="Z187" s="75"/>
      <c r="AA187" s="75"/>
      <c r="AB187" s="75"/>
      <c r="AC187" s="75"/>
      <c r="AD187" s="75"/>
      <c r="AE187" s="75"/>
      <c r="AF187" s="75"/>
      <c r="AG187" s="75"/>
      <c r="AH187" s="75"/>
      <c r="AI187" s="75"/>
      <c r="AJ187" s="75"/>
      <c r="AK187" s="75"/>
      <c r="AL187" s="75"/>
      <c r="AM187" s="75"/>
      <c r="AN187" s="75"/>
      <c r="AO187" s="75"/>
      <c r="AP187" s="75"/>
      <c r="AQ187" s="75"/>
      <c r="AR187" s="75"/>
      <c r="AS187" s="75"/>
      <c r="AT187" s="75"/>
      <c r="AU187" s="75"/>
      <c r="AV187" s="75"/>
      <c r="AW187" s="75"/>
      <c r="AX187" s="75"/>
      <c r="AY187" s="75"/>
      <c r="AZ187" s="75"/>
      <c r="BA187" s="17" t="str">
        <f t="shared" si="60"/>
        <v/>
      </c>
      <c r="BB187" s="17" t="str">
        <f t="shared" si="56"/>
        <v/>
      </c>
      <c r="BC187" s="3"/>
      <c r="BD187" s="25">
        <f t="shared" si="57"/>
        <v>0</v>
      </c>
      <c r="BE187" s="25">
        <f t="shared" si="58"/>
        <v>0</v>
      </c>
      <c r="BF187" s="3"/>
    </row>
    <row r="188" spans="1:58" ht="11.25" customHeight="1" x14ac:dyDescent="0.15">
      <c r="A188" s="327"/>
      <c r="B188" s="320" t="s">
        <v>219</v>
      </c>
      <c r="C188" s="320"/>
      <c r="D188" s="113">
        <f t="shared" si="59"/>
        <v>88</v>
      </c>
      <c r="E188" s="96">
        <v>1</v>
      </c>
      <c r="F188" s="80">
        <v>2</v>
      </c>
      <c r="G188" s="80">
        <v>1</v>
      </c>
      <c r="H188" s="80"/>
      <c r="I188" s="80">
        <v>15</v>
      </c>
      <c r="J188" s="80">
        <v>24</v>
      </c>
      <c r="K188" s="80">
        <v>42</v>
      </c>
      <c r="L188" s="80">
        <v>3</v>
      </c>
      <c r="M188" s="98"/>
      <c r="N188" s="83">
        <v>35</v>
      </c>
      <c r="O188" s="83">
        <v>53</v>
      </c>
      <c r="P188" s="119">
        <v>1</v>
      </c>
      <c r="Q188" s="75" t="str">
        <f t="shared" si="55"/>
        <v xml:space="preserve"> </v>
      </c>
      <c r="R188" s="75"/>
      <c r="S188" s="75"/>
      <c r="T188" s="75"/>
      <c r="U188" s="75"/>
      <c r="V188" s="75"/>
      <c r="W188" s="75"/>
      <c r="X188" s="75"/>
      <c r="Y188" s="75"/>
      <c r="Z188" s="75"/>
      <c r="AA188" s="75"/>
      <c r="AB188" s="75"/>
      <c r="AC188" s="75"/>
      <c r="AD188" s="75"/>
      <c r="AE188" s="75"/>
      <c r="AF188" s="75"/>
      <c r="AG188" s="75"/>
      <c r="AH188" s="75"/>
      <c r="AI188" s="75"/>
      <c r="AJ188" s="75"/>
      <c r="AK188" s="75"/>
      <c r="AL188" s="75"/>
      <c r="AM188" s="75"/>
      <c r="AN188" s="75"/>
      <c r="AO188" s="75"/>
      <c r="AP188" s="75"/>
      <c r="AQ188" s="75"/>
      <c r="AR188" s="75"/>
      <c r="AS188" s="75"/>
      <c r="AT188" s="75"/>
      <c r="AU188" s="75"/>
      <c r="AV188" s="75"/>
      <c r="AW188" s="75"/>
      <c r="AX188" s="75"/>
      <c r="AY188" s="75"/>
      <c r="AZ188" s="75"/>
      <c r="BA188" s="17" t="str">
        <f t="shared" si="60"/>
        <v/>
      </c>
      <c r="BB188" s="17" t="str">
        <f t="shared" si="56"/>
        <v/>
      </c>
      <c r="BC188" s="3"/>
      <c r="BD188" s="25">
        <f t="shared" si="57"/>
        <v>0</v>
      </c>
      <c r="BE188" s="25">
        <f t="shared" si="58"/>
        <v>0</v>
      </c>
      <c r="BF188" s="3"/>
    </row>
    <row r="189" spans="1:58" ht="11.25" customHeight="1" x14ac:dyDescent="0.15">
      <c r="A189" s="327"/>
      <c r="B189" s="320" t="s">
        <v>141</v>
      </c>
      <c r="C189" s="320"/>
      <c r="D189" s="113">
        <f t="shared" si="59"/>
        <v>39</v>
      </c>
      <c r="E189" s="96">
        <v>3</v>
      </c>
      <c r="F189" s="80">
        <v>2</v>
      </c>
      <c r="G189" s="80"/>
      <c r="H189" s="80"/>
      <c r="I189" s="80">
        <v>2</v>
      </c>
      <c r="J189" s="80">
        <v>10</v>
      </c>
      <c r="K189" s="80">
        <v>19</v>
      </c>
      <c r="L189" s="80">
        <v>3</v>
      </c>
      <c r="M189" s="98"/>
      <c r="N189" s="83">
        <v>15</v>
      </c>
      <c r="O189" s="83">
        <v>24</v>
      </c>
      <c r="P189" s="119"/>
      <c r="Q189" s="75" t="str">
        <f t="shared" si="55"/>
        <v xml:space="preserve"> </v>
      </c>
      <c r="R189" s="75"/>
      <c r="S189" s="75"/>
      <c r="T189" s="75"/>
      <c r="U189" s="75"/>
      <c r="V189" s="75"/>
      <c r="W189" s="75"/>
      <c r="X189" s="75"/>
      <c r="Y189" s="75"/>
      <c r="Z189" s="75"/>
      <c r="AA189" s="75"/>
      <c r="AB189" s="75"/>
      <c r="AC189" s="75"/>
      <c r="AD189" s="75"/>
      <c r="AE189" s="75"/>
      <c r="AF189" s="75"/>
      <c r="AG189" s="75"/>
      <c r="AH189" s="75"/>
      <c r="AI189" s="75"/>
      <c r="AJ189" s="75"/>
      <c r="AK189" s="75"/>
      <c r="AL189" s="75"/>
      <c r="AM189" s="75"/>
      <c r="AN189" s="75"/>
      <c r="AO189" s="75"/>
      <c r="AP189" s="75"/>
      <c r="AQ189" s="75"/>
      <c r="AR189" s="75"/>
      <c r="AS189" s="75"/>
      <c r="AT189" s="75"/>
      <c r="AU189" s="75"/>
      <c r="AV189" s="75"/>
      <c r="AW189" s="75"/>
      <c r="AX189" s="75"/>
      <c r="AY189" s="75"/>
      <c r="AZ189" s="75"/>
      <c r="BA189" s="17" t="str">
        <f t="shared" si="60"/>
        <v/>
      </c>
      <c r="BB189" s="17" t="str">
        <f t="shared" si="56"/>
        <v/>
      </c>
      <c r="BC189" s="3"/>
      <c r="BD189" s="25">
        <f t="shared" si="57"/>
        <v>0</v>
      </c>
      <c r="BE189" s="25">
        <f t="shared" si="58"/>
        <v>0</v>
      </c>
      <c r="BF189" s="3"/>
    </row>
    <row r="190" spans="1:58" ht="11.25" customHeight="1" x14ac:dyDescent="0.15">
      <c r="A190" s="307"/>
      <c r="B190" s="326" t="s">
        <v>142</v>
      </c>
      <c r="C190" s="326"/>
      <c r="D190" s="195">
        <f t="shared" si="59"/>
        <v>23</v>
      </c>
      <c r="E190" s="53">
        <v>1</v>
      </c>
      <c r="F190" s="55">
        <v>1</v>
      </c>
      <c r="G190" s="55">
        <v>1</v>
      </c>
      <c r="H190" s="55"/>
      <c r="I190" s="55">
        <v>7</v>
      </c>
      <c r="J190" s="55">
        <v>5</v>
      </c>
      <c r="K190" s="55">
        <v>7</v>
      </c>
      <c r="L190" s="55">
        <v>1</v>
      </c>
      <c r="M190" s="57"/>
      <c r="N190" s="58">
        <v>10</v>
      </c>
      <c r="O190" s="58">
        <v>13</v>
      </c>
      <c r="P190" s="148"/>
      <c r="Q190" s="75" t="str">
        <f t="shared" si="55"/>
        <v xml:space="preserve"> </v>
      </c>
      <c r="R190" s="75"/>
      <c r="S190" s="75"/>
      <c r="T190" s="75"/>
      <c r="U190" s="75"/>
      <c r="V190" s="75"/>
      <c r="W190" s="75"/>
      <c r="X190" s="75"/>
      <c r="Y190" s="75"/>
      <c r="Z190" s="75"/>
      <c r="AA190" s="75"/>
      <c r="AB190" s="75"/>
      <c r="AC190" s="75"/>
      <c r="AD190" s="75"/>
      <c r="AE190" s="75"/>
      <c r="AF190" s="75"/>
      <c r="AG190" s="75"/>
      <c r="AH190" s="75"/>
      <c r="AI190" s="75"/>
      <c r="AJ190" s="75"/>
      <c r="AK190" s="75"/>
      <c r="AL190" s="75"/>
      <c r="AM190" s="75"/>
      <c r="AN190" s="75"/>
      <c r="AO190" s="75"/>
      <c r="AP190" s="75"/>
      <c r="AQ190" s="75"/>
      <c r="AR190" s="75"/>
      <c r="AS190" s="75"/>
      <c r="AT190" s="75"/>
      <c r="AU190" s="75"/>
      <c r="AV190" s="75"/>
      <c r="AW190" s="75"/>
      <c r="AX190" s="75"/>
      <c r="AY190" s="75"/>
      <c r="AZ190" s="75"/>
      <c r="BA190" s="17" t="str">
        <f t="shared" si="60"/>
        <v/>
      </c>
      <c r="BB190" s="17" t="str">
        <f t="shared" si="56"/>
        <v/>
      </c>
      <c r="BC190" s="3"/>
      <c r="BD190" s="25">
        <f t="shared" si="57"/>
        <v>0</v>
      </c>
      <c r="BE190" s="25">
        <f t="shared" si="58"/>
        <v>0</v>
      </c>
      <c r="BF190" s="2"/>
    </row>
    <row r="191" spans="1:58" ht="11.25" customHeight="1" x14ac:dyDescent="0.15">
      <c r="A191" s="306" t="s">
        <v>82</v>
      </c>
      <c r="B191" s="328" t="s">
        <v>218</v>
      </c>
      <c r="C191" s="328"/>
      <c r="D191" s="111">
        <f t="shared" si="59"/>
        <v>77</v>
      </c>
      <c r="E191" s="62"/>
      <c r="F191" s="63"/>
      <c r="G191" s="63"/>
      <c r="H191" s="63"/>
      <c r="I191" s="63">
        <v>18</v>
      </c>
      <c r="J191" s="63">
        <v>28</v>
      </c>
      <c r="K191" s="63">
        <v>18</v>
      </c>
      <c r="L191" s="63"/>
      <c r="M191" s="64">
        <v>13</v>
      </c>
      <c r="N191" s="74">
        <v>27</v>
      </c>
      <c r="O191" s="74">
        <v>50</v>
      </c>
      <c r="P191" s="112"/>
      <c r="Q191" s="75" t="str">
        <f t="shared" si="55"/>
        <v xml:space="preserve"> </v>
      </c>
      <c r="R191" s="75"/>
      <c r="S191" s="75"/>
      <c r="T191" s="75"/>
      <c r="U191" s="75"/>
      <c r="V191" s="75"/>
      <c r="W191" s="75"/>
      <c r="X191" s="75"/>
      <c r="Y191" s="75"/>
      <c r="Z191" s="75"/>
      <c r="AA191" s="75"/>
      <c r="AB191" s="75"/>
      <c r="AC191" s="75"/>
      <c r="AD191" s="75"/>
      <c r="AE191" s="75"/>
      <c r="AF191" s="75"/>
      <c r="AG191" s="75"/>
      <c r="AH191" s="75"/>
      <c r="AI191" s="75"/>
      <c r="AJ191" s="75"/>
      <c r="AK191" s="75"/>
      <c r="AL191" s="75"/>
      <c r="AM191" s="75"/>
      <c r="AN191" s="75"/>
      <c r="AO191" s="75"/>
      <c r="AP191" s="75"/>
      <c r="AQ191" s="75"/>
      <c r="AR191" s="75"/>
      <c r="AS191" s="75"/>
      <c r="AT191" s="75"/>
      <c r="AU191" s="75"/>
      <c r="AV191" s="75"/>
      <c r="AW191" s="75"/>
      <c r="AX191" s="75"/>
      <c r="AY191" s="75"/>
      <c r="AZ191" s="75"/>
      <c r="BA191" s="17" t="str">
        <f t="shared" si="60"/>
        <v/>
      </c>
      <c r="BB191" s="17" t="str">
        <f t="shared" si="56"/>
        <v/>
      </c>
      <c r="BC191" s="3"/>
      <c r="BD191" s="25">
        <f t="shared" si="57"/>
        <v>0</v>
      </c>
      <c r="BE191" s="25">
        <f t="shared" si="58"/>
        <v>0</v>
      </c>
      <c r="BF191" s="3"/>
    </row>
    <row r="192" spans="1:58" ht="11.25" customHeight="1" x14ac:dyDescent="0.15">
      <c r="A192" s="327"/>
      <c r="B192" s="320" t="s">
        <v>219</v>
      </c>
      <c r="C192" s="320"/>
      <c r="D192" s="113">
        <f t="shared" si="59"/>
        <v>96</v>
      </c>
      <c r="E192" s="96"/>
      <c r="F192" s="80"/>
      <c r="G192" s="80"/>
      <c r="H192" s="80">
        <v>2</v>
      </c>
      <c r="I192" s="80">
        <v>16</v>
      </c>
      <c r="J192" s="80">
        <v>21</v>
      </c>
      <c r="K192" s="80">
        <v>26</v>
      </c>
      <c r="L192" s="80"/>
      <c r="M192" s="98">
        <v>31</v>
      </c>
      <c r="N192" s="83">
        <v>25</v>
      </c>
      <c r="O192" s="83">
        <v>71</v>
      </c>
      <c r="P192" s="119"/>
      <c r="Q192" s="75" t="str">
        <f t="shared" si="55"/>
        <v xml:space="preserve"> </v>
      </c>
      <c r="R192" s="75"/>
      <c r="S192" s="75"/>
      <c r="T192" s="75"/>
      <c r="U192" s="75"/>
      <c r="V192" s="75"/>
      <c r="W192" s="75"/>
      <c r="X192" s="75"/>
      <c r="Y192" s="75"/>
      <c r="Z192" s="75"/>
      <c r="AA192" s="75"/>
      <c r="AB192" s="75"/>
      <c r="AC192" s="75"/>
      <c r="AD192" s="75"/>
      <c r="AE192" s="75"/>
      <c r="AF192" s="75"/>
      <c r="AG192" s="75"/>
      <c r="AH192" s="75"/>
      <c r="AI192" s="75"/>
      <c r="AJ192" s="75"/>
      <c r="AK192" s="75"/>
      <c r="AL192" s="75"/>
      <c r="AM192" s="75"/>
      <c r="AN192" s="75"/>
      <c r="AO192" s="75"/>
      <c r="AP192" s="75"/>
      <c r="AQ192" s="75"/>
      <c r="AR192" s="75"/>
      <c r="AS192" s="75"/>
      <c r="AT192" s="75"/>
      <c r="AU192" s="75"/>
      <c r="AV192" s="75"/>
      <c r="AW192" s="75"/>
      <c r="AX192" s="75"/>
      <c r="AY192" s="75"/>
      <c r="AZ192" s="75"/>
      <c r="BA192" s="17" t="str">
        <f t="shared" si="60"/>
        <v/>
      </c>
      <c r="BB192" s="17" t="str">
        <f t="shared" si="56"/>
        <v/>
      </c>
      <c r="BC192" s="3"/>
      <c r="BD192" s="25">
        <f t="shared" si="57"/>
        <v>0</v>
      </c>
      <c r="BE192" s="25">
        <f t="shared" si="58"/>
        <v>0</v>
      </c>
      <c r="BF192" s="3"/>
    </row>
    <row r="193" spans="1:58" ht="11.25" customHeight="1" x14ac:dyDescent="0.15">
      <c r="A193" s="327"/>
      <c r="B193" s="320" t="s">
        <v>141</v>
      </c>
      <c r="C193" s="320"/>
      <c r="D193" s="113">
        <f t="shared" si="59"/>
        <v>77</v>
      </c>
      <c r="E193" s="96"/>
      <c r="F193" s="80"/>
      <c r="G193" s="80"/>
      <c r="H193" s="80"/>
      <c r="I193" s="80">
        <v>18</v>
      </c>
      <c r="J193" s="80">
        <v>28</v>
      </c>
      <c r="K193" s="80">
        <v>18</v>
      </c>
      <c r="L193" s="80"/>
      <c r="M193" s="98">
        <v>13</v>
      </c>
      <c r="N193" s="83">
        <v>27</v>
      </c>
      <c r="O193" s="83">
        <v>50</v>
      </c>
      <c r="P193" s="119"/>
      <c r="Q193" s="75" t="str">
        <f t="shared" si="55"/>
        <v xml:space="preserve"> </v>
      </c>
      <c r="R193" s="75"/>
      <c r="S193" s="75"/>
      <c r="T193" s="75"/>
      <c r="U193" s="75"/>
      <c r="V193" s="75"/>
      <c r="W193" s="75"/>
      <c r="X193" s="75"/>
      <c r="Y193" s="75"/>
      <c r="Z193" s="75"/>
      <c r="AA193" s="75"/>
      <c r="AB193" s="75"/>
      <c r="AC193" s="75"/>
      <c r="AD193" s="75"/>
      <c r="AE193" s="75"/>
      <c r="AF193" s="75"/>
      <c r="AG193" s="75"/>
      <c r="AH193" s="75"/>
      <c r="AI193" s="75"/>
      <c r="AJ193" s="75"/>
      <c r="AK193" s="75"/>
      <c r="AL193" s="75"/>
      <c r="AM193" s="75"/>
      <c r="AN193" s="75"/>
      <c r="AO193" s="75"/>
      <c r="AP193" s="75"/>
      <c r="AQ193" s="75"/>
      <c r="AR193" s="75"/>
      <c r="AS193" s="75"/>
      <c r="AT193" s="75"/>
      <c r="AU193" s="75"/>
      <c r="AV193" s="75"/>
      <c r="AW193" s="75"/>
      <c r="AX193" s="75"/>
      <c r="AY193" s="75"/>
      <c r="AZ193" s="75"/>
      <c r="BA193" s="17" t="str">
        <f t="shared" si="60"/>
        <v/>
      </c>
      <c r="BB193" s="17" t="str">
        <f t="shared" si="56"/>
        <v/>
      </c>
      <c r="BC193" s="3"/>
      <c r="BD193" s="25">
        <f t="shared" si="57"/>
        <v>0</v>
      </c>
      <c r="BE193" s="25">
        <f t="shared" si="58"/>
        <v>0</v>
      </c>
      <c r="BF193" s="3"/>
    </row>
    <row r="194" spans="1:58" ht="11.25" customHeight="1" x14ac:dyDescent="0.15">
      <c r="A194" s="307"/>
      <c r="B194" s="326" t="s">
        <v>142</v>
      </c>
      <c r="C194" s="326"/>
      <c r="D194" s="195">
        <f t="shared" si="59"/>
        <v>51</v>
      </c>
      <c r="E194" s="53"/>
      <c r="F194" s="55"/>
      <c r="G194" s="55"/>
      <c r="H194" s="55">
        <v>1</v>
      </c>
      <c r="I194" s="55">
        <v>10</v>
      </c>
      <c r="J194" s="55">
        <v>12</v>
      </c>
      <c r="K194" s="55">
        <v>13</v>
      </c>
      <c r="L194" s="55"/>
      <c r="M194" s="57">
        <v>15</v>
      </c>
      <c r="N194" s="58">
        <v>17</v>
      </c>
      <c r="O194" s="58">
        <v>34</v>
      </c>
      <c r="P194" s="148"/>
      <c r="Q194" s="75" t="str">
        <f t="shared" si="55"/>
        <v xml:space="preserve"> </v>
      </c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  <c r="AC194" s="75"/>
      <c r="AD194" s="75"/>
      <c r="AE194" s="75"/>
      <c r="AF194" s="75"/>
      <c r="AG194" s="75"/>
      <c r="AH194" s="75"/>
      <c r="AI194" s="75"/>
      <c r="AJ194" s="75"/>
      <c r="AK194" s="75"/>
      <c r="AL194" s="75"/>
      <c r="AM194" s="75"/>
      <c r="AN194" s="75"/>
      <c r="AO194" s="75"/>
      <c r="AP194" s="75"/>
      <c r="AQ194" s="75"/>
      <c r="AR194" s="75"/>
      <c r="AS194" s="75"/>
      <c r="AT194" s="75"/>
      <c r="AU194" s="75"/>
      <c r="AV194" s="75"/>
      <c r="AW194" s="75"/>
      <c r="AX194" s="75"/>
      <c r="AY194" s="75"/>
      <c r="AZ194" s="75"/>
      <c r="BA194" s="17" t="str">
        <f t="shared" si="60"/>
        <v/>
      </c>
      <c r="BB194" s="17" t="str">
        <f t="shared" si="56"/>
        <v/>
      </c>
      <c r="BC194" s="3"/>
      <c r="BD194" s="25">
        <f t="shared" si="57"/>
        <v>0</v>
      </c>
      <c r="BE194" s="25">
        <f t="shared" si="58"/>
        <v>0</v>
      </c>
      <c r="BF194" s="3"/>
    </row>
    <row r="195" spans="1:58" ht="11.25" customHeight="1" x14ac:dyDescent="0.15">
      <c r="A195" s="306" t="s">
        <v>87</v>
      </c>
      <c r="B195" s="328" t="s">
        <v>218</v>
      </c>
      <c r="C195" s="328"/>
      <c r="D195" s="111">
        <f>+SUM(E195:J195)</f>
        <v>17</v>
      </c>
      <c r="E195" s="62">
        <v>8</v>
      </c>
      <c r="F195" s="63">
        <v>2</v>
      </c>
      <c r="G195" s="63">
        <v>3</v>
      </c>
      <c r="H195" s="63"/>
      <c r="I195" s="63">
        <v>4</v>
      </c>
      <c r="J195" s="63"/>
      <c r="K195" s="223"/>
      <c r="L195" s="223"/>
      <c r="M195" s="224"/>
      <c r="N195" s="74">
        <v>14</v>
      </c>
      <c r="O195" s="74">
        <v>3</v>
      </c>
      <c r="P195" s="225"/>
      <c r="Q195" s="75" t="str">
        <f t="shared" si="55"/>
        <v xml:space="preserve"> </v>
      </c>
      <c r="R195" s="75"/>
      <c r="S195" s="75"/>
      <c r="T195" s="75"/>
      <c r="U195" s="75"/>
      <c r="V195" s="75"/>
      <c r="W195" s="75"/>
      <c r="X195" s="75"/>
      <c r="Y195" s="75"/>
      <c r="Z195" s="75"/>
      <c r="AA195" s="75"/>
      <c r="AB195" s="75"/>
      <c r="AC195" s="75"/>
      <c r="AD195" s="75"/>
      <c r="AE195" s="75"/>
      <c r="AF195" s="75"/>
      <c r="AG195" s="75"/>
      <c r="AH195" s="75"/>
      <c r="AI195" s="75"/>
      <c r="AJ195" s="75"/>
      <c r="AK195" s="75"/>
      <c r="AL195" s="75"/>
      <c r="AM195" s="75"/>
      <c r="AN195" s="75"/>
      <c r="AO195" s="75"/>
      <c r="AP195" s="75"/>
      <c r="AQ195" s="75"/>
      <c r="AR195" s="75"/>
      <c r="AS195" s="75"/>
      <c r="AT195" s="75"/>
      <c r="AU195" s="75"/>
      <c r="AV195" s="75"/>
      <c r="AW195" s="75"/>
      <c r="AX195" s="75"/>
      <c r="AY195" s="75"/>
      <c r="AZ195" s="75"/>
      <c r="BA195" s="17" t="str">
        <f t="shared" si="60"/>
        <v/>
      </c>
      <c r="BB195" s="8" t="str">
        <f t="shared" si="56"/>
        <v/>
      </c>
      <c r="BC195" s="3"/>
      <c r="BD195" s="25">
        <f t="shared" si="57"/>
        <v>0</v>
      </c>
      <c r="BE195" s="29">
        <f t="shared" si="58"/>
        <v>0</v>
      </c>
      <c r="BF195" s="3"/>
    </row>
    <row r="196" spans="1:58" ht="11.25" customHeight="1" x14ac:dyDescent="0.15">
      <c r="A196" s="327"/>
      <c r="B196" s="320" t="s">
        <v>219</v>
      </c>
      <c r="C196" s="320"/>
      <c r="D196" s="113">
        <f>+SUM(E196:J196)</f>
        <v>136</v>
      </c>
      <c r="E196" s="96">
        <v>56</v>
      </c>
      <c r="F196" s="80">
        <v>10</v>
      </c>
      <c r="G196" s="80">
        <v>22</v>
      </c>
      <c r="H196" s="80">
        <v>3</v>
      </c>
      <c r="I196" s="80">
        <v>35</v>
      </c>
      <c r="J196" s="80">
        <v>10</v>
      </c>
      <c r="K196" s="79"/>
      <c r="L196" s="79"/>
      <c r="M196" s="99"/>
      <c r="N196" s="83">
        <v>81</v>
      </c>
      <c r="O196" s="83">
        <v>55</v>
      </c>
      <c r="P196" s="121"/>
      <c r="Q196" s="75" t="str">
        <f t="shared" si="55"/>
        <v xml:space="preserve"> </v>
      </c>
      <c r="R196" s="75"/>
      <c r="S196" s="75"/>
      <c r="T196" s="75"/>
      <c r="U196" s="75"/>
      <c r="V196" s="75"/>
      <c r="W196" s="75"/>
      <c r="X196" s="75"/>
      <c r="Y196" s="75"/>
      <c r="Z196" s="75"/>
      <c r="AA196" s="75"/>
      <c r="AB196" s="75"/>
      <c r="AC196" s="75"/>
      <c r="AD196" s="75"/>
      <c r="AE196" s="75"/>
      <c r="AF196" s="75"/>
      <c r="AG196" s="75"/>
      <c r="AH196" s="75"/>
      <c r="AI196" s="75"/>
      <c r="AJ196" s="75"/>
      <c r="AK196" s="75"/>
      <c r="AL196" s="75"/>
      <c r="AM196" s="75"/>
      <c r="AN196" s="75"/>
      <c r="AO196" s="75"/>
      <c r="AP196" s="75"/>
      <c r="AQ196" s="75"/>
      <c r="AR196" s="75"/>
      <c r="AS196" s="75"/>
      <c r="AT196" s="75"/>
      <c r="AU196" s="75"/>
      <c r="AV196" s="75"/>
      <c r="AW196" s="75"/>
      <c r="AX196" s="75"/>
      <c r="AY196" s="75"/>
      <c r="AZ196" s="75"/>
      <c r="BA196" s="17" t="str">
        <f t="shared" si="60"/>
        <v/>
      </c>
      <c r="BB196" s="8" t="str">
        <f t="shared" si="56"/>
        <v/>
      </c>
      <c r="BC196" s="3"/>
      <c r="BD196" s="25">
        <f t="shared" si="57"/>
        <v>0</v>
      </c>
      <c r="BE196" s="29">
        <f t="shared" si="58"/>
        <v>0</v>
      </c>
      <c r="BF196" s="3"/>
    </row>
    <row r="197" spans="1:58" ht="11.25" customHeight="1" x14ac:dyDescent="0.15">
      <c r="A197" s="327"/>
      <c r="B197" s="320" t="s">
        <v>141</v>
      </c>
      <c r="C197" s="320"/>
      <c r="D197" s="113">
        <f>+SUM(E197:J197)</f>
        <v>17</v>
      </c>
      <c r="E197" s="96">
        <v>8</v>
      </c>
      <c r="F197" s="80">
        <v>2</v>
      </c>
      <c r="G197" s="80">
        <v>3</v>
      </c>
      <c r="H197" s="80"/>
      <c r="I197" s="80">
        <v>4</v>
      </c>
      <c r="J197" s="80"/>
      <c r="K197" s="79"/>
      <c r="L197" s="79"/>
      <c r="M197" s="99"/>
      <c r="N197" s="83">
        <v>14</v>
      </c>
      <c r="O197" s="83">
        <v>3</v>
      </c>
      <c r="P197" s="121"/>
      <c r="Q197" s="75" t="str">
        <f t="shared" si="55"/>
        <v xml:space="preserve"> </v>
      </c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75"/>
      <c r="AK197" s="75"/>
      <c r="AL197" s="75"/>
      <c r="AM197" s="75"/>
      <c r="AN197" s="75"/>
      <c r="AO197" s="75"/>
      <c r="AP197" s="75"/>
      <c r="AQ197" s="75"/>
      <c r="AR197" s="75"/>
      <c r="AS197" s="75"/>
      <c r="AT197" s="75"/>
      <c r="AU197" s="75"/>
      <c r="AV197" s="75"/>
      <c r="AW197" s="75"/>
      <c r="AX197" s="75"/>
      <c r="AY197" s="75"/>
      <c r="AZ197" s="75"/>
      <c r="BA197" s="17" t="str">
        <f t="shared" si="60"/>
        <v/>
      </c>
      <c r="BB197" s="8" t="str">
        <f t="shared" si="56"/>
        <v/>
      </c>
      <c r="BC197" s="3"/>
      <c r="BD197" s="25">
        <f t="shared" si="57"/>
        <v>0</v>
      </c>
      <c r="BE197" s="29">
        <f t="shared" si="58"/>
        <v>0</v>
      </c>
      <c r="BF197" s="3"/>
    </row>
    <row r="198" spans="1:58" ht="11.25" customHeight="1" x14ac:dyDescent="0.15">
      <c r="A198" s="307"/>
      <c r="B198" s="326" t="s">
        <v>142</v>
      </c>
      <c r="C198" s="326"/>
      <c r="D198" s="195">
        <f>+SUM(E198:J198)</f>
        <v>27</v>
      </c>
      <c r="E198" s="53">
        <v>8</v>
      </c>
      <c r="F198" s="55">
        <v>3</v>
      </c>
      <c r="G198" s="55">
        <v>7</v>
      </c>
      <c r="H198" s="55"/>
      <c r="I198" s="55">
        <v>8</v>
      </c>
      <c r="J198" s="55">
        <v>1</v>
      </c>
      <c r="K198" s="226"/>
      <c r="L198" s="226"/>
      <c r="M198" s="227"/>
      <c r="N198" s="58">
        <v>17</v>
      </c>
      <c r="O198" s="58">
        <v>10</v>
      </c>
      <c r="P198" s="228"/>
      <c r="Q198" s="75" t="str">
        <f t="shared" si="55"/>
        <v xml:space="preserve"> </v>
      </c>
      <c r="R198" s="75"/>
      <c r="S198" s="75"/>
      <c r="T198" s="75"/>
      <c r="U198" s="75"/>
      <c r="V198" s="75"/>
      <c r="W198" s="75"/>
      <c r="X198" s="75"/>
      <c r="Y198" s="75"/>
      <c r="Z198" s="75"/>
      <c r="AA198" s="75"/>
      <c r="AB198" s="75"/>
      <c r="AC198" s="75"/>
      <c r="AD198" s="75"/>
      <c r="AE198" s="75"/>
      <c r="AF198" s="75"/>
      <c r="AG198" s="75"/>
      <c r="AH198" s="75"/>
      <c r="AI198" s="75"/>
      <c r="AJ198" s="75"/>
      <c r="AK198" s="75"/>
      <c r="AL198" s="75"/>
      <c r="AM198" s="75"/>
      <c r="AN198" s="75"/>
      <c r="AO198" s="75"/>
      <c r="AP198" s="75"/>
      <c r="AQ198" s="75"/>
      <c r="AR198" s="75"/>
      <c r="AS198" s="75"/>
      <c r="AT198" s="75"/>
      <c r="AU198" s="75"/>
      <c r="AV198" s="75"/>
      <c r="AW198" s="75"/>
      <c r="AX198" s="75"/>
      <c r="AY198" s="75"/>
      <c r="AZ198" s="75"/>
      <c r="BA198" s="17" t="str">
        <f t="shared" si="60"/>
        <v/>
      </c>
      <c r="BB198" s="8" t="str">
        <f t="shared" si="56"/>
        <v/>
      </c>
      <c r="BC198" s="3"/>
      <c r="BD198" s="25">
        <f t="shared" si="57"/>
        <v>0</v>
      </c>
      <c r="BE198" s="29">
        <f t="shared" si="58"/>
        <v>0</v>
      </c>
      <c r="BF198" s="27"/>
    </row>
    <row r="199" spans="1:58" ht="11.25" customHeight="1" x14ac:dyDescent="0.15">
      <c r="A199" s="306" t="s">
        <v>144</v>
      </c>
      <c r="B199" s="319" t="s">
        <v>218</v>
      </c>
      <c r="C199" s="319"/>
      <c r="D199" s="229">
        <f t="shared" si="59"/>
        <v>5</v>
      </c>
      <c r="E199" s="114"/>
      <c r="F199" s="115"/>
      <c r="G199" s="115"/>
      <c r="H199" s="115"/>
      <c r="I199" s="115"/>
      <c r="J199" s="115"/>
      <c r="K199" s="115">
        <v>4</v>
      </c>
      <c r="L199" s="115">
        <v>1</v>
      </c>
      <c r="M199" s="179"/>
      <c r="N199" s="117"/>
      <c r="O199" s="117">
        <v>5</v>
      </c>
      <c r="P199" s="118"/>
      <c r="Q199" s="75" t="str">
        <f t="shared" si="55"/>
        <v xml:space="preserve"> </v>
      </c>
      <c r="R199" s="75"/>
      <c r="S199" s="75"/>
      <c r="T199" s="75"/>
      <c r="U199" s="75"/>
      <c r="V199" s="75"/>
      <c r="W199" s="75"/>
      <c r="X199" s="75"/>
      <c r="Y199" s="75"/>
      <c r="Z199" s="75"/>
      <c r="AA199" s="75"/>
      <c r="AB199" s="75"/>
      <c r="AC199" s="75"/>
      <c r="AD199" s="75"/>
      <c r="AE199" s="75"/>
      <c r="AF199" s="75"/>
      <c r="AG199" s="75"/>
      <c r="AH199" s="75"/>
      <c r="AI199" s="75"/>
      <c r="AJ199" s="75"/>
      <c r="AK199" s="75"/>
      <c r="AL199" s="75"/>
      <c r="AM199" s="75"/>
      <c r="AN199" s="75"/>
      <c r="AO199" s="75"/>
      <c r="AP199" s="75"/>
      <c r="AQ199" s="75"/>
      <c r="AR199" s="75"/>
      <c r="AS199" s="75"/>
      <c r="AT199" s="75"/>
      <c r="AU199" s="75"/>
      <c r="AV199" s="75"/>
      <c r="AW199" s="75"/>
      <c r="AX199" s="75"/>
      <c r="AY199" s="75"/>
      <c r="AZ199" s="75"/>
      <c r="BA199" s="17" t="str">
        <f t="shared" si="60"/>
        <v/>
      </c>
      <c r="BB199" s="17" t="str">
        <f t="shared" si="56"/>
        <v/>
      </c>
      <c r="BC199" s="3"/>
      <c r="BD199" s="25">
        <f t="shared" si="57"/>
        <v>0</v>
      </c>
      <c r="BE199" s="25">
        <f t="shared" si="58"/>
        <v>0</v>
      </c>
      <c r="BF199" s="2"/>
    </row>
    <row r="200" spans="1:58" ht="11.25" customHeight="1" x14ac:dyDescent="0.15">
      <c r="A200" s="327"/>
      <c r="B200" s="320" t="s">
        <v>219</v>
      </c>
      <c r="C200" s="320"/>
      <c r="D200" s="113">
        <f t="shared" si="59"/>
        <v>71</v>
      </c>
      <c r="E200" s="96"/>
      <c r="F200" s="80"/>
      <c r="G200" s="80"/>
      <c r="H200" s="80"/>
      <c r="I200" s="80"/>
      <c r="J200" s="80">
        <v>3</v>
      </c>
      <c r="K200" s="80">
        <v>53</v>
      </c>
      <c r="L200" s="80">
        <v>15</v>
      </c>
      <c r="M200" s="98"/>
      <c r="N200" s="83">
        <v>16</v>
      </c>
      <c r="O200" s="83">
        <v>55</v>
      </c>
      <c r="P200" s="119"/>
      <c r="Q200" s="75" t="str">
        <f t="shared" si="55"/>
        <v xml:space="preserve"> </v>
      </c>
      <c r="R200" s="75"/>
      <c r="S200" s="75"/>
      <c r="T200" s="75"/>
      <c r="U200" s="75"/>
      <c r="V200" s="75"/>
      <c r="W200" s="75"/>
      <c r="X200" s="75"/>
      <c r="Y200" s="75"/>
      <c r="Z200" s="75"/>
      <c r="AA200" s="75"/>
      <c r="AB200" s="75"/>
      <c r="AC200" s="75"/>
      <c r="AD200" s="75"/>
      <c r="AE200" s="75"/>
      <c r="AF200" s="75"/>
      <c r="AG200" s="75"/>
      <c r="AH200" s="75"/>
      <c r="AI200" s="75"/>
      <c r="AJ200" s="75"/>
      <c r="AK200" s="75"/>
      <c r="AL200" s="75"/>
      <c r="AM200" s="75"/>
      <c r="AN200" s="75"/>
      <c r="AO200" s="75"/>
      <c r="AP200" s="75"/>
      <c r="AQ200" s="75"/>
      <c r="AR200" s="75"/>
      <c r="AS200" s="75"/>
      <c r="AT200" s="75"/>
      <c r="AU200" s="75"/>
      <c r="AV200" s="75"/>
      <c r="AW200" s="75"/>
      <c r="AX200" s="75"/>
      <c r="AY200" s="75"/>
      <c r="AZ200" s="75"/>
      <c r="BA200" s="17" t="str">
        <f t="shared" si="60"/>
        <v/>
      </c>
      <c r="BB200" s="17" t="str">
        <f t="shared" si="56"/>
        <v/>
      </c>
      <c r="BC200" s="3"/>
      <c r="BD200" s="25">
        <f t="shared" si="57"/>
        <v>0</v>
      </c>
      <c r="BE200" s="25">
        <f t="shared" si="58"/>
        <v>0</v>
      </c>
      <c r="BF200" s="2"/>
    </row>
    <row r="201" spans="1:58" ht="11.25" customHeight="1" x14ac:dyDescent="0.15">
      <c r="A201" s="327"/>
      <c r="B201" s="320" t="s">
        <v>141</v>
      </c>
      <c r="C201" s="320"/>
      <c r="D201" s="113">
        <f t="shared" si="59"/>
        <v>5</v>
      </c>
      <c r="E201" s="96"/>
      <c r="F201" s="80"/>
      <c r="G201" s="80"/>
      <c r="H201" s="80"/>
      <c r="I201" s="80"/>
      <c r="J201" s="80"/>
      <c r="K201" s="80">
        <v>4</v>
      </c>
      <c r="L201" s="80">
        <v>1</v>
      </c>
      <c r="M201" s="98"/>
      <c r="N201" s="83"/>
      <c r="O201" s="83">
        <v>5</v>
      </c>
      <c r="P201" s="119"/>
      <c r="Q201" s="75" t="str">
        <f t="shared" si="55"/>
        <v xml:space="preserve"> </v>
      </c>
      <c r="R201" s="75"/>
      <c r="S201" s="75"/>
      <c r="T201" s="75"/>
      <c r="U201" s="75"/>
      <c r="V201" s="75"/>
      <c r="W201" s="75"/>
      <c r="X201" s="75"/>
      <c r="Y201" s="75"/>
      <c r="Z201" s="75"/>
      <c r="AA201" s="75"/>
      <c r="AB201" s="75"/>
      <c r="AC201" s="75"/>
      <c r="AD201" s="75"/>
      <c r="AE201" s="75"/>
      <c r="AF201" s="75"/>
      <c r="AG201" s="75"/>
      <c r="AH201" s="75"/>
      <c r="AI201" s="75"/>
      <c r="AJ201" s="75"/>
      <c r="AK201" s="75"/>
      <c r="AL201" s="75"/>
      <c r="AM201" s="75"/>
      <c r="AN201" s="75"/>
      <c r="AO201" s="75"/>
      <c r="AP201" s="75"/>
      <c r="AQ201" s="75"/>
      <c r="AR201" s="75"/>
      <c r="AS201" s="75"/>
      <c r="AT201" s="75"/>
      <c r="AU201" s="75"/>
      <c r="AV201" s="75"/>
      <c r="AW201" s="75"/>
      <c r="AX201" s="75"/>
      <c r="AY201" s="75"/>
      <c r="AZ201" s="75"/>
      <c r="BA201" s="17" t="str">
        <f t="shared" si="60"/>
        <v/>
      </c>
      <c r="BB201" s="17" t="str">
        <f t="shared" si="56"/>
        <v/>
      </c>
      <c r="BC201" s="3"/>
      <c r="BD201" s="25">
        <f t="shared" si="57"/>
        <v>0</v>
      </c>
      <c r="BE201" s="25">
        <f t="shared" si="58"/>
        <v>0</v>
      </c>
      <c r="BF201" s="2"/>
    </row>
    <row r="202" spans="1:58" ht="11.25" customHeight="1" x14ac:dyDescent="0.15">
      <c r="A202" s="307"/>
      <c r="B202" s="321" t="s">
        <v>142</v>
      </c>
      <c r="C202" s="321"/>
      <c r="D202" s="191">
        <f t="shared" si="59"/>
        <v>12</v>
      </c>
      <c r="E202" s="142"/>
      <c r="F202" s="144"/>
      <c r="G202" s="144"/>
      <c r="H202" s="144"/>
      <c r="I202" s="144"/>
      <c r="J202" s="144">
        <v>1</v>
      </c>
      <c r="K202" s="144">
        <v>7</v>
      </c>
      <c r="L202" s="144">
        <v>4</v>
      </c>
      <c r="M202" s="145"/>
      <c r="N202" s="87">
        <v>1</v>
      </c>
      <c r="O202" s="87">
        <v>11</v>
      </c>
      <c r="P202" s="157"/>
      <c r="Q202" s="75" t="str">
        <f t="shared" si="55"/>
        <v xml:space="preserve"> </v>
      </c>
      <c r="R202" s="75"/>
      <c r="S202" s="75"/>
      <c r="T202" s="75"/>
      <c r="U202" s="75"/>
      <c r="V202" s="75"/>
      <c r="W202" s="75"/>
      <c r="X202" s="75"/>
      <c r="Y202" s="75"/>
      <c r="Z202" s="75"/>
      <c r="AA202" s="75"/>
      <c r="AB202" s="75"/>
      <c r="AC202" s="75"/>
      <c r="AD202" s="75"/>
      <c r="AE202" s="75"/>
      <c r="AF202" s="75"/>
      <c r="AG202" s="75"/>
      <c r="AH202" s="75"/>
      <c r="AI202" s="75"/>
      <c r="AJ202" s="75"/>
      <c r="AK202" s="75"/>
      <c r="AL202" s="75"/>
      <c r="AM202" s="75"/>
      <c r="AN202" s="75"/>
      <c r="AO202" s="75"/>
      <c r="AP202" s="75"/>
      <c r="AQ202" s="75"/>
      <c r="AR202" s="75"/>
      <c r="AS202" s="75"/>
      <c r="AT202" s="75"/>
      <c r="AU202" s="75"/>
      <c r="AV202" s="75"/>
      <c r="AW202" s="75"/>
      <c r="AX202" s="75"/>
      <c r="AY202" s="75"/>
      <c r="AZ202" s="75"/>
      <c r="BA202" s="17" t="str">
        <f t="shared" si="60"/>
        <v/>
      </c>
      <c r="BB202" s="17" t="str">
        <f t="shared" si="56"/>
        <v/>
      </c>
      <c r="BC202" s="3"/>
      <c r="BD202" s="25">
        <f t="shared" si="57"/>
        <v>0</v>
      </c>
      <c r="BE202" s="25">
        <f t="shared" si="58"/>
        <v>0</v>
      </c>
      <c r="BF202" s="2"/>
    </row>
    <row r="203" spans="1:58" ht="11.25" customHeight="1" x14ac:dyDescent="0.15">
      <c r="A203" s="306" t="s">
        <v>220</v>
      </c>
      <c r="B203" s="328" t="s">
        <v>218</v>
      </c>
      <c r="C203" s="328"/>
      <c r="D203" s="111">
        <f>+SUM(E203:K203)</f>
        <v>3</v>
      </c>
      <c r="E203" s="62"/>
      <c r="F203" s="63"/>
      <c r="G203" s="63"/>
      <c r="H203" s="63">
        <v>2</v>
      </c>
      <c r="I203" s="63">
        <v>1</v>
      </c>
      <c r="J203" s="63"/>
      <c r="K203" s="63"/>
      <c r="L203" s="223"/>
      <c r="M203" s="224"/>
      <c r="N203" s="74">
        <v>1</v>
      </c>
      <c r="O203" s="74">
        <v>2</v>
      </c>
      <c r="P203" s="225"/>
      <c r="Q203" s="75" t="str">
        <f t="shared" si="55"/>
        <v xml:space="preserve"> </v>
      </c>
      <c r="R203" s="75"/>
      <c r="S203" s="75"/>
      <c r="T203" s="75"/>
      <c r="U203" s="75"/>
      <c r="V203" s="75"/>
      <c r="W203" s="75"/>
      <c r="X203" s="75"/>
      <c r="Y203" s="75"/>
      <c r="Z203" s="75"/>
      <c r="AA203" s="75"/>
      <c r="AB203" s="75"/>
      <c r="AC203" s="75"/>
      <c r="AD203" s="75"/>
      <c r="AE203" s="75"/>
      <c r="AF203" s="75"/>
      <c r="AG203" s="75"/>
      <c r="AH203" s="75"/>
      <c r="AI203" s="75"/>
      <c r="AJ203" s="75"/>
      <c r="AK203" s="75"/>
      <c r="AL203" s="75"/>
      <c r="AM203" s="75"/>
      <c r="AN203" s="75"/>
      <c r="AO203" s="75"/>
      <c r="AP203" s="75"/>
      <c r="AQ203" s="75"/>
      <c r="AR203" s="75"/>
      <c r="AS203" s="75"/>
      <c r="AT203" s="75"/>
      <c r="AU203" s="75"/>
      <c r="AV203" s="75"/>
      <c r="AW203" s="75"/>
      <c r="AX203" s="75"/>
      <c r="AY203" s="75"/>
      <c r="AZ203" s="75"/>
      <c r="BA203" s="17" t="str">
        <f t="shared" si="60"/>
        <v/>
      </c>
      <c r="BB203" s="8" t="str">
        <f t="shared" si="56"/>
        <v/>
      </c>
      <c r="BC203" s="2"/>
      <c r="BD203" s="25">
        <f t="shared" si="57"/>
        <v>0</v>
      </c>
      <c r="BE203" s="29">
        <f t="shared" si="58"/>
        <v>0</v>
      </c>
      <c r="BF203" s="2"/>
    </row>
    <row r="204" spans="1:58" ht="11.25" customHeight="1" x14ac:dyDescent="0.15">
      <c r="A204" s="327"/>
      <c r="B204" s="320" t="s">
        <v>219</v>
      </c>
      <c r="C204" s="320"/>
      <c r="D204" s="113">
        <f>+SUM(E204:K204)</f>
        <v>62</v>
      </c>
      <c r="E204" s="96"/>
      <c r="F204" s="80"/>
      <c r="G204" s="80"/>
      <c r="H204" s="80">
        <v>4</v>
      </c>
      <c r="I204" s="80">
        <v>23</v>
      </c>
      <c r="J204" s="80">
        <v>34</v>
      </c>
      <c r="K204" s="80">
        <v>1</v>
      </c>
      <c r="L204" s="79"/>
      <c r="M204" s="99"/>
      <c r="N204" s="83">
        <v>23</v>
      </c>
      <c r="O204" s="83">
        <v>39</v>
      </c>
      <c r="P204" s="121"/>
      <c r="Q204" s="75" t="str">
        <f t="shared" si="55"/>
        <v xml:space="preserve"> </v>
      </c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  <c r="AC204" s="75"/>
      <c r="AD204" s="75"/>
      <c r="AE204" s="75"/>
      <c r="AF204" s="75"/>
      <c r="AG204" s="75"/>
      <c r="AH204" s="75"/>
      <c r="AI204" s="75"/>
      <c r="AJ204" s="75"/>
      <c r="AK204" s="75"/>
      <c r="AL204" s="75"/>
      <c r="AM204" s="75"/>
      <c r="AN204" s="75"/>
      <c r="AO204" s="75"/>
      <c r="AP204" s="75"/>
      <c r="AQ204" s="75"/>
      <c r="AR204" s="75"/>
      <c r="AS204" s="75"/>
      <c r="AT204" s="75"/>
      <c r="AU204" s="75"/>
      <c r="AV204" s="75"/>
      <c r="AW204" s="75"/>
      <c r="AX204" s="75"/>
      <c r="AY204" s="75"/>
      <c r="AZ204" s="75"/>
      <c r="BA204" s="17" t="str">
        <f t="shared" si="60"/>
        <v/>
      </c>
      <c r="BB204" s="8" t="str">
        <f t="shared" si="56"/>
        <v/>
      </c>
      <c r="BC204" s="2"/>
      <c r="BD204" s="25">
        <f t="shared" si="57"/>
        <v>0</v>
      </c>
      <c r="BE204" s="29">
        <f t="shared" si="58"/>
        <v>0</v>
      </c>
      <c r="BF204" s="2"/>
    </row>
    <row r="205" spans="1:58" ht="11.25" customHeight="1" x14ac:dyDescent="0.15">
      <c r="A205" s="327"/>
      <c r="B205" s="320" t="s">
        <v>141</v>
      </c>
      <c r="C205" s="320"/>
      <c r="D205" s="113">
        <f>+SUM(E205:K205)</f>
        <v>2</v>
      </c>
      <c r="E205" s="96"/>
      <c r="F205" s="80"/>
      <c r="G205" s="80"/>
      <c r="H205" s="80">
        <v>1</v>
      </c>
      <c r="I205" s="80"/>
      <c r="J205" s="80">
        <v>1</v>
      </c>
      <c r="K205" s="80"/>
      <c r="L205" s="79"/>
      <c r="M205" s="99"/>
      <c r="N205" s="83">
        <v>1</v>
      </c>
      <c r="O205" s="83">
        <v>1</v>
      </c>
      <c r="P205" s="121"/>
      <c r="Q205" s="75" t="str">
        <f t="shared" si="55"/>
        <v xml:space="preserve"> </v>
      </c>
      <c r="R205" s="75"/>
      <c r="S205" s="75"/>
      <c r="T205" s="75"/>
      <c r="U205" s="75"/>
      <c r="V205" s="75"/>
      <c r="W205" s="75"/>
      <c r="X205" s="75"/>
      <c r="Y205" s="75"/>
      <c r="Z205" s="75"/>
      <c r="AA205" s="75"/>
      <c r="AB205" s="75"/>
      <c r="AC205" s="75"/>
      <c r="AD205" s="75"/>
      <c r="AE205" s="75"/>
      <c r="AF205" s="75"/>
      <c r="AG205" s="75"/>
      <c r="AH205" s="75"/>
      <c r="AI205" s="75"/>
      <c r="AJ205" s="75"/>
      <c r="AK205" s="75"/>
      <c r="AL205" s="75"/>
      <c r="AM205" s="75"/>
      <c r="AN205" s="75"/>
      <c r="AO205" s="75"/>
      <c r="AP205" s="75"/>
      <c r="AQ205" s="75"/>
      <c r="AR205" s="75"/>
      <c r="AS205" s="75"/>
      <c r="AT205" s="75"/>
      <c r="AU205" s="75"/>
      <c r="AV205" s="75"/>
      <c r="AW205" s="75"/>
      <c r="AX205" s="75"/>
      <c r="AY205" s="75"/>
      <c r="AZ205" s="75"/>
      <c r="BA205" s="17" t="str">
        <f t="shared" si="60"/>
        <v/>
      </c>
      <c r="BB205" s="8" t="str">
        <f t="shared" si="56"/>
        <v/>
      </c>
      <c r="BC205" s="2"/>
      <c r="BD205" s="25">
        <f t="shared" si="57"/>
        <v>0</v>
      </c>
      <c r="BE205" s="29">
        <f t="shared" si="58"/>
        <v>0</v>
      </c>
      <c r="BF205" s="2"/>
    </row>
    <row r="206" spans="1:58" ht="11.25" customHeight="1" x14ac:dyDescent="0.15">
      <c r="A206" s="307"/>
      <c r="B206" s="326" t="s">
        <v>142</v>
      </c>
      <c r="C206" s="326"/>
      <c r="D206" s="195">
        <f>+SUM(E206:K206)</f>
        <v>0</v>
      </c>
      <c r="E206" s="53"/>
      <c r="F206" s="55"/>
      <c r="G206" s="55"/>
      <c r="H206" s="55"/>
      <c r="I206" s="55"/>
      <c r="J206" s="55"/>
      <c r="K206" s="55"/>
      <c r="L206" s="226"/>
      <c r="M206" s="227"/>
      <c r="N206" s="58"/>
      <c r="O206" s="58"/>
      <c r="P206" s="228"/>
      <c r="Q206" s="75" t="str">
        <f t="shared" si="55"/>
        <v xml:space="preserve"> </v>
      </c>
      <c r="R206" s="75"/>
      <c r="S206" s="75"/>
      <c r="T206" s="75"/>
      <c r="U206" s="75"/>
      <c r="V206" s="75"/>
      <c r="W206" s="75"/>
      <c r="X206" s="75"/>
      <c r="Y206" s="75"/>
      <c r="Z206" s="75"/>
      <c r="AA206" s="75"/>
      <c r="AB206" s="75"/>
      <c r="AC206" s="75"/>
      <c r="AD206" s="75"/>
      <c r="AE206" s="75"/>
      <c r="AF206" s="75"/>
      <c r="AG206" s="75"/>
      <c r="AH206" s="75"/>
      <c r="AI206" s="75"/>
      <c r="AJ206" s="75"/>
      <c r="AK206" s="75"/>
      <c r="AL206" s="75"/>
      <c r="AM206" s="75"/>
      <c r="AN206" s="75"/>
      <c r="AO206" s="75"/>
      <c r="AP206" s="75"/>
      <c r="AQ206" s="75"/>
      <c r="AR206" s="75"/>
      <c r="AS206" s="75"/>
      <c r="AT206" s="75"/>
      <c r="AU206" s="75"/>
      <c r="AV206" s="75"/>
      <c r="AW206" s="75"/>
      <c r="AX206" s="75"/>
      <c r="AY206" s="75"/>
      <c r="AZ206" s="75"/>
      <c r="BA206" s="17" t="str">
        <f t="shared" si="60"/>
        <v/>
      </c>
      <c r="BB206" s="8" t="str">
        <f t="shared" si="56"/>
        <v/>
      </c>
      <c r="BC206" s="2"/>
      <c r="BD206" s="25">
        <f t="shared" si="57"/>
        <v>0</v>
      </c>
      <c r="BE206" s="29">
        <f t="shared" si="58"/>
        <v>0</v>
      </c>
      <c r="BF206" s="3"/>
    </row>
    <row r="207" spans="1:58" ht="11.25" customHeight="1" x14ac:dyDescent="0.15">
      <c r="A207" s="306" t="s">
        <v>89</v>
      </c>
      <c r="B207" s="319" t="s">
        <v>218</v>
      </c>
      <c r="C207" s="319"/>
      <c r="D207" s="229">
        <f t="shared" si="59"/>
        <v>13</v>
      </c>
      <c r="E207" s="114"/>
      <c r="F207" s="115"/>
      <c r="G207" s="115"/>
      <c r="H207" s="115"/>
      <c r="I207" s="115"/>
      <c r="J207" s="115">
        <v>1</v>
      </c>
      <c r="K207" s="115">
        <v>10</v>
      </c>
      <c r="L207" s="115">
        <v>2</v>
      </c>
      <c r="M207" s="179"/>
      <c r="N207" s="117">
        <v>3</v>
      </c>
      <c r="O207" s="117">
        <v>10</v>
      </c>
      <c r="P207" s="118"/>
      <c r="Q207" s="75" t="str">
        <f t="shared" si="55"/>
        <v xml:space="preserve"> </v>
      </c>
      <c r="R207" s="75"/>
      <c r="S207" s="75"/>
      <c r="T207" s="75"/>
      <c r="U207" s="75"/>
      <c r="V207" s="75"/>
      <c r="W207" s="75"/>
      <c r="X207" s="75"/>
      <c r="Y207" s="75"/>
      <c r="Z207" s="75"/>
      <c r="AA207" s="75"/>
      <c r="AB207" s="75"/>
      <c r="AC207" s="75"/>
      <c r="AD207" s="75"/>
      <c r="AE207" s="75"/>
      <c r="AF207" s="75"/>
      <c r="AG207" s="75"/>
      <c r="AH207" s="75"/>
      <c r="AI207" s="75"/>
      <c r="AJ207" s="75"/>
      <c r="AK207" s="75"/>
      <c r="AL207" s="75"/>
      <c r="AM207" s="75"/>
      <c r="AN207" s="75"/>
      <c r="AO207" s="75"/>
      <c r="AP207" s="75"/>
      <c r="AQ207" s="75"/>
      <c r="AR207" s="75"/>
      <c r="AS207" s="75"/>
      <c r="AT207" s="75"/>
      <c r="AU207" s="75"/>
      <c r="AV207" s="75"/>
      <c r="AW207" s="75"/>
      <c r="AX207" s="75"/>
      <c r="AY207" s="75"/>
      <c r="AZ207" s="75"/>
      <c r="BA207" s="17" t="str">
        <f t="shared" si="60"/>
        <v/>
      </c>
      <c r="BB207" s="17" t="str">
        <f t="shared" si="56"/>
        <v/>
      </c>
      <c r="BC207" s="2"/>
      <c r="BD207" s="25">
        <f t="shared" si="57"/>
        <v>0</v>
      </c>
      <c r="BE207" s="25">
        <f t="shared" si="58"/>
        <v>0</v>
      </c>
      <c r="BF207" s="3"/>
    </row>
    <row r="208" spans="1:58" ht="11.25" customHeight="1" x14ac:dyDescent="0.15">
      <c r="A208" s="327"/>
      <c r="B208" s="320" t="s">
        <v>219</v>
      </c>
      <c r="C208" s="320"/>
      <c r="D208" s="113">
        <f t="shared" si="59"/>
        <v>43</v>
      </c>
      <c r="E208" s="96"/>
      <c r="F208" s="80"/>
      <c r="G208" s="80"/>
      <c r="H208" s="80"/>
      <c r="I208" s="80">
        <v>1</v>
      </c>
      <c r="J208" s="80">
        <v>2</v>
      </c>
      <c r="K208" s="80">
        <v>36</v>
      </c>
      <c r="L208" s="80">
        <v>2</v>
      </c>
      <c r="M208" s="98">
        <v>2</v>
      </c>
      <c r="N208" s="83">
        <v>8</v>
      </c>
      <c r="O208" s="83">
        <v>35</v>
      </c>
      <c r="P208" s="119"/>
      <c r="Q208" s="75" t="str">
        <f t="shared" si="55"/>
        <v xml:space="preserve"> </v>
      </c>
      <c r="R208" s="75"/>
      <c r="S208" s="75"/>
      <c r="T208" s="75"/>
      <c r="U208" s="75"/>
      <c r="V208" s="75"/>
      <c r="W208" s="75"/>
      <c r="X208" s="75"/>
      <c r="Y208" s="75"/>
      <c r="Z208" s="75"/>
      <c r="AA208" s="75"/>
      <c r="AB208" s="75"/>
      <c r="AC208" s="75"/>
      <c r="AD208" s="75"/>
      <c r="AE208" s="75"/>
      <c r="AF208" s="75"/>
      <c r="AG208" s="75"/>
      <c r="AH208" s="75"/>
      <c r="AI208" s="75"/>
      <c r="AJ208" s="75"/>
      <c r="AK208" s="75"/>
      <c r="AL208" s="75"/>
      <c r="AM208" s="75"/>
      <c r="AN208" s="75"/>
      <c r="AO208" s="75"/>
      <c r="AP208" s="75"/>
      <c r="AQ208" s="75"/>
      <c r="AR208" s="75"/>
      <c r="AS208" s="75"/>
      <c r="AT208" s="75"/>
      <c r="AU208" s="75"/>
      <c r="AV208" s="75"/>
      <c r="AW208" s="75"/>
      <c r="AX208" s="75"/>
      <c r="AY208" s="75"/>
      <c r="AZ208" s="75"/>
      <c r="BA208" s="17" t="str">
        <f t="shared" si="60"/>
        <v/>
      </c>
      <c r="BB208" s="17" t="str">
        <f t="shared" si="56"/>
        <v/>
      </c>
      <c r="BC208" s="27"/>
      <c r="BD208" s="25">
        <f t="shared" si="57"/>
        <v>0</v>
      </c>
      <c r="BE208" s="25">
        <f t="shared" si="58"/>
        <v>0</v>
      </c>
      <c r="BF208" s="3"/>
    </row>
    <row r="209" spans="1:58" ht="11.25" customHeight="1" x14ac:dyDescent="0.15">
      <c r="A209" s="327"/>
      <c r="B209" s="320" t="s">
        <v>141</v>
      </c>
      <c r="C209" s="320"/>
      <c r="D209" s="113">
        <f t="shared" si="59"/>
        <v>13</v>
      </c>
      <c r="E209" s="96"/>
      <c r="F209" s="80"/>
      <c r="G209" s="80"/>
      <c r="H209" s="80"/>
      <c r="I209" s="80"/>
      <c r="J209" s="80">
        <v>1</v>
      </c>
      <c r="K209" s="80">
        <v>10</v>
      </c>
      <c r="L209" s="80">
        <v>2</v>
      </c>
      <c r="M209" s="98"/>
      <c r="N209" s="83">
        <v>3</v>
      </c>
      <c r="O209" s="83">
        <v>10</v>
      </c>
      <c r="P209" s="119"/>
      <c r="Q209" s="75" t="str">
        <f t="shared" si="55"/>
        <v xml:space="preserve"> </v>
      </c>
      <c r="R209" s="75"/>
      <c r="S209" s="75"/>
      <c r="T209" s="75"/>
      <c r="U209" s="75"/>
      <c r="V209" s="75"/>
      <c r="W209" s="75"/>
      <c r="X209" s="75"/>
      <c r="Y209" s="75"/>
      <c r="Z209" s="75"/>
      <c r="AA209" s="75"/>
      <c r="AB209" s="75"/>
      <c r="AC209" s="75"/>
      <c r="AD209" s="75"/>
      <c r="AE209" s="75"/>
      <c r="AF209" s="75"/>
      <c r="AG209" s="75"/>
      <c r="AH209" s="75"/>
      <c r="AI209" s="75"/>
      <c r="AJ209" s="75"/>
      <c r="AK209" s="75"/>
      <c r="AL209" s="75"/>
      <c r="AM209" s="75"/>
      <c r="AN209" s="75"/>
      <c r="AO209" s="75"/>
      <c r="AP209" s="75"/>
      <c r="AQ209" s="75"/>
      <c r="AR209" s="75"/>
      <c r="AS209" s="75"/>
      <c r="AT209" s="75"/>
      <c r="AU209" s="75"/>
      <c r="AV209" s="75"/>
      <c r="AW209" s="75"/>
      <c r="AX209" s="75"/>
      <c r="AY209" s="75"/>
      <c r="AZ209" s="75"/>
      <c r="BA209" s="17" t="str">
        <f t="shared" si="60"/>
        <v/>
      </c>
      <c r="BB209" s="17" t="str">
        <f t="shared" si="56"/>
        <v/>
      </c>
      <c r="BC209" s="10"/>
      <c r="BD209" s="25">
        <f t="shared" si="57"/>
        <v>0</v>
      </c>
      <c r="BE209" s="25">
        <f t="shared" si="58"/>
        <v>0</v>
      </c>
      <c r="BF209" s="10"/>
    </row>
    <row r="210" spans="1:58" ht="11.25" customHeight="1" x14ac:dyDescent="0.15">
      <c r="A210" s="307"/>
      <c r="B210" s="321" t="s">
        <v>142</v>
      </c>
      <c r="C210" s="321"/>
      <c r="D210" s="191">
        <f t="shared" si="59"/>
        <v>20</v>
      </c>
      <c r="E210" s="142"/>
      <c r="F210" s="144"/>
      <c r="G210" s="144"/>
      <c r="H210" s="144"/>
      <c r="I210" s="144">
        <v>1</v>
      </c>
      <c r="J210" s="144">
        <v>1</v>
      </c>
      <c r="K210" s="144">
        <v>16</v>
      </c>
      <c r="L210" s="144">
        <v>2</v>
      </c>
      <c r="M210" s="145"/>
      <c r="N210" s="87">
        <v>4</v>
      </c>
      <c r="O210" s="87">
        <v>16</v>
      </c>
      <c r="P210" s="157"/>
      <c r="Q210" s="75" t="str">
        <f t="shared" si="55"/>
        <v xml:space="preserve"> </v>
      </c>
      <c r="R210" s="75"/>
      <c r="S210" s="75"/>
      <c r="T210" s="75"/>
      <c r="U210" s="75"/>
      <c r="V210" s="75"/>
      <c r="W210" s="75"/>
      <c r="X210" s="75"/>
      <c r="Y210" s="75"/>
      <c r="Z210" s="75"/>
      <c r="AA210" s="75"/>
      <c r="AB210" s="75"/>
      <c r="AC210" s="75"/>
      <c r="AD210" s="75"/>
      <c r="AE210" s="75"/>
      <c r="AF210" s="75"/>
      <c r="AG210" s="75"/>
      <c r="AH210" s="75"/>
      <c r="AI210" s="75"/>
      <c r="AJ210" s="75"/>
      <c r="AK210" s="75"/>
      <c r="AL210" s="75"/>
      <c r="AM210" s="75"/>
      <c r="AN210" s="75"/>
      <c r="AO210" s="75"/>
      <c r="AP210" s="75"/>
      <c r="AQ210" s="75"/>
      <c r="AR210" s="75"/>
      <c r="AS210" s="75"/>
      <c r="AT210" s="75"/>
      <c r="AU210" s="75"/>
      <c r="AV210" s="75"/>
      <c r="AW210" s="75"/>
      <c r="AX210" s="75"/>
      <c r="AY210" s="75"/>
      <c r="AZ210" s="75"/>
      <c r="BA210" s="17" t="str">
        <f t="shared" si="60"/>
        <v/>
      </c>
      <c r="BB210" s="17" t="str">
        <f t="shared" si="56"/>
        <v/>
      </c>
      <c r="BC210" s="10"/>
      <c r="BD210" s="25">
        <f t="shared" si="57"/>
        <v>0</v>
      </c>
      <c r="BE210" s="25">
        <f t="shared" si="58"/>
        <v>0</v>
      </c>
      <c r="BF210" s="10"/>
    </row>
    <row r="211" spans="1:58" ht="11.25" customHeight="1" x14ac:dyDescent="0.15">
      <c r="A211" s="306" t="s">
        <v>145</v>
      </c>
      <c r="B211" s="328" t="s">
        <v>218</v>
      </c>
      <c r="C211" s="328"/>
      <c r="D211" s="111">
        <f>+SUM(H211:M211)</f>
        <v>0</v>
      </c>
      <c r="E211" s="230"/>
      <c r="F211" s="223"/>
      <c r="G211" s="223"/>
      <c r="H211" s="63"/>
      <c r="I211" s="63"/>
      <c r="J211" s="63"/>
      <c r="K211" s="63"/>
      <c r="L211" s="63"/>
      <c r="M211" s="64"/>
      <c r="N211" s="74"/>
      <c r="O211" s="74"/>
      <c r="P211" s="112"/>
      <c r="Q211" s="75" t="str">
        <f t="shared" si="55"/>
        <v xml:space="preserve"> </v>
      </c>
      <c r="R211" s="75"/>
      <c r="S211" s="75"/>
      <c r="T211" s="75"/>
      <c r="U211" s="75"/>
      <c r="V211" s="75"/>
      <c r="W211" s="75"/>
      <c r="X211" s="75"/>
      <c r="Y211" s="75"/>
      <c r="Z211" s="75"/>
      <c r="AA211" s="75"/>
      <c r="AB211" s="75"/>
      <c r="AC211" s="75"/>
      <c r="AD211" s="75"/>
      <c r="AE211" s="75"/>
      <c r="AF211" s="75"/>
      <c r="AG211" s="75"/>
      <c r="AH211" s="75"/>
      <c r="AI211" s="75"/>
      <c r="AJ211" s="75"/>
      <c r="AK211" s="75"/>
      <c r="AL211" s="75"/>
      <c r="AM211" s="75"/>
      <c r="AN211" s="75"/>
      <c r="AO211" s="75"/>
      <c r="AP211" s="75"/>
      <c r="AQ211" s="75"/>
      <c r="AR211" s="75"/>
      <c r="AS211" s="75"/>
      <c r="AT211" s="75"/>
      <c r="AU211" s="75"/>
      <c r="AV211" s="75"/>
      <c r="AW211" s="75"/>
      <c r="AX211" s="75"/>
      <c r="AY211" s="75"/>
      <c r="AZ211" s="75"/>
      <c r="BA211" s="17" t="str">
        <f t="shared" si="60"/>
        <v/>
      </c>
      <c r="BB211" s="17" t="str">
        <f t="shared" si="56"/>
        <v/>
      </c>
      <c r="BC211" s="10"/>
      <c r="BD211" s="25">
        <f t="shared" si="57"/>
        <v>0</v>
      </c>
      <c r="BE211" s="25">
        <f t="shared" si="58"/>
        <v>0</v>
      </c>
      <c r="BF211" s="10"/>
    </row>
    <row r="212" spans="1:58" ht="11.25" customHeight="1" x14ac:dyDescent="0.15">
      <c r="A212" s="327"/>
      <c r="B212" s="320" t="s">
        <v>219</v>
      </c>
      <c r="C212" s="320"/>
      <c r="D212" s="113">
        <f t="shared" ref="D212:D218" si="61">+SUM(H212:M212)</f>
        <v>0</v>
      </c>
      <c r="E212" s="77"/>
      <c r="F212" s="79"/>
      <c r="G212" s="79"/>
      <c r="H212" s="80"/>
      <c r="I212" s="80"/>
      <c r="J212" s="80"/>
      <c r="K212" s="80"/>
      <c r="L212" s="80"/>
      <c r="M212" s="98"/>
      <c r="N212" s="83"/>
      <c r="O212" s="83"/>
      <c r="P212" s="119"/>
      <c r="Q212" s="75" t="str">
        <f t="shared" si="55"/>
        <v xml:space="preserve"> </v>
      </c>
      <c r="R212" s="75"/>
      <c r="S212" s="75"/>
      <c r="T212" s="75"/>
      <c r="U212" s="75"/>
      <c r="V212" s="75"/>
      <c r="W212" s="75"/>
      <c r="X212" s="75"/>
      <c r="Y212" s="75"/>
      <c r="Z212" s="75"/>
      <c r="AA212" s="75"/>
      <c r="AB212" s="75"/>
      <c r="AC212" s="75"/>
      <c r="AD212" s="75"/>
      <c r="AE212" s="75"/>
      <c r="AF212" s="75"/>
      <c r="AG212" s="75"/>
      <c r="AH212" s="75"/>
      <c r="AI212" s="75"/>
      <c r="AJ212" s="75"/>
      <c r="AK212" s="75"/>
      <c r="AL212" s="75"/>
      <c r="AM212" s="75"/>
      <c r="AN212" s="75"/>
      <c r="AO212" s="75"/>
      <c r="AP212" s="75"/>
      <c r="AQ212" s="75"/>
      <c r="AR212" s="75"/>
      <c r="AS212" s="75"/>
      <c r="AT212" s="75"/>
      <c r="AU212" s="75"/>
      <c r="AV212" s="75"/>
      <c r="AW212" s="75"/>
      <c r="AX212" s="75"/>
      <c r="AY212" s="75"/>
      <c r="AZ212" s="75"/>
      <c r="BA212" s="17" t="str">
        <f t="shared" si="60"/>
        <v/>
      </c>
      <c r="BB212" s="17" t="str">
        <f t="shared" si="56"/>
        <v/>
      </c>
      <c r="BC212" s="10"/>
      <c r="BD212" s="25">
        <f t="shared" si="57"/>
        <v>0</v>
      </c>
      <c r="BE212" s="25">
        <f t="shared" si="58"/>
        <v>0</v>
      </c>
      <c r="BF212" s="10"/>
    </row>
    <row r="213" spans="1:58" ht="11.25" customHeight="1" x14ac:dyDescent="0.15">
      <c r="A213" s="327"/>
      <c r="B213" s="320" t="s">
        <v>141</v>
      </c>
      <c r="C213" s="320"/>
      <c r="D213" s="113">
        <f t="shared" si="61"/>
        <v>0</v>
      </c>
      <c r="E213" s="77"/>
      <c r="F213" s="79"/>
      <c r="G213" s="79"/>
      <c r="H213" s="80"/>
      <c r="I213" s="80"/>
      <c r="J213" s="80"/>
      <c r="K213" s="80"/>
      <c r="L213" s="80"/>
      <c r="M213" s="98"/>
      <c r="N213" s="83"/>
      <c r="O213" s="83"/>
      <c r="P213" s="119"/>
      <c r="Q213" s="75" t="str">
        <f t="shared" si="55"/>
        <v xml:space="preserve"> </v>
      </c>
      <c r="R213" s="75"/>
      <c r="S213" s="75"/>
      <c r="T213" s="75"/>
      <c r="U213" s="75"/>
      <c r="V213" s="75"/>
      <c r="W213" s="75"/>
      <c r="X213" s="75"/>
      <c r="Y213" s="75"/>
      <c r="Z213" s="75"/>
      <c r="AA213" s="75"/>
      <c r="AB213" s="75"/>
      <c r="AC213" s="75"/>
      <c r="AD213" s="75"/>
      <c r="AE213" s="75"/>
      <c r="AF213" s="75"/>
      <c r="AG213" s="75"/>
      <c r="AH213" s="75"/>
      <c r="AI213" s="75"/>
      <c r="AJ213" s="75"/>
      <c r="AK213" s="75"/>
      <c r="AL213" s="75"/>
      <c r="AM213" s="75"/>
      <c r="AN213" s="75"/>
      <c r="AO213" s="75"/>
      <c r="AP213" s="75"/>
      <c r="AQ213" s="75"/>
      <c r="AR213" s="75"/>
      <c r="AS213" s="75"/>
      <c r="AT213" s="75"/>
      <c r="AU213" s="75"/>
      <c r="AV213" s="75"/>
      <c r="AW213" s="75"/>
      <c r="AX213" s="75"/>
      <c r="AY213" s="75"/>
      <c r="AZ213" s="75"/>
      <c r="BA213" s="17" t="str">
        <f t="shared" si="60"/>
        <v/>
      </c>
      <c r="BB213" s="17" t="str">
        <f t="shared" si="56"/>
        <v/>
      </c>
      <c r="BC213" s="10"/>
      <c r="BD213" s="25">
        <f t="shared" si="57"/>
        <v>0</v>
      </c>
      <c r="BE213" s="25">
        <f t="shared" si="58"/>
        <v>0</v>
      </c>
      <c r="BF213" s="10"/>
    </row>
    <row r="214" spans="1:58" ht="11.25" customHeight="1" x14ac:dyDescent="0.15">
      <c r="A214" s="307"/>
      <c r="B214" s="326" t="s">
        <v>142</v>
      </c>
      <c r="C214" s="326"/>
      <c r="D214" s="195">
        <f t="shared" si="61"/>
        <v>0</v>
      </c>
      <c r="E214" s="231"/>
      <c r="F214" s="226"/>
      <c r="G214" s="226"/>
      <c r="H214" s="55"/>
      <c r="I214" s="55"/>
      <c r="J214" s="55"/>
      <c r="K214" s="55"/>
      <c r="L214" s="55"/>
      <c r="M214" s="57"/>
      <c r="N214" s="58"/>
      <c r="O214" s="58"/>
      <c r="P214" s="148"/>
      <c r="Q214" s="75" t="str">
        <f t="shared" si="55"/>
        <v xml:space="preserve"> </v>
      </c>
      <c r="R214" s="75"/>
      <c r="S214" s="75"/>
      <c r="T214" s="75"/>
      <c r="U214" s="75"/>
      <c r="V214" s="75"/>
      <c r="W214" s="75"/>
      <c r="X214" s="75"/>
      <c r="Y214" s="75"/>
      <c r="Z214" s="75"/>
      <c r="AA214" s="75"/>
      <c r="AB214" s="75"/>
      <c r="AC214" s="75"/>
      <c r="AD214" s="75"/>
      <c r="AE214" s="75"/>
      <c r="AF214" s="75"/>
      <c r="AG214" s="75"/>
      <c r="AH214" s="75"/>
      <c r="AI214" s="75"/>
      <c r="AJ214" s="75"/>
      <c r="AK214" s="75"/>
      <c r="AL214" s="75"/>
      <c r="AM214" s="75"/>
      <c r="AN214" s="75"/>
      <c r="AO214" s="75"/>
      <c r="AP214" s="75"/>
      <c r="AQ214" s="75"/>
      <c r="AR214" s="75"/>
      <c r="AS214" s="75"/>
      <c r="AT214" s="75"/>
      <c r="AU214" s="75"/>
      <c r="AV214" s="75"/>
      <c r="AW214" s="75"/>
      <c r="AX214" s="75"/>
      <c r="AY214" s="75"/>
      <c r="AZ214" s="75"/>
      <c r="BA214" s="17" t="str">
        <f t="shared" si="60"/>
        <v/>
      </c>
      <c r="BB214" s="17" t="str">
        <f t="shared" si="56"/>
        <v/>
      </c>
      <c r="BC214" s="10"/>
      <c r="BD214" s="25">
        <f t="shared" si="57"/>
        <v>0</v>
      </c>
      <c r="BE214" s="25">
        <f t="shared" si="58"/>
        <v>0</v>
      </c>
      <c r="BF214" s="10"/>
    </row>
    <row r="215" spans="1:58" ht="11.25" customHeight="1" x14ac:dyDescent="0.15">
      <c r="A215" s="306" t="s">
        <v>146</v>
      </c>
      <c r="B215" s="319" t="s">
        <v>218</v>
      </c>
      <c r="C215" s="319"/>
      <c r="D215" s="229">
        <f t="shared" si="61"/>
        <v>23</v>
      </c>
      <c r="E215" s="232"/>
      <c r="F215" s="233"/>
      <c r="G215" s="233"/>
      <c r="H215" s="115"/>
      <c r="I215" s="115"/>
      <c r="J215" s="115"/>
      <c r="K215" s="115">
        <v>5</v>
      </c>
      <c r="L215" s="115">
        <v>17</v>
      </c>
      <c r="M215" s="179">
        <v>1</v>
      </c>
      <c r="N215" s="117">
        <v>10</v>
      </c>
      <c r="O215" s="117">
        <v>13</v>
      </c>
      <c r="P215" s="118"/>
      <c r="Q215" s="75" t="str">
        <f t="shared" si="55"/>
        <v xml:space="preserve"> </v>
      </c>
      <c r="R215" s="75"/>
      <c r="S215" s="75"/>
      <c r="T215" s="75"/>
      <c r="U215" s="75"/>
      <c r="V215" s="75"/>
      <c r="W215" s="75"/>
      <c r="X215" s="75"/>
      <c r="Y215" s="75"/>
      <c r="Z215" s="75"/>
      <c r="AA215" s="75"/>
      <c r="AB215" s="75"/>
      <c r="AC215" s="75"/>
      <c r="AD215" s="75"/>
      <c r="AE215" s="75"/>
      <c r="AF215" s="75"/>
      <c r="AG215" s="75"/>
      <c r="AH215" s="75"/>
      <c r="AI215" s="75"/>
      <c r="AJ215" s="75"/>
      <c r="AK215" s="75"/>
      <c r="AL215" s="75"/>
      <c r="AM215" s="75"/>
      <c r="AN215" s="75"/>
      <c r="AO215" s="75"/>
      <c r="AP215" s="75"/>
      <c r="AQ215" s="75"/>
      <c r="AR215" s="75"/>
      <c r="AS215" s="75"/>
      <c r="AT215" s="75"/>
      <c r="AU215" s="75"/>
      <c r="AV215" s="75"/>
      <c r="AW215" s="75"/>
      <c r="AX215" s="75"/>
      <c r="AY215" s="75"/>
      <c r="AZ215" s="75"/>
      <c r="BA215" s="17" t="str">
        <f t="shared" si="60"/>
        <v/>
      </c>
      <c r="BB215" s="17" t="str">
        <f t="shared" si="56"/>
        <v/>
      </c>
      <c r="BC215" s="10"/>
      <c r="BD215" s="25">
        <f t="shared" si="57"/>
        <v>0</v>
      </c>
      <c r="BE215" s="25">
        <f t="shared" si="58"/>
        <v>0</v>
      </c>
      <c r="BF215" s="10"/>
    </row>
    <row r="216" spans="1:58" ht="11.25" customHeight="1" x14ac:dyDescent="0.15">
      <c r="A216" s="327"/>
      <c r="B216" s="320" t="s">
        <v>219</v>
      </c>
      <c r="C216" s="320"/>
      <c r="D216" s="113">
        <f t="shared" si="61"/>
        <v>60</v>
      </c>
      <c r="E216" s="77"/>
      <c r="F216" s="79"/>
      <c r="G216" s="79"/>
      <c r="H216" s="80"/>
      <c r="I216" s="80"/>
      <c r="J216" s="80"/>
      <c r="K216" s="80">
        <v>21</v>
      </c>
      <c r="L216" s="80">
        <v>36</v>
      </c>
      <c r="M216" s="98">
        <v>3</v>
      </c>
      <c r="N216" s="83">
        <v>19</v>
      </c>
      <c r="O216" s="83">
        <v>41</v>
      </c>
      <c r="P216" s="119"/>
      <c r="Q216" s="75" t="str">
        <f t="shared" si="55"/>
        <v xml:space="preserve"> </v>
      </c>
      <c r="R216" s="75"/>
      <c r="S216" s="75"/>
      <c r="T216" s="75"/>
      <c r="U216" s="75"/>
      <c r="V216" s="75"/>
      <c r="W216" s="75"/>
      <c r="X216" s="75"/>
      <c r="Y216" s="75"/>
      <c r="Z216" s="75"/>
      <c r="AA216" s="75"/>
      <c r="AB216" s="75"/>
      <c r="AC216" s="75"/>
      <c r="AD216" s="75"/>
      <c r="AE216" s="75"/>
      <c r="AF216" s="75"/>
      <c r="AG216" s="75"/>
      <c r="AH216" s="75"/>
      <c r="AI216" s="75"/>
      <c r="AJ216" s="75"/>
      <c r="AK216" s="75"/>
      <c r="AL216" s="75"/>
      <c r="AM216" s="75"/>
      <c r="AN216" s="75"/>
      <c r="AO216" s="75"/>
      <c r="AP216" s="75"/>
      <c r="AQ216" s="75"/>
      <c r="AR216" s="75"/>
      <c r="AS216" s="75"/>
      <c r="AT216" s="75"/>
      <c r="AU216" s="75"/>
      <c r="AV216" s="75"/>
      <c r="AW216" s="75"/>
      <c r="AX216" s="75"/>
      <c r="AY216" s="75"/>
      <c r="AZ216" s="75"/>
      <c r="BA216" s="17" t="str">
        <f t="shared" si="60"/>
        <v/>
      </c>
      <c r="BB216" s="17" t="str">
        <f t="shared" si="56"/>
        <v/>
      </c>
      <c r="BC216" s="10"/>
      <c r="BD216" s="25">
        <f t="shared" si="57"/>
        <v>0</v>
      </c>
      <c r="BE216" s="25">
        <f t="shared" si="58"/>
        <v>0</v>
      </c>
      <c r="BF216" s="10"/>
    </row>
    <row r="217" spans="1:58" ht="11.25" customHeight="1" x14ac:dyDescent="0.15">
      <c r="A217" s="327"/>
      <c r="B217" s="320" t="s">
        <v>141</v>
      </c>
      <c r="C217" s="320"/>
      <c r="D217" s="113">
        <f t="shared" si="61"/>
        <v>23</v>
      </c>
      <c r="E217" s="77"/>
      <c r="F217" s="79"/>
      <c r="G217" s="79"/>
      <c r="H217" s="80"/>
      <c r="I217" s="80"/>
      <c r="J217" s="80"/>
      <c r="K217" s="80">
        <v>5</v>
      </c>
      <c r="L217" s="80">
        <v>17</v>
      </c>
      <c r="M217" s="98">
        <v>1</v>
      </c>
      <c r="N217" s="83">
        <v>10</v>
      </c>
      <c r="O217" s="83">
        <v>13</v>
      </c>
      <c r="P217" s="119"/>
      <c r="Q217" s="75" t="str">
        <f t="shared" si="55"/>
        <v xml:space="preserve"> </v>
      </c>
      <c r="R217" s="75"/>
      <c r="S217" s="75"/>
      <c r="T217" s="75"/>
      <c r="U217" s="75"/>
      <c r="V217" s="75"/>
      <c r="W217" s="75"/>
      <c r="X217" s="75"/>
      <c r="Y217" s="75"/>
      <c r="Z217" s="75"/>
      <c r="AA217" s="75"/>
      <c r="AB217" s="75"/>
      <c r="AC217" s="75"/>
      <c r="AD217" s="75"/>
      <c r="AE217" s="75"/>
      <c r="AF217" s="75"/>
      <c r="AG217" s="75"/>
      <c r="AH217" s="75"/>
      <c r="AI217" s="75"/>
      <c r="AJ217" s="75"/>
      <c r="AK217" s="75"/>
      <c r="AL217" s="75"/>
      <c r="AM217" s="75"/>
      <c r="AN217" s="75"/>
      <c r="AO217" s="75"/>
      <c r="AP217" s="75"/>
      <c r="AQ217" s="75"/>
      <c r="AR217" s="75"/>
      <c r="AS217" s="75"/>
      <c r="AT217" s="75"/>
      <c r="AU217" s="75"/>
      <c r="AV217" s="75"/>
      <c r="AW217" s="75"/>
      <c r="AX217" s="75"/>
      <c r="AY217" s="75"/>
      <c r="AZ217" s="75"/>
      <c r="BA217" s="17" t="str">
        <f t="shared" si="60"/>
        <v/>
      </c>
      <c r="BB217" s="17" t="str">
        <f t="shared" si="56"/>
        <v/>
      </c>
      <c r="BC217" s="10"/>
      <c r="BD217" s="25">
        <f t="shared" si="57"/>
        <v>0</v>
      </c>
      <c r="BE217" s="25">
        <f t="shared" si="58"/>
        <v>0</v>
      </c>
      <c r="BF217" s="10"/>
    </row>
    <row r="218" spans="1:58" ht="12.95" customHeight="1" x14ac:dyDescent="0.15">
      <c r="A218" s="307"/>
      <c r="B218" s="326" t="s">
        <v>142</v>
      </c>
      <c r="C218" s="326"/>
      <c r="D218" s="195">
        <f t="shared" si="61"/>
        <v>7</v>
      </c>
      <c r="E218" s="231"/>
      <c r="F218" s="226"/>
      <c r="G218" s="226"/>
      <c r="H218" s="55"/>
      <c r="I218" s="55"/>
      <c r="J218" s="55"/>
      <c r="K218" s="55">
        <v>1</v>
      </c>
      <c r="L218" s="55">
        <v>3</v>
      </c>
      <c r="M218" s="57">
        <v>3</v>
      </c>
      <c r="N218" s="58">
        <v>3</v>
      </c>
      <c r="O218" s="58">
        <v>4</v>
      </c>
      <c r="P218" s="148"/>
      <c r="Q218" s="75" t="str">
        <f t="shared" si="55"/>
        <v xml:space="preserve"> </v>
      </c>
      <c r="R218" s="75"/>
      <c r="S218" s="75"/>
      <c r="T218" s="75"/>
      <c r="U218" s="75"/>
      <c r="V218" s="75"/>
      <c r="W218" s="75"/>
      <c r="X218" s="75"/>
      <c r="Y218" s="75"/>
      <c r="Z218" s="75"/>
      <c r="AA218" s="75"/>
      <c r="AB218" s="75"/>
      <c r="AC218" s="75"/>
      <c r="AD218" s="75"/>
      <c r="AE218" s="75"/>
      <c r="AF218" s="75"/>
      <c r="AG218" s="75"/>
      <c r="AH218" s="75"/>
      <c r="AI218" s="75"/>
      <c r="AJ218" s="75"/>
      <c r="AK218" s="75"/>
      <c r="AL218" s="75"/>
      <c r="AM218" s="75"/>
      <c r="AN218" s="75"/>
      <c r="AO218" s="75"/>
      <c r="AP218" s="75"/>
      <c r="AQ218" s="75"/>
      <c r="AR218" s="75"/>
      <c r="AS218" s="75"/>
      <c r="AT218" s="75"/>
      <c r="AU218" s="75"/>
      <c r="AV218" s="75"/>
      <c r="AW218" s="75"/>
      <c r="AX218" s="75"/>
      <c r="AY218" s="75"/>
      <c r="AZ218" s="75"/>
      <c r="BA218" s="17" t="str">
        <f t="shared" si="60"/>
        <v/>
      </c>
      <c r="BB218" s="17" t="str">
        <f t="shared" si="56"/>
        <v/>
      </c>
      <c r="BC218" s="10"/>
      <c r="BD218" s="25">
        <f t="shared" si="57"/>
        <v>0</v>
      </c>
      <c r="BE218" s="25">
        <f t="shared" si="58"/>
        <v>0</v>
      </c>
      <c r="BF218" s="10"/>
    </row>
    <row r="219" spans="1:58" ht="12.95" customHeight="1" x14ac:dyDescent="0.15">
      <c r="A219" s="306" t="s">
        <v>221</v>
      </c>
      <c r="B219" s="319" t="s">
        <v>218</v>
      </c>
      <c r="C219" s="319"/>
      <c r="D219" s="229">
        <f t="shared" si="59"/>
        <v>0</v>
      </c>
      <c r="E219" s="114"/>
      <c r="F219" s="115"/>
      <c r="G219" s="115"/>
      <c r="H219" s="115"/>
      <c r="I219" s="115"/>
      <c r="J219" s="115"/>
      <c r="K219" s="115"/>
      <c r="L219" s="115"/>
      <c r="M219" s="179"/>
      <c r="N219" s="117"/>
      <c r="O219" s="117"/>
      <c r="P219" s="118"/>
      <c r="Q219" s="75" t="str">
        <f t="shared" si="55"/>
        <v xml:space="preserve"> </v>
      </c>
      <c r="R219" s="75"/>
      <c r="S219" s="75"/>
      <c r="T219" s="75"/>
      <c r="U219" s="75"/>
      <c r="V219" s="75"/>
      <c r="W219" s="75"/>
      <c r="X219" s="75"/>
      <c r="Y219" s="75"/>
      <c r="Z219" s="75"/>
      <c r="AA219" s="75"/>
      <c r="AB219" s="75"/>
      <c r="AC219" s="75"/>
      <c r="AD219" s="75"/>
      <c r="AE219" s="75"/>
      <c r="AF219" s="75"/>
      <c r="AG219" s="75"/>
      <c r="AH219" s="75"/>
      <c r="AI219" s="75"/>
      <c r="AJ219" s="75"/>
      <c r="AK219" s="75"/>
      <c r="AL219" s="75"/>
      <c r="AM219" s="75"/>
      <c r="AN219" s="75"/>
      <c r="AO219" s="75"/>
      <c r="AP219" s="75"/>
      <c r="AQ219" s="75"/>
      <c r="AR219" s="75"/>
      <c r="AS219" s="75"/>
      <c r="AT219" s="75"/>
      <c r="AU219" s="75"/>
      <c r="AV219" s="75"/>
      <c r="AW219" s="75"/>
      <c r="AX219" s="75"/>
      <c r="AY219" s="75"/>
      <c r="AZ219" s="75"/>
      <c r="BA219" s="17" t="str">
        <f t="shared" si="60"/>
        <v/>
      </c>
      <c r="BB219" s="17" t="str">
        <f t="shared" si="56"/>
        <v/>
      </c>
      <c r="BC219" s="10"/>
      <c r="BD219" s="25">
        <f t="shared" si="57"/>
        <v>0</v>
      </c>
      <c r="BE219" s="25">
        <f t="shared" si="58"/>
        <v>0</v>
      </c>
      <c r="BF219" s="10"/>
    </row>
    <row r="220" spans="1:58" ht="12.95" customHeight="1" x14ac:dyDescent="0.15">
      <c r="A220" s="327"/>
      <c r="B220" s="320" t="s">
        <v>219</v>
      </c>
      <c r="C220" s="320"/>
      <c r="D220" s="113">
        <f t="shared" si="59"/>
        <v>0</v>
      </c>
      <c r="E220" s="96"/>
      <c r="F220" s="80"/>
      <c r="G220" s="80"/>
      <c r="H220" s="80"/>
      <c r="I220" s="80"/>
      <c r="J220" s="80"/>
      <c r="K220" s="80"/>
      <c r="L220" s="80"/>
      <c r="M220" s="98"/>
      <c r="N220" s="83"/>
      <c r="O220" s="83"/>
      <c r="P220" s="119"/>
      <c r="Q220" s="75" t="str">
        <f t="shared" si="55"/>
        <v xml:space="preserve"> </v>
      </c>
      <c r="R220" s="75"/>
      <c r="S220" s="75"/>
      <c r="T220" s="75"/>
      <c r="U220" s="75"/>
      <c r="V220" s="75"/>
      <c r="W220" s="75"/>
      <c r="X220" s="75"/>
      <c r="Y220" s="75"/>
      <c r="Z220" s="75"/>
      <c r="AA220" s="75"/>
      <c r="AB220" s="75"/>
      <c r="AC220" s="75"/>
      <c r="AD220" s="75"/>
      <c r="AE220" s="75"/>
      <c r="AF220" s="75"/>
      <c r="AG220" s="75"/>
      <c r="AH220" s="75"/>
      <c r="AI220" s="75"/>
      <c r="AJ220" s="75"/>
      <c r="AK220" s="75"/>
      <c r="AL220" s="75"/>
      <c r="AM220" s="75"/>
      <c r="AN220" s="75"/>
      <c r="AO220" s="75"/>
      <c r="AP220" s="75"/>
      <c r="AQ220" s="75"/>
      <c r="AR220" s="75"/>
      <c r="AS220" s="75"/>
      <c r="AT220" s="75"/>
      <c r="AU220" s="75"/>
      <c r="AV220" s="75"/>
      <c r="AW220" s="75"/>
      <c r="AX220" s="75"/>
      <c r="AY220" s="75"/>
      <c r="AZ220" s="75"/>
      <c r="BA220" s="17" t="str">
        <f t="shared" si="60"/>
        <v/>
      </c>
      <c r="BB220" s="17" t="str">
        <f t="shared" si="56"/>
        <v/>
      </c>
      <c r="BC220" s="10"/>
      <c r="BD220" s="25">
        <f t="shared" si="57"/>
        <v>0</v>
      </c>
      <c r="BE220" s="25">
        <f t="shared" si="58"/>
        <v>0</v>
      </c>
      <c r="BF220" s="10"/>
    </row>
    <row r="221" spans="1:58" ht="12.95" customHeight="1" x14ac:dyDescent="0.15">
      <c r="A221" s="327"/>
      <c r="B221" s="320" t="s">
        <v>141</v>
      </c>
      <c r="C221" s="320"/>
      <c r="D221" s="113">
        <f t="shared" si="59"/>
        <v>0</v>
      </c>
      <c r="E221" s="96"/>
      <c r="F221" s="80"/>
      <c r="G221" s="80"/>
      <c r="H221" s="80"/>
      <c r="I221" s="80"/>
      <c r="J221" s="80"/>
      <c r="K221" s="80"/>
      <c r="L221" s="80"/>
      <c r="M221" s="98"/>
      <c r="N221" s="83"/>
      <c r="O221" s="83"/>
      <c r="P221" s="119"/>
      <c r="Q221" s="75" t="str">
        <f t="shared" si="55"/>
        <v xml:space="preserve"> </v>
      </c>
      <c r="R221" s="75"/>
      <c r="S221" s="75"/>
      <c r="T221" s="75"/>
      <c r="U221" s="75"/>
      <c r="V221" s="75"/>
      <c r="W221" s="75"/>
      <c r="X221" s="75"/>
      <c r="Y221" s="75"/>
      <c r="Z221" s="75"/>
      <c r="AA221" s="75"/>
      <c r="AB221" s="75"/>
      <c r="AC221" s="75"/>
      <c r="AD221" s="75"/>
      <c r="AE221" s="75"/>
      <c r="AF221" s="75"/>
      <c r="AG221" s="75"/>
      <c r="AH221" s="75"/>
      <c r="AI221" s="75"/>
      <c r="AJ221" s="75"/>
      <c r="AK221" s="75"/>
      <c r="AL221" s="75"/>
      <c r="AM221" s="75"/>
      <c r="AN221" s="75"/>
      <c r="AO221" s="75"/>
      <c r="AP221" s="75"/>
      <c r="AQ221" s="75"/>
      <c r="AR221" s="75"/>
      <c r="AS221" s="75"/>
      <c r="AT221" s="75"/>
      <c r="AU221" s="75"/>
      <c r="AV221" s="75"/>
      <c r="AW221" s="75"/>
      <c r="AX221" s="75"/>
      <c r="AY221" s="75"/>
      <c r="AZ221" s="75"/>
      <c r="BA221" s="17" t="str">
        <f t="shared" si="60"/>
        <v/>
      </c>
      <c r="BB221" s="17" t="str">
        <f t="shared" si="56"/>
        <v/>
      </c>
      <c r="BC221" s="10"/>
      <c r="BD221" s="25">
        <f t="shared" si="57"/>
        <v>0</v>
      </c>
      <c r="BE221" s="25">
        <f t="shared" si="58"/>
        <v>0</v>
      </c>
      <c r="BF221" s="10"/>
    </row>
    <row r="222" spans="1:58" ht="12.95" customHeight="1" x14ac:dyDescent="0.15">
      <c r="A222" s="307"/>
      <c r="B222" s="326" t="s">
        <v>142</v>
      </c>
      <c r="C222" s="326"/>
      <c r="D222" s="195">
        <f t="shared" si="59"/>
        <v>0</v>
      </c>
      <c r="E222" s="53"/>
      <c r="F222" s="55"/>
      <c r="G222" s="55"/>
      <c r="H222" s="55"/>
      <c r="I222" s="55"/>
      <c r="J222" s="55"/>
      <c r="K222" s="55"/>
      <c r="L222" s="55"/>
      <c r="M222" s="57"/>
      <c r="N222" s="58"/>
      <c r="O222" s="58"/>
      <c r="P222" s="148"/>
      <c r="Q222" s="75" t="str">
        <f t="shared" si="55"/>
        <v xml:space="preserve"> </v>
      </c>
      <c r="R222" s="75"/>
      <c r="S222" s="75"/>
      <c r="T222" s="75"/>
      <c r="U222" s="75"/>
      <c r="V222" s="75"/>
      <c r="W222" s="75"/>
      <c r="X222" s="75"/>
      <c r="Y222" s="75"/>
      <c r="Z222" s="75"/>
      <c r="AA222" s="75"/>
      <c r="AB222" s="75"/>
      <c r="AC222" s="75"/>
      <c r="AD222" s="75"/>
      <c r="AE222" s="75"/>
      <c r="AF222" s="75"/>
      <c r="AG222" s="75"/>
      <c r="AH222" s="75"/>
      <c r="AI222" s="75"/>
      <c r="AJ222" s="75"/>
      <c r="AK222" s="75"/>
      <c r="AL222" s="75"/>
      <c r="AM222" s="75"/>
      <c r="AN222" s="75"/>
      <c r="AO222" s="75"/>
      <c r="AP222" s="75"/>
      <c r="AQ222" s="75"/>
      <c r="AR222" s="75"/>
      <c r="AS222" s="75"/>
      <c r="AT222" s="75"/>
      <c r="AU222" s="75"/>
      <c r="AV222" s="75"/>
      <c r="AW222" s="75"/>
      <c r="AX222" s="75"/>
      <c r="AY222" s="75"/>
      <c r="AZ222" s="75"/>
      <c r="BA222" s="17" t="str">
        <f t="shared" si="60"/>
        <v/>
      </c>
      <c r="BB222" s="17" t="str">
        <f t="shared" si="56"/>
        <v/>
      </c>
      <c r="BC222" s="10"/>
      <c r="BD222" s="25">
        <f t="shared" si="57"/>
        <v>0</v>
      </c>
      <c r="BE222" s="25">
        <f t="shared" si="58"/>
        <v>0</v>
      </c>
      <c r="BF222" s="10"/>
    </row>
    <row r="223" spans="1:58" ht="12.95" customHeight="1" x14ac:dyDescent="0.15">
      <c r="A223" s="306" t="s">
        <v>222</v>
      </c>
      <c r="B223" s="319" t="s">
        <v>218</v>
      </c>
      <c r="C223" s="319"/>
      <c r="D223" s="229">
        <f t="shared" si="59"/>
        <v>0</v>
      </c>
      <c r="E223" s="114"/>
      <c r="F223" s="115"/>
      <c r="G223" s="115"/>
      <c r="H223" s="115"/>
      <c r="I223" s="115"/>
      <c r="J223" s="115"/>
      <c r="K223" s="115"/>
      <c r="L223" s="115"/>
      <c r="M223" s="179"/>
      <c r="N223" s="117"/>
      <c r="O223" s="117"/>
      <c r="P223" s="118"/>
      <c r="Q223" s="75" t="str">
        <f t="shared" si="55"/>
        <v xml:space="preserve"> </v>
      </c>
      <c r="R223" s="75"/>
      <c r="S223" s="75"/>
      <c r="T223" s="75"/>
      <c r="U223" s="75"/>
      <c r="V223" s="75"/>
      <c r="W223" s="75"/>
      <c r="X223" s="75"/>
      <c r="Y223" s="75"/>
      <c r="Z223" s="75"/>
      <c r="AA223" s="75"/>
      <c r="AB223" s="75"/>
      <c r="AC223" s="75"/>
      <c r="AD223" s="75"/>
      <c r="AE223" s="75"/>
      <c r="AF223" s="75"/>
      <c r="AG223" s="75"/>
      <c r="AH223" s="75"/>
      <c r="AI223" s="75"/>
      <c r="AJ223" s="75"/>
      <c r="AK223" s="75"/>
      <c r="AL223" s="75"/>
      <c r="AM223" s="75"/>
      <c r="AN223" s="75"/>
      <c r="AO223" s="75"/>
      <c r="AP223" s="75"/>
      <c r="AQ223" s="75"/>
      <c r="AR223" s="75"/>
      <c r="AS223" s="75"/>
      <c r="AT223" s="75"/>
      <c r="AU223" s="75"/>
      <c r="AV223" s="75"/>
      <c r="AW223" s="75"/>
      <c r="AX223" s="75"/>
      <c r="AY223" s="75"/>
      <c r="AZ223" s="75"/>
      <c r="BA223" s="17" t="str">
        <f t="shared" si="60"/>
        <v/>
      </c>
      <c r="BB223" s="17" t="str">
        <f t="shared" si="56"/>
        <v/>
      </c>
      <c r="BC223" s="10"/>
      <c r="BD223" s="25">
        <f t="shared" si="57"/>
        <v>0</v>
      </c>
      <c r="BE223" s="25">
        <f t="shared" si="58"/>
        <v>0</v>
      </c>
      <c r="BF223" s="10"/>
    </row>
    <row r="224" spans="1:58" ht="12.95" customHeight="1" x14ac:dyDescent="0.15">
      <c r="A224" s="327"/>
      <c r="B224" s="320" t="s">
        <v>219</v>
      </c>
      <c r="C224" s="320"/>
      <c r="D224" s="113">
        <f t="shared" si="59"/>
        <v>0</v>
      </c>
      <c r="E224" s="96"/>
      <c r="F224" s="80"/>
      <c r="G224" s="80"/>
      <c r="H224" s="80"/>
      <c r="I224" s="80"/>
      <c r="J224" s="80"/>
      <c r="K224" s="80"/>
      <c r="L224" s="80"/>
      <c r="M224" s="98"/>
      <c r="N224" s="83"/>
      <c r="O224" s="83"/>
      <c r="P224" s="119"/>
      <c r="Q224" s="75" t="str">
        <f t="shared" si="55"/>
        <v xml:space="preserve"> </v>
      </c>
      <c r="R224" s="75"/>
      <c r="S224" s="75"/>
      <c r="T224" s="75"/>
      <c r="U224" s="75"/>
      <c r="V224" s="75"/>
      <c r="W224" s="75"/>
      <c r="X224" s="75"/>
      <c r="Y224" s="75"/>
      <c r="Z224" s="75"/>
      <c r="AA224" s="75"/>
      <c r="AB224" s="75"/>
      <c r="AC224" s="75"/>
      <c r="AD224" s="75"/>
      <c r="AE224" s="75"/>
      <c r="AF224" s="75"/>
      <c r="AG224" s="75"/>
      <c r="AH224" s="75"/>
      <c r="AI224" s="75"/>
      <c r="AJ224" s="75"/>
      <c r="AK224" s="75"/>
      <c r="AL224" s="75"/>
      <c r="AM224" s="75"/>
      <c r="AN224" s="75"/>
      <c r="AO224" s="75"/>
      <c r="AP224" s="75"/>
      <c r="AQ224" s="75"/>
      <c r="AR224" s="75"/>
      <c r="AS224" s="75"/>
      <c r="AT224" s="75"/>
      <c r="AU224" s="75"/>
      <c r="AV224" s="75"/>
      <c r="AW224" s="75"/>
      <c r="AX224" s="75"/>
      <c r="AY224" s="75"/>
      <c r="AZ224" s="75"/>
      <c r="BA224" s="17" t="str">
        <f t="shared" si="60"/>
        <v/>
      </c>
      <c r="BB224" s="17" t="str">
        <f t="shared" si="56"/>
        <v/>
      </c>
      <c r="BC224" s="10"/>
      <c r="BD224" s="25">
        <f t="shared" si="57"/>
        <v>0</v>
      </c>
      <c r="BE224" s="25">
        <f t="shared" si="58"/>
        <v>0</v>
      </c>
      <c r="BF224" s="10"/>
    </row>
    <row r="225" spans="1:58" ht="12.95" customHeight="1" x14ac:dyDescent="0.15">
      <c r="A225" s="327"/>
      <c r="B225" s="320" t="s">
        <v>141</v>
      </c>
      <c r="C225" s="320"/>
      <c r="D225" s="113">
        <f t="shared" si="59"/>
        <v>0</v>
      </c>
      <c r="E225" s="96"/>
      <c r="F225" s="80"/>
      <c r="G225" s="80"/>
      <c r="H225" s="80"/>
      <c r="I225" s="80"/>
      <c r="J225" s="80"/>
      <c r="K225" s="80"/>
      <c r="L225" s="80"/>
      <c r="M225" s="98"/>
      <c r="N225" s="83"/>
      <c r="O225" s="83"/>
      <c r="P225" s="119"/>
      <c r="Q225" s="75" t="str">
        <f t="shared" si="55"/>
        <v xml:space="preserve"> </v>
      </c>
      <c r="R225" s="75"/>
      <c r="S225" s="75"/>
      <c r="T225" s="75"/>
      <c r="U225" s="75"/>
      <c r="V225" s="75"/>
      <c r="W225" s="75"/>
      <c r="X225" s="75"/>
      <c r="Y225" s="75"/>
      <c r="Z225" s="75"/>
      <c r="AA225" s="75"/>
      <c r="AB225" s="75"/>
      <c r="AC225" s="75"/>
      <c r="AD225" s="75"/>
      <c r="AE225" s="75"/>
      <c r="AF225" s="75"/>
      <c r="AG225" s="75"/>
      <c r="AH225" s="75"/>
      <c r="AI225" s="75"/>
      <c r="AJ225" s="75"/>
      <c r="AK225" s="75"/>
      <c r="AL225" s="75"/>
      <c r="AM225" s="75"/>
      <c r="AN225" s="75"/>
      <c r="AO225" s="75"/>
      <c r="AP225" s="75"/>
      <c r="AQ225" s="75"/>
      <c r="AR225" s="75"/>
      <c r="AS225" s="75"/>
      <c r="AT225" s="75"/>
      <c r="AU225" s="75"/>
      <c r="AV225" s="75"/>
      <c r="AW225" s="75"/>
      <c r="AX225" s="75"/>
      <c r="AY225" s="75"/>
      <c r="AZ225" s="75"/>
      <c r="BA225" s="17" t="str">
        <f t="shared" si="60"/>
        <v/>
      </c>
      <c r="BB225" s="17" t="str">
        <f t="shared" si="56"/>
        <v/>
      </c>
      <c r="BC225" s="10"/>
      <c r="BD225" s="25">
        <f t="shared" si="57"/>
        <v>0</v>
      </c>
      <c r="BE225" s="25">
        <f t="shared" si="58"/>
        <v>0</v>
      </c>
      <c r="BF225" s="10"/>
    </row>
    <row r="226" spans="1:58" ht="12.95" customHeight="1" x14ac:dyDescent="0.15">
      <c r="A226" s="307"/>
      <c r="B226" s="326" t="s">
        <v>142</v>
      </c>
      <c r="C226" s="326"/>
      <c r="D226" s="195">
        <f t="shared" si="59"/>
        <v>0</v>
      </c>
      <c r="E226" s="53"/>
      <c r="F226" s="55"/>
      <c r="G226" s="55"/>
      <c r="H226" s="55"/>
      <c r="I226" s="55"/>
      <c r="J226" s="55"/>
      <c r="K226" s="55"/>
      <c r="L226" s="55"/>
      <c r="M226" s="57"/>
      <c r="N226" s="58"/>
      <c r="O226" s="58"/>
      <c r="P226" s="148"/>
      <c r="Q226" s="75" t="str">
        <f t="shared" si="55"/>
        <v xml:space="preserve"> </v>
      </c>
      <c r="R226" s="75"/>
      <c r="S226" s="75"/>
      <c r="T226" s="75"/>
      <c r="U226" s="75"/>
      <c r="V226" s="75"/>
      <c r="W226" s="75"/>
      <c r="X226" s="75"/>
      <c r="Y226" s="75"/>
      <c r="Z226" s="75"/>
      <c r="AA226" s="75"/>
      <c r="AB226" s="75"/>
      <c r="AC226" s="75"/>
      <c r="AD226" s="75"/>
      <c r="AE226" s="75"/>
      <c r="AF226" s="75"/>
      <c r="AG226" s="75"/>
      <c r="AH226" s="75"/>
      <c r="AI226" s="75"/>
      <c r="AJ226" s="75"/>
      <c r="AK226" s="75"/>
      <c r="AL226" s="75"/>
      <c r="AM226" s="75"/>
      <c r="AN226" s="75"/>
      <c r="AO226" s="75"/>
      <c r="AP226" s="75"/>
      <c r="AQ226" s="75"/>
      <c r="AR226" s="75"/>
      <c r="AS226" s="75"/>
      <c r="AT226" s="75"/>
      <c r="AU226" s="75"/>
      <c r="AV226" s="75"/>
      <c r="AW226" s="75"/>
      <c r="AX226" s="75"/>
      <c r="AY226" s="75"/>
      <c r="AZ226" s="75"/>
      <c r="BA226" s="17" t="str">
        <f t="shared" si="60"/>
        <v/>
      </c>
      <c r="BB226" s="17" t="str">
        <f t="shared" si="56"/>
        <v/>
      </c>
      <c r="BC226" s="10"/>
      <c r="BD226" s="25">
        <f t="shared" si="57"/>
        <v>0</v>
      </c>
      <c r="BE226" s="25">
        <f t="shared" si="58"/>
        <v>0</v>
      </c>
      <c r="BF226" s="10"/>
    </row>
    <row r="227" spans="1:58" ht="12.95" customHeight="1" x14ac:dyDescent="0.15">
      <c r="A227" s="306" t="s">
        <v>147</v>
      </c>
      <c r="B227" s="319" t="s">
        <v>218</v>
      </c>
      <c r="C227" s="319"/>
      <c r="D227" s="229">
        <f t="shared" si="59"/>
        <v>0</v>
      </c>
      <c r="E227" s="114"/>
      <c r="F227" s="115"/>
      <c r="G227" s="115"/>
      <c r="H227" s="115"/>
      <c r="I227" s="115"/>
      <c r="J227" s="115"/>
      <c r="K227" s="115"/>
      <c r="L227" s="115"/>
      <c r="M227" s="179"/>
      <c r="N227" s="117"/>
      <c r="O227" s="117"/>
      <c r="P227" s="118"/>
      <c r="Q227" s="75" t="str">
        <f t="shared" si="55"/>
        <v xml:space="preserve"> </v>
      </c>
      <c r="R227" s="75"/>
      <c r="S227" s="75"/>
      <c r="T227" s="75"/>
      <c r="U227" s="75"/>
      <c r="V227" s="75"/>
      <c r="W227" s="75"/>
      <c r="X227" s="75"/>
      <c r="Y227" s="75"/>
      <c r="Z227" s="75"/>
      <c r="AA227" s="75"/>
      <c r="AB227" s="75"/>
      <c r="AC227" s="75"/>
      <c r="AD227" s="75"/>
      <c r="AE227" s="75"/>
      <c r="AF227" s="75"/>
      <c r="AG227" s="75"/>
      <c r="AH227" s="75"/>
      <c r="AI227" s="75"/>
      <c r="AJ227" s="75"/>
      <c r="AK227" s="75"/>
      <c r="AL227" s="75"/>
      <c r="AM227" s="75"/>
      <c r="AN227" s="75"/>
      <c r="AO227" s="75"/>
      <c r="AP227" s="75"/>
      <c r="AQ227" s="75"/>
      <c r="AR227" s="75"/>
      <c r="AS227" s="75"/>
      <c r="AT227" s="75"/>
      <c r="AU227" s="75"/>
      <c r="AV227" s="75"/>
      <c r="AW227" s="75"/>
      <c r="AX227" s="75"/>
      <c r="AY227" s="75"/>
      <c r="AZ227" s="75"/>
      <c r="BA227" s="17" t="str">
        <f t="shared" si="60"/>
        <v/>
      </c>
      <c r="BB227" s="17" t="str">
        <f t="shared" si="56"/>
        <v/>
      </c>
      <c r="BC227" s="10"/>
      <c r="BD227" s="25">
        <f t="shared" si="57"/>
        <v>0</v>
      </c>
      <c r="BE227" s="25">
        <f t="shared" si="58"/>
        <v>0</v>
      </c>
      <c r="BF227" s="10"/>
    </row>
    <row r="228" spans="1:58" ht="12.95" customHeight="1" x14ac:dyDescent="0.15">
      <c r="A228" s="327"/>
      <c r="B228" s="320" t="s">
        <v>219</v>
      </c>
      <c r="C228" s="320"/>
      <c r="D228" s="113">
        <f t="shared" si="59"/>
        <v>0</v>
      </c>
      <c r="E228" s="96"/>
      <c r="F228" s="80"/>
      <c r="G228" s="80"/>
      <c r="H228" s="80"/>
      <c r="I228" s="80"/>
      <c r="J228" s="80"/>
      <c r="K228" s="80"/>
      <c r="L228" s="80"/>
      <c r="M228" s="98"/>
      <c r="N228" s="83"/>
      <c r="O228" s="83"/>
      <c r="P228" s="119"/>
      <c r="Q228" s="75" t="str">
        <f t="shared" si="55"/>
        <v xml:space="preserve"> </v>
      </c>
      <c r="R228" s="75"/>
      <c r="S228" s="75"/>
      <c r="T228" s="75"/>
      <c r="U228" s="75"/>
      <c r="V228" s="75"/>
      <c r="W228" s="75"/>
      <c r="X228" s="75"/>
      <c r="Y228" s="75"/>
      <c r="Z228" s="75"/>
      <c r="AA228" s="75"/>
      <c r="AB228" s="75"/>
      <c r="AC228" s="75"/>
      <c r="AD228" s="75"/>
      <c r="AE228" s="75"/>
      <c r="AF228" s="75"/>
      <c r="AG228" s="75"/>
      <c r="AH228" s="75"/>
      <c r="AI228" s="75"/>
      <c r="AJ228" s="75"/>
      <c r="AK228" s="75"/>
      <c r="AL228" s="75"/>
      <c r="AM228" s="75"/>
      <c r="AN228" s="75"/>
      <c r="AO228" s="75"/>
      <c r="AP228" s="75"/>
      <c r="AQ228" s="75"/>
      <c r="AR228" s="75"/>
      <c r="AS228" s="75"/>
      <c r="AT228" s="75"/>
      <c r="AU228" s="75"/>
      <c r="AV228" s="75"/>
      <c r="AW228" s="75"/>
      <c r="AX228" s="75"/>
      <c r="AY228" s="75"/>
      <c r="AZ228" s="75"/>
      <c r="BA228" s="17" t="str">
        <f t="shared" si="60"/>
        <v/>
      </c>
      <c r="BB228" s="17" t="str">
        <f t="shared" si="56"/>
        <v/>
      </c>
      <c r="BC228" s="10"/>
      <c r="BD228" s="25">
        <f t="shared" si="57"/>
        <v>0</v>
      </c>
      <c r="BE228" s="25">
        <f t="shared" si="58"/>
        <v>0</v>
      </c>
      <c r="BF228" s="10"/>
    </row>
    <row r="229" spans="1:58" ht="12.95" customHeight="1" x14ac:dyDescent="0.15">
      <c r="A229" s="327"/>
      <c r="B229" s="320" t="s">
        <v>141</v>
      </c>
      <c r="C229" s="320"/>
      <c r="D229" s="113">
        <f t="shared" si="59"/>
        <v>0</v>
      </c>
      <c r="E229" s="96"/>
      <c r="F229" s="80"/>
      <c r="G229" s="80"/>
      <c r="H229" s="80"/>
      <c r="I229" s="80"/>
      <c r="J229" s="80"/>
      <c r="K229" s="80"/>
      <c r="L229" s="80"/>
      <c r="M229" s="98"/>
      <c r="N229" s="83"/>
      <c r="O229" s="83"/>
      <c r="P229" s="119"/>
      <c r="Q229" s="75" t="str">
        <f t="shared" si="55"/>
        <v xml:space="preserve"> </v>
      </c>
      <c r="R229" s="75"/>
      <c r="S229" s="75"/>
      <c r="T229" s="75"/>
      <c r="U229" s="75"/>
      <c r="V229" s="75"/>
      <c r="W229" s="75"/>
      <c r="X229" s="75"/>
      <c r="Y229" s="75"/>
      <c r="Z229" s="75"/>
      <c r="AA229" s="75"/>
      <c r="AB229" s="75"/>
      <c r="AC229" s="75"/>
      <c r="AD229" s="75"/>
      <c r="AE229" s="75"/>
      <c r="AF229" s="75"/>
      <c r="AG229" s="75"/>
      <c r="AH229" s="75"/>
      <c r="AI229" s="75"/>
      <c r="AJ229" s="75"/>
      <c r="AK229" s="75"/>
      <c r="AL229" s="75"/>
      <c r="AM229" s="75"/>
      <c r="AN229" s="75"/>
      <c r="AO229" s="75"/>
      <c r="AP229" s="75"/>
      <c r="AQ229" s="75"/>
      <c r="AR229" s="75"/>
      <c r="AS229" s="75"/>
      <c r="AT229" s="75"/>
      <c r="AU229" s="75"/>
      <c r="AV229" s="75"/>
      <c r="AW229" s="75"/>
      <c r="AX229" s="75"/>
      <c r="AY229" s="75"/>
      <c r="AZ229" s="75"/>
      <c r="BA229" s="17" t="str">
        <f t="shared" si="60"/>
        <v/>
      </c>
      <c r="BB229" s="17" t="str">
        <f t="shared" si="56"/>
        <v/>
      </c>
      <c r="BC229" s="10"/>
      <c r="BD229" s="25">
        <f t="shared" si="57"/>
        <v>0</v>
      </c>
      <c r="BE229" s="25">
        <f t="shared" si="58"/>
        <v>0</v>
      </c>
      <c r="BF229" s="10"/>
    </row>
    <row r="230" spans="1:58" ht="12.95" customHeight="1" x14ac:dyDescent="0.15">
      <c r="A230" s="307"/>
      <c r="B230" s="326" t="s">
        <v>142</v>
      </c>
      <c r="C230" s="326"/>
      <c r="D230" s="195">
        <f t="shared" si="59"/>
        <v>0</v>
      </c>
      <c r="E230" s="53"/>
      <c r="F230" s="55"/>
      <c r="G230" s="55"/>
      <c r="H230" s="55"/>
      <c r="I230" s="55"/>
      <c r="J230" s="55"/>
      <c r="K230" s="55"/>
      <c r="L230" s="55"/>
      <c r="M230" s="57"/>
      <c r="N230" s="58"/>
      <c r="O230" s="58"/>
      <c r="P230" s="148"/>
      <c r="Q230" s="75" t="str">
        <f t="shared" si="55"/>
        <v xml:space="preserve"> </v>
      </c>
      <c r="R230" s="75"/>
      <c r="S230" s="75"/>
      <c r="T230" s="75"/>
      <c r="U230" s="75"/>
      <c r="V230" s="75"/>
      <c r="W230" s="75"/>
      <c r="X230" s="75"/>
      <c r="Y230" s="75"/>
      <c r="Z230" s="75"/>
      <c r="AA230" s="75"/>
      <c r="AB230" s="75"/>
      <c r="AC230" s="75"/>
      <c r="AD230" s="75"/>
      <c r="AE230" s="75"/>
      <c r="AF230" s="75"/>
      <c r="AG230" s="75"/>
      <c r="AH230" s="75"/>
      <c r="AI230" s="75"/>
      <c r="AJ230" s="75"/>
      <c r="AK230" s="75"/>
      <c r="AL230" s="75"/>
      <c r="AM230" s="75"/>
      <c r="AN230" s="75"/>
      <c r="AO230" s="75"/>
      <c r="AP230" s="75"/>
      <c r="AQ230" s="75"/>
      <c r="AR230" s="75"/>
      <c r="AS230" s="75"/>
      <c r="AT230" s="75"/>
      <c r="AU230" s="75"/>
      <c r="AV230" s="75"/>
      <c r="AW230" s="75"/>
      <c r="AX230" s="75"/>
      <c r="AY230" s="75"/>
      <c r="AZ230" s="75"/>
      <c r="BA230" s="17" t="str">
        <f t="shared" si="60"/>
        <v/>
      </c>
      <c r="BB230" s="17" t="str">
        <f t="shared" si="56"/>
        <v/>
      </c>
      <c r="BC230" s="10"/>
      <c r="BD230" s="25">
        <f t="shared" si="57"/>
        <v>0</v>
      </c>
      <c r="BE230" s="25">
        <f t="shared" si="58"/>
        <v>0</v>
      </c>
      <c r="BF230" s="10"/>
    </row>
    <row r="231" spans="1:58" ht="12.95" customHeight="1" x14ac:dyDescent="0.15">
      <c r="A231" s="317" t="s">
        <v>223</v>
      </c>
      <c r="B231" s="319" t="s">
        <v>218</v>
      </c>
      <c r="C231" s="319"/>
      <c r="D231" s="229">
        <f t="shared" si="59"/>
        <v>0</v>
      </c>
      <c r="E231" s="114"/>
      <c r="F231" s="115"/>
      <c r="G231" s="115"/>
      <c r="H231" s="115"/>
      <c r="I231" s="115"/>
      <c r="J231" s="115"/>
      <c r="K231" s="115"/>
      <c r="L231" s="115"/>
      <c r="M231" s="179"/>
      <c r="N231" s="117"/>
      <c r="O231" s="117"/>
      <c r="P231" s="118"/>
      <c r="Q231" s="75" t="str">
        <f t="shared" si="55"/>
        <v xml:space="preserve"> </v>
      </c>
      <c r="R231" s="75"/>
      <c r="S231" s="75"/>
      <c r="T231" s="75"/>
      <c r="U231" s="75"/>
      <c r="V231" s="75"/>
      <c r="W231" s="75"/>
      <c r="X231" s="75"/>
      <c r="Y231" s="75"/>
      <c r="Z231" s="75"/>
      <c r="AA231" s="75"/>
      <c r="AB231" s="75"/>
      <c r="AC231" s="75"/>
      <c r="AD231" s="75"/>
      <c r="AE231" s="75"/>
      <c r="AF231" s="75"/>
      <c r="AG231" s="75"/>
      <c r="AH231" s="75"/>
      <c r="AI231" s="75"/>
      <c r="AJ231" s="75"/>
      <c r="AK231" s="75"/>
      <c r="AL231" s="75"/>
      <c r="AM231" s="75"/>
      <c r="AN231" s="75"/>
      <c r="AO231" s="75"/>
      <c r="AP231" s="75"/>
      <c r="AQ231" s="75"/>
      <c r="AR231" s="75"/>
      <c r="AS231" s="75"/>
      <c r="AT231" s="75"/>
      <c r="AU231" s="75"/>
      <c r="AV231" s="75"/>
      <c r="AW231" s="75"/>
      <c r="AX231" s="75"/>
      <c r="AY231" s="75"/>
      <c r="AZ231" s="75"/>
      <c r="BA231" s="17" t="str">
        <f t="shared" si="60"/>
        <v/>
      </c>
      <c r="BB231" s="17" t="str">
        <f t="shared" si="56"/>
        <v/>
      </c>
      <c r="BC231" s="10"/>
      <c r="BD231" s="25">
        <f t="shared" si="57"/>
        <v>0</v>
      </c>
      <c r="BE231" s="25">
        <f t="shared" si="58"/>
        <v>0</v>
      </c>
      <c r="BF231" s="10"/>
    </row>
    <row r="232" spans="1:58" ht="12.95" customHeight="1" x14ac:dyDescent="0.15">
      <c r="A232" s="318"/>
      <c r="B232" s="320" t="s">
        <v>219</v>
      </c>
      <c r="C232" s="320"/>
      <c r="D232" s="113">
        <f t="shared" si="59"/>
        <v>0</v>
      </c>
      <c r="E232" s="96"/>
      <c r="F232" s="80"/>
      <c r="G232" s="80"/>
      <c r="H232" s="80"/>
      <c r="I232" s="80"/>
      <c r="J232" s="80"/>
      <c r="K232" s="80"/>
      <c r="L232" s="80"/>
      <c r="M232" s="98"/>
      <c r="N232" s="83"/>
      <c r="O232" s="83"/>
      <c r="P232" s="119"/>
      <c r="Q232" s="75" t="str">
        <f t="shared" si="55"/>
        <v xml:space="preserve"> </v>
      </c>
      <c r="R232" s="75"/>
      <c r="S232" s="75"/>
      <c r="T232" s="75"/>
      <c r="U232" s="75"/>
      <c r="V232" s="75"/>
      <c r="W232" s="75"/>
      <c r="X232" s="75"/>
      <c r="Y232" s="75"/>
      <c r="Z232" s="75"/>
      <c r="AA232" s="75"/>
      <c r="AB232" s="75"/>
      <c r="AC232" s="75"/>
      <c r="AD232" s="75"/>
      <c r="AE232" s="75"/>
      <c r="AF232" s="75"/>
      <c r="AG232" s="75"/>
      <c r="AH232" s="75"/>
      <c r="AI232" s="75"/>
      <c r="AJ232" s="75"/>
      <c r="AK232" s="75"/>
      <c r="AL232" s="75"/>
      <c r="AM232" s="75"/>
      <c r="AN232" s="75"/>
      <c r="AO232" s="75"/>
      <c r="AP232" s="75"/>
      <c r="AQ232" s="75"/>
      <c r="AR232" s="75"/>
      <c r="AS232" s="75"/>
      <c r="AT232" s="75"/>
      <c r="AU232" s="75"/>
      <c r="AV232" s="75"/>
      <c r="AW232" s="75"/>
      <c r="AX232" s="75"/>
      <c r="AY232" s="75"/>
      <c r="AZ232" s="75"/>
      <c r="BA232" s="17" t="str">
        <f t="shared" si="60"/>
        <v/>
      </c>
      <c r="BB232" s="17" t="str">
        <f t="shared" si="56"/>
        <v/>
      </c>
      <c r="BC232" s="10"/>
      <c r="BD232" s="25">
        <f t="shared" si="57"/>
        <v>0</v>
      </c>
      <c r="BE232" s="25">
        <f t="shared" si="58"/>
        <v>0</v>
      </c>
      <c r="BF232" s="10"/>
    </row>
    <row r="233" spans="1:58" ht="12.95" customHeight="1" x14ac:dyDescent="0.15">
      <c r="A233" s="318"/>
      <c r="B233" s="320" t="s">
        <v>141</v>
      </c>
      <c r="C233" s="320"/>
      <c r="D233" s="113">
        <f t="shared" si="59"/>
        <v>0</v>
      </c>
      <c r="E233" s="96"/>
      <c r="F233" s="80"/>
      <c r="G233" s="80"/>
      <c r="H233" s="80"/>
      <c r="I233" s="80"/>
      <c r="J233" s="80"/>
      <c r="K233" s="80"/>
      <c r="L233" s="80"/>
      <c r="M233" s="98"/>
      <c r="N233" s="83"/>
      <c r="O233" s="83"/>
      <c r="P233" s="119"/>
      <c r="Q233" s="75" t="str">
        <f t="shared" si="55"/>
        <v xml:space="preserve"> </v>
      </c>
      <c r="R233" s="75"/>
      <c r="S233" s="75"/>
      <c r="T233" s="75"/>
      <c r="U233" s="75"/>
      <c r="V233" s="75"/>
      <c r="W233" s="75"/>
      <c r="X233" s="75"/>
      <c r="Y233" s="75"/>
      <c r="Z233" s="75"/>
      <c r="AA233" s="75"/>
      <c r="AB233" s="75"/>
      <c r="AC233" s="75"/>
      <c r="AD233" s="75"/>
      <c r="AE233" s="75"/>
      <c r="AF233" s="75"/>
      <c r="AG233" s="75"/>
      <c r="AH233" s="75"/>
      <c r="AI233" s="75"/>
      <c r="AJ233" s="75"/>
      <c r="AK233" s="75"/>
      <c r="AL233" s="75"/>
      <c r="AM233" s="75"/>
      <c r="AN233" s="75"/>
      <c r="AO233" s="75"/>
      <c r="AP233" s="75"/>
      <c r="AQ233" s="75"/>
      <c r="AR233" s="75"/>
      <c r="AS233" s="75"/>
      <c r="AT233" s="75"/>
      <c r="AU233" s="75"/>
      <c r="AV233" s="75"/>
      <c r="AW233" s="75"/>
      <c r="AX233" s="75"/>
      <c r="AY233" s="75"/>
      <c r="AZ233" s="75"/>
      <c r="BA233" s="17" t="str">
        <f t="shared" si="60"/>
        <v/>
      </c>
      <c r="BB233" s="17" t="str">
        <f t="shared" si="56"/>
        <v/>
      </c>
      <c r="BC233" s="10"/>
      <c r="BD233" s="25">
        <f t="shared" si="57"/>
        <v>0</v>
      </c>
      <c r="BE233" s="25">
        <f t="shared" si="58"/>
        <v>0</v>
      </c>
      <c r="BF233" s="10"/>
    </row>
    <row r="234" spans="1:58" ht="12.95" customHeight="1" thickBot="1" x14ac:dyDescent="0.2">
      <c r="A234" s="318"/>
      <c r="B234" s="321" t="s">
        <v>142</v>
      </c>
      <c r="C234" s="321"/>
      <c r="D234" s="191">
        <f t="shared" si="59"/>
        <v>0</v>
      </c>
      <c r="E234" s="142"/>
      <c r="F234" s="144"/>
      <c r="G234" s="144"/>
      <c r="H234" s="144"/>
      <c r="I234" s="144"/>
      <c r="J234" s="144"/>
      <c r="K234" s="144"/>
      <c r="L234" s="144"/>
      <c r="M234" s="145"/>
      <c r="N234" s="87"/>
      <c r="O234" s="87"/>
      <c r="P234" s="157"/>
      <c r="Q234" s="75" t="str">
        <f t="shared" si="55"/>
        <v xml:space="preserve"> </v>
      </c>
      <c r="R234" s="75"/>
      <c r="S234" s="75"/>
      <c r="T234" s="75"/>
      <c r="U234" s="75"/>
      <c r="V234" s="75"/>
      <c r="W234" s="75"/>
      <c r="X234" s="75"/>
      <c r="Y234" s="75"/>
      <c r="Z234" s="75"/>
      <c r="AA234" s="75"/>
      <c r="AB234" s="75"/>
      <c r="AC234" s="75"/>
      <c r="AD234" s="75"/>
      <c r="AE234" s="75"/>
      <c r="AF234" s="75"/>
      <c r="AG234" s="75"/>
      <c r="AH234" s="75"/>
      <c r="AI234" s="75"/>
      <c r="AJ234" s="75"/>
      <c r="AK234" s="75"/>
      <c r="AL234" s="75"/>
      <c r="AM234" s="75"/>
      <c r="AN234" s="75"/>
      <c r="AO234" s="75"/>
      <c r="AP234" s="75"/>
      <c r="AQ234" s="75"/>
      <c r="AR234" s="75"/>
      <c r="AS234" s="75"/>
      <c r="AT234" s="75"/>
      <c r="AU234" s="75"/>
      <c r="AV234" s="75"/>
      <c r="AW234" s="75"/>
      <c r="AX234" s="75"/>
      <c r="AY234" s="75"/>
      <c r="AZ234" s="75"/>
      <c r="BA234" s="17" t="str">
        <f t="shared" si="60"/>
        <v/>
      </c>
      <c r="BB234" s="17" t="str">
        <f t="shared" si="56"/>
        <v/>
      </c>
      <c r="BC234" s="10"/>
      <c r="BD234" s="25">
        <f t="shared" si="57"/>
        <v>0</v>
      </c>
      <c r="BE234" s="25">
        <f t="shared" si="58"/>
        <v>0</v>
      </c>
      <c r="BF234" s="10"/>
    </row>
    <row r="235" spans="1:58" ht="12.95" customHeight="1" thickTop="1" x14ac:dyDescent="0.15">
      <c r="A235" s="322" t="s">
        <v>4</v>
      </c>
      <c r="B235" s="325" t="s">
        <v>218</v>
      </c>
      <c r="C235" s="325"/>
      <c r="D235" s="234">
        <f t="shared" si="59"/>
        <v>178</v>
      </c>
      <c r="E235" s="235">
        <f t="shared" ref="E235:G238" si="62">+E183+E187+E191+E195+E199+E203+E207+E219+E223+E227+E231</f>
        <v>12</v>
      </c>
      <c r="F235" s="236">
        <f t="shared" si="62"/>
        <v>3</v>
      </c>
      <c r="G235" s="236">
        <f t="shared" si="62"/>
        <v>4</v>
      </c>
      <c r="H235" s="236">
        <f t="shared" ref="H235:J238" si="63">+H183+H187+H191+H195+H199+H203+H207+H211+H219+H223+H227+H231+H215</f>
        <v>2</v>
      </c>
      <c r="I235" s="236">
        <f t="shared" si="63"/>
        <v>25</v>
      </c>
      <c r="J235" s="236">
        <f t="shared" si="63"/>
        <v>39</v>
      </c>
      <c r="K235" s="236">
        <f>+K183+K187+K191+K199+K203+K207+K211+K219+K223+K227+K231+K215</f>
        <v>56</v>
      </c>
      <c r="L235" s="236">
        <f t="shared" ref="L235:M238" si="64">+L183+L187+L191+L199+L207+L211+L219+L223+L227+L231+L215</f>
        <v>23</v>
      </c>
      <c r="M235" s="237">
        <f t="shared" si="64"/>
        <v>14</v>
      </c>
      <c r="N235" s="234">
        <f t="shared" ref="N235:O238" si="65">+N183+N187+N191+N195+N199+N203+N207+N211+N219+N223+N227+N231+N215</f>
        <v>70</v>
      </c>
      <c r="O235" s="234">
        <f t="shared" si="65"/>
        <v>108</v>
      </c>
      <c r="P235" s="234">
        <f>+P183+P187+P191+P199+P207+P211+P219+P223+P227+P231+P215</f>
        <v>0</v>
      </c>
      <c r="Q235" s="75" t="str">
        <f t="shared" si="55"/>
        <v xml:space="preserve"> </v>
      </c>
      <c r="R235" s="75"/>
      <c r="S235" s="75"/>
      <c r="T235" s="75"/>
      <c r="U235" s="75"/>
      <c r="V235" s="75"/>
      <c r="W235" s="75"/>
      <c r="X235" s="75"/>
      <c r="Y235" s="75"/>
      <c r="Z235" s="75"/>
      <c r="AA235" s="75"/>
      <c r="AB235" s="75"/>
      <c r="AC235" s="75"/>
      <c r="AD235" s="75"/>
      <c r="AE235" s="75"/>
      <c r="AF235" s="75"/>
      <c r="AG235" s="75"/>
      <c r="AH235" s="75"/>
      <c r="AI235" s="75"/>
      <c r="AJ235" s="75"/>
      <c r="AK235" s="75"/>
      <c r="AL235" s="75"/>
      <c r="AM235" s="75"/>
      <c r="AN235" s="75"/>
      <c r="AO235" s="75"/>
      <c r="AP235" s="75"/>
      <c r="AQ235" s="75"/>
      <c r="AR235" s="75"/>
      <c r="AS235" s="75"/>
      <c r="AT235" s="75"/>
      <c r="AU235" s="75"/>
      <c r="AV235" s="75"/>
      <c r="AW235" s="75"/>
      <c r="AX235" s="75"/>
      <c r="AY235" s="75"/>
      <c r="AZ235" s="75"/>
      <c r="BA235" s="17" t="str">
        <f t="shared" si="60"/>
        <v/>
      </c>
      <c r="BB235" s="17" t="str">
        <f t="shared" si="56"/>
        <v/>
      </c>
      <c r="BC235" s="10"/>
      <c r="BD235" s="25">
        <f t="shared" si="57"/>
        <v>0</v>
      </c>
      <c r="BE235" s="25">
        <f t="shared" si="58"/>
        <v>0</v>
      </c>
      <c r="BF235" s="10"/>
    </row>
    <row r="236" spans="1:58" ht="12.95" customHeight="1" x14ac:dyDescent="0.15">
      <c r="A236" s="323"/>
      <c r="B236" s="320" t="s">
        <v>219</v>
      </c>
      <c r="C236" s="320"/>
      <c r="D236" s="113">
        <f t="shared" si="59"/>
        <v>556</v>
      </c>
      <c r="E236" s="238">
        <f t="shared" si="62"/>
        <v>57</v>
      </c>
      <c r="F236" s="239">
        <f t="shared" si="62"/>
        <v>12</v>
      </c>
      <c r="G236" s="239">
        <f t="shared" si="62"/>
        <v>23</v>
      </c>
      <c r="H236" s="239">
        <f t="shared" si="63"/>
        <v>9</v>
      </c>
      <c r="I236" s="239">
        <f t="shared" si="63"/>
        <v>90</v>
      </c>
      <c r="J236" s="239">
        <f t="shared" si="63"/>
        <v>94</v>
      </c>
      <c r="K236" s="239">
        <f>+K184+K188+K192+K200+K204+K208+K212+K220+K224+K228+K232+K216</f>
        <v>179</v>
      </c>
      <c r="L236" s="239">
        <f t="shared" si="64"/>
        <v>56</v>
      </c>
      <c r="M236" s="240">
        <f t="shared" si="64"/>
        <v>36</v>
      </c>
      <c r="N236" s="113">
        <f t="shared" si="65"/>
        <v>207</v>
      </c>
      <c r="O236" s="113">
        <f t="shared" si="65"/>
        <v>349</v>
      </c>
      <c r="P236" s="113">
        <f>+P184+P188+P192+P200+P208+P212+P220+P224+P228+P232+P216</f>
        <v>1</v>
      </c>
      <c r="Q236" s="75" t="str">
        <f t="shared" si="55"/>
        <v xml:space="preserve"> </v>
      </c>
      <c r="R236" s="75"/>
      <c r="S236" s="75"/>
      <c r="T236" s="75"/>
      <c r="U236" s="75"/>
      <c r="V236" s="75"/>
      <c r="W236" s="75"/>
      <c r="X236" s="75"/>
      <c r="Y236" s="75"/>
      <c r="Z236" s="75"/>
      <c r="AA236" s="75"/>
      <c r="AB236" s="75"/>
      <c r="AC236" s="75"/>
      <c r="AD236" s="75"/>
      <c r="AE236" s="75"/>
      <c r="AF236" s="75"/>
      <c r="AG236" s="75"/>
      <c r="AH236" s="75"/>
      <c r="AI236" s="75"/>
      <c r="AJ236" s="75"/>
      <c r="AK236" s="75"/>
      <c r="AL236" s="75"/>
      <c r="AM236" s="75"/>
      <c r="AN236" s="75"/>
      <c r="AO236" s="75"/>
      <c r="AP236" s="75"/>
      <c r="AQ236" s="75"/>
      <c r="AR236" s="75"/>
      <c r="AS236" s="75"/>
      <c r="AT236" s="75"/>
      <c r="AU236" s="75"/>
      <c r="AV236" s="75"/>
      <c r="AW236" s="75"/>
      <c r="AX236" s="75"/>
      <c r="AY236" s="75"/>
      <c r="AZ236" s="75"/>
      <c r="BA236" s="17" t="str">
        <f t="shared" si="60"/>
        <v/>
      </c>
      <c r="BB236" s="17" t="str">
        <f t="shared" si="56"/>
        <v/>
      </c>
      <c r="BC236" s="10"/>
      <c r="BD236" s="25">
        <f t="shared" si="57"/>
        <v>0</v>
      </c>
      <c r="BE236" s="25">
        <f t="shared" si="58"/>
        <v>0</v>
      </c>
      <c r="BF236" s="10"/>
    </row>
    <row r="237" spans="1:58" ht="12.95" customHeight="1" x14ac:dyDescent="0.15">
      <c r="A237" s="323"/>
      <c r="B237" s="320" t="s">
        <v>141</v>
      </c>
      <c r="C237" s="320"/>
      <c r="D237" s="113">
        <f t="shared" si="59"/>
        <v>176</v>
      </c>
      <c r="E237" s="238">
        <f t="shared" si="62"/>
        <v>11</v>
      </c>
      <c r="F237" s="239">
        <f t="shared" si="62"/>
        <v>4</v>
      </c>
      <c r="G237" s="239">
        <f t="shared" si="62"/>
        <v>3</v>
      </c>
      <c r="H237" s="239">
        <f t="shared" si="63"/>
        <v>1</v>
      </c>
      <c r="I237" s="239">
        <f t="shared" si="63"/>
        <v>24</v>
      </c>
      <c r="J237" s="239">
        <f t="shared" si="63"/>
        <v>40</v>
      </c>
      <c r="K237" s="239">
        <f>+K185+K189+K193+K201+K205+K209+K213+K221+K225+K229+K233+K217</f>
        <v>56</v>
      </c>
      <c r="L237" s="239">
        <f t="shared" si="64"/>
        <v>23</v>
      </c>
      <c r="M237" s="240">
        <f t="shared" si="64"/>
        <v>14</v>
      </c>
      <c r="N237" s="113">
        <f t="shared" si="65"/>
        <v>70</v>
      </c>
      <c r="O237" s="113">
        <f t="shared" si="65"/>
        <v>106</v>
      </c>
      <c r="P237" s="113">
        <f>+P185+P189+P193+P201+P209+P213+P221+P225+P229+P233+P217</f>
        <v>0</v>
      </c>
      <c r="Q237" s="75" t="str">
        <f t="shared" si="55"/>
        <v xml:space="preserve"> </v>
      </c>
      <c r="R237" s="75"/>
      <c r="S237" s="75"/>
      <c r="T237" s="75"/>
      <c r="U237" s="75"/>
      <c r="V237" s="75"/>
      <c r="W237" s="75"/>
      <c r="X237" s="75"/>
      <c r="Y237" s="75"/>
      <c r="Z237" s="75"/>
      <c r="AA237" s="75"/>
      <c r="AB237" s="75"/>
      <c r="AC237" s="75"/>
      <c r="AD237" s="75"/>
      <c r="AE237" s="75"/>
      <c r="AF237" s="75"/>
      <c r="AG237" s="75"/>
      <c r="AH237" s="75"/>
      <c r="AI237" s="75"/>
      <c r="AJ237" s="75"/>
      <c r="AK237" s="75"/>
      <c r="AL237" s="75"/>
      <c r="AM237" s="75"/>
      <c r="AN237" s="75"/>
      <c r="AO237" s="75"/>
      <c r="AP237" s="75"/>
      <c r="AQ237" s="75"/>
      <c r="AR237" s="75"/>
      <c r="AS237" s="75"/>
      <c r="AT237" s="75"/>
      <c r="AU237" s="75"/>
      <c r="AV237" s="75"/>
      <c r="AW237" s="75"/>
      <c r="AX237" s="75"/>
      <c r="AY237" s="75"/>
      <c r="AZ237" s="75"/>
      <c r="BA237" s="17" t="str">
        <f t="shared" si="60"/>
        <v/>
      </c>
      <c r="BB237" s="17" t="str">
        <f t="shared" si="56"/>
        <v/>
      </c>
      <c r="BC237" s="10"/>
      <c r="BD237" s="25">
        <f t="shared" si="57"/>
        <v>0</v>
      </c>
      <c r="BE237" s="25">
        <f t="shared" si="58"/>
        <v>0</v>
      </c>
      <c r="BF237" s="10"/>
    </row>
    <row r="238" spans="1:58" ht="12.95" customHeight="1" x14ac:dyDescent="0.15">
      <c r="A238" s="324"/>
      <c r="B238" s="326" t="s">
        <v>142</v>
      </c>
      <c r="C238" s="326"/>
      <c r="D238" s="195">
        <f t="shared" si="59"/>
        <v>140</v>
      </c>
      <c r="E238" s="241">
        <f t="shared" si="62"/>
        <v>9</v>
      </c>
      <c r="F238" s="242">
        <f t="shared" si="62"/>
        <v>4</v>
      </c>
      <c r="G238" s="242">
        <f t="shared" si="62"/>
        <v>8</v>
      </c>
      <c r="H238" s="242">
        <f t="shared" si="63"/>
        <v>1</v>
      </c>
      <c r="I238" s="242">
        <f t="shared" si="63"/>
        <v>26</v>
      </c>
      <c r="J238" s="242">
        <f t="shared" si="63"/>
        <v>20</v>
      </c>
      <c r="K238" s="242">
        <f>+K186+K190+K194+K202+K206+K210+K214+K222+K226+K230+K234+K218</f>
        <v>44</v>
      </c>
      <c r="L238" s="242">
        <f t="shared" si="64"/>
        <v>10</v>
      </c>
      <c r="M238" s="243">
        <f t="shared" si="64"/>
        <v>18</v>
      </c>
      <c r="N238" s="195">
        <f t="shared" si="65"/>
        <v>52</v>
      </c>
      <c r="O238" s="195">
        <f t="shared" si="65"/>
        <v>88</v>
      </c>
      <c r="P238" s="195">
        <f>+P186+P190+P194+P202+P210+P214+P222+P226+P230+P234+P218</f>
        <v>0</v>
      </c>
      <c r="Q238" s="75" t="str">
        <f t="shared" si="55"/>
        <v xml:space="preserve"> </v>
      </c>
      <c r="R238" s="75"/>
      <c r="S238" s="75"/>
      <c r="T238" s="75"/>
      <c r="U238" s="75"/>
      <c r="V238" s="75"/>
      <c r="W238" s="75"/>
      <c r="X238" s="75"/>
      <c r="Y238" s="75"/>
      <c r="Z238" s="75"/>
      <c r="AA238" s="75"/>
      <c r="AB238" s="75"/>
      <c r="AC238" s="75"/>
      <c r="AD238" s="75"/>
      <c r="AE238" s="75"/>
      <c r="AF238" s="75"/>
      <c r="AG238" s="75"/>
      <c r="AH238" s="75"/>
      <c r="AI238" s="75"/>
      <c r="AJ238" s="75"/>
      <c r="AK238" s="75"/>
      <c r="AL238" s="75"/>
      <c r="AM238" s="75"/>
      <c r="AN238" s="75"/>
      <c r="AO238" s="75"/>
      <c r="AP238" s="75"/>
      <c r="AQ238" s="75"/>
      <c r="AR238" s="75"/>
      <c r="AS238" s="75"/>
      <c r="AT238" s="75"/>
      <c r="AU238" s="75"/>
      <c r="AV238" s="75"/>
      <c r="AW238" s="75"/>
      <c r="AX238" s="75"/>
      <c r="AY238" s="75"/>
      <c r="AZ238" s="75"/>
      <c r="BA238" s="17" t="str">
        <f t="shared" si="60"/>
        <v/>
      </c>
      <c r="BB238" s="17" t="str">
        <f t="shared" si="56"/>
        <v/>
      </c>
      <c r="BC238" s="10"/>
      <c r="BD238" s="25">
        <f t="shared" si="57"/>
        <v>0</v>
      </c>
      <c r="BE238" s="25">
        <f t="shared" si="58"/>
        <v>0</v>
      </c>
      <c r="BF238" s="10"/>
    </row>
    <row r="239" spans="1:58" ht="21.75" customHeight="1" x14ac:dyDescent="0.15">
      <c r="A239" s="109" t="s">
        <v>148</v>
      </c>
      <c r="B239" s="137"/>
      <c r="C239" s="137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BA239" s="10"/>
      <c r="BB239" s="10"/>
      <c r="BC239" s="10"/>
      <c r="BD239" s="10"/>
      <c r="BE239" s="10"/>
      <c r="BF239" s="10"/>
    </row>
    <row r="240" spans="1:58" ht="27.75" customHeight="1" x14ac:dyDescent="0.15">
      <c r="A240" s="295" t="s">
        <v>31</v>
      </c>
      <c r="B240" s="296"/>
      <c r="C240" s="297"/>
      <c r="D240" s="301" t="s">
        <v>4</v>
      </c>
      <c r="E240" s="303" t="s">
        <v>7</v>
      </c>
      <c r="F240" s="304"/>
      <c r="G240" s="304"/>
      <c r="H240" s="304"/>
      <c r="I240" s="304"/>
      <c r="J240" s="304"/>
      <c r="K240" s="304"/>
      <c r="L240" s="304"/>
      <c r="M240" s="305"/>
      <c r="N240" s="306" t="s">
        <v>9</v>
      </c>
      <c r="BA240" s="10"/>
      <c r="BB240" s="10"/>
      <c r="BC240" s="10"/>
      <c r="BD240" s="10"/>
      <c r="BE240" s="10"/>
      <c r="BF240" s="10"/>
    </row>
    <row r="241" spans="1:58" ht="48" customHeight="1" x14ac:dyDescent="0.15">
      <c r="A241" s="298"/>
      <c r="B241" s="299"/>
      <c r="C241" s="300"/>
      <c r="D241" s="302"/>
      <c r="E241" s="288" t="s">
        <v>133</v>
      </c>
      <c r="F241" s="38" t="s">
        <v>14</v>
      </c>
      <c r="G241" s="38" t="s">
        <v>138</v>
      </c>
      <c r="H241" s="38" t="s">
        <v>67</v>
      </c>
      <c r="I241" s="38" t="s">
        <v>139</v>
      </c>
      <c r="J241" s="38" t="s">
        <v>149</v>
      </c>
      <c r="K241" s="38" t="s">
        <v>18</v>
      </c>
      <c r="L241" s="38" t="s">
        <v>19</v>
      </c>
      <c r="M241" s="39" t="s">
        <v>20</v>
      </c>
      <c r="N241" s="307"/>
      <c r="BA241" s="10"/>
      <c r="BB241" s="10"/>
      <c r="BC241" s="10"/>
      <c r="BD241" s="10"/>
      <c r="BE241" s="10"/>
      <c r="BF241" s="10"/>
    </row>
    <row r="242" spans="1:58" ht="15.75" customHeight="1" x14ac:dyDescent="0.15">
      <c r="A242" s="308" t="s">
        <v>150</v>
      </c>
      <c r="B242" s="309"/>
      <c r="C242" s="310"/>
      <c r="D242" s="44">
        <f t="shared" ref="D242:D247" si="66">+SUM(E242:M242)</f>
        <v>0</v>
      </c>
      <c r="E242" s="244"/>
      <c r="F242" s="101"/>
      <c r="G242" s="101"/>
      <c r="H242" s="101"/>
      <c r="I242" s="101"/>
      <c r="J242" s="101"/>
      <c r="K242" s="101"/>
      <c r="L242" s="101"/>
      <c r="M242" s="245"/>
      <c r="N242" s="245"/>
      <c r="O242" s="75" t="str">
        <f t="shared" ref="O242:O247" si="67">$BA242&amp;" "&amp;$BB242</f>
        <v xml:space="preserve"> </v>
      </c>
      <c r="BA242" s="17"/>
      <c r="BB242" s="17" t="str">
        <f t="shared" ref="BB242:BB247" si="68">IF($K242&lt;$N242," El número altas de pacientes 60 años NO puede ser mayor que el de 20-64 años.","")</f>
        <v/>
      </c>
      <c r="BC242" s="10"/>
      <c r="BD242" s="25"/>
      <c r="BE242" s="25">
        <f t="shared" ref="BE242:BE247" si="69">IF($D242&lt;$N242,1,0)</f>
        <v>0</v>
      </c>
      <c r="BF242" s="10"/>
    </row>
    <row r="243" spans="1:58" ht="15.75" customHeight="1" x14ac:dyDescent="0.15">
      <c r="A243" s="311" t="s">
        <v>151</v>
      </c>
      <c r="B243" s="312"/>
      <c r="C243" s="313"/>
      <c r="D243" s="76">
        <f t="shared" si="66"/>
        <v>0</v>
      </c>
      <c r="E243" s="96"/>
      <c r="F243" s="80"/>
      <c r="G243" s="80"/>
      <c r="H243" s="80"/>
      <c r="I243" s="80"/>
      <c r="J243" s="80"/>
      <c r="K243" s="80"/>
      <c r="L243" s="80"/>
      <c r="M243" s="98"/>
      <c r="N243" s="83"/>
      <c r="O243" s="75" t="str">
        <f t="shared" si="67"/>
        <v xml:space="preserve"> </v>
      </c>
      <c r="BA243" s="17"/>
      <c r="BB243" s="17" t="str">
        <f t="shared" si="68"/>
        <v/>
      </c>
      <c r="BC243" s="10"/>
      <c r="BD243" s="25"/>
      <c r="BE243" s="25">
        <f t="shared" si="69"/>
        <v>0</v>
      </c>
      <c r="BF243" s="10"/>
    </row>
    <row r="244" spans="1:58" ht="15.75" customHeight="1" x14ac:dyDescent="0.15">
      <c r="A244" s="311" t="s">
        <v>152</v>
      </c>
      <c r="B244" s="312"/>
      <c r="C244" s="313"/>
      <c r="D244" s="76">
        <f t="shared" si="66"/>
        <v>0</v>
      </c>
      <c r="E244" s="96"/>
      <c r="F244" s="80"/>
      <c r="G244" s="80"/>
      <c r="H244" s="80"/>
      <c r="I244" s="80"/>
      <c r="J244" s="80"/>
      <c r="K244" s="80"/>
      <c r="L244" s="80"/>
      <c r="M244" s="98"/>
      <c r="N244" s="83"/>
      <c r="O244" s="75" t="str">
        <f t="shared" si="67"/>
        <v xml:space="preserve"> </v>
      </c>
      <c r="BA244" s="17"/>
      <c r="BB244" s="17" t="str">
        <f t="shared" si="68"/>
        <v/>
      </c>
      <c r="BC244" s="10"/>
      <c r="BD244" s="25"/>
      <c r="BE244" s="25">
        <f t="shared" si="69"/>
        <v>0</v>
      </c>
      <c r="BF244" s="10"/>
    </row>
    <row r="245" spans="1:58" ht="15.75" customHeight="1" x14ac:dyDescent="0.15">
      <c r="A245" s="311" t="s">
        <v>153</v>
      </c>
      <c r="B245" s="312"/>
      <c r="C245" s="313"/>
      <c r="D245" s="76">
        <f t="shared" si="66"/>
        <v>0</v>
      </c>
      <c r="E245" s="96"/>
      <c r="F245" s="80"/>
      <c r="G245" s="80"/>
      <c r="H245" s="80"/>
      <c r="I245" s="80"/>
      <c r="J245" s="80"/>
      <c r="K245" s="80"/>
      <c r="L245" s="80"/>
      <c r="M245" s="98"/>
      <c r="N245" s="83"/>
      <c r="O245" s="75" t="str">
        <f t="shared" si="67"/>
        <v xml:space="preserve"> </v>
      </c>
      <c r="BA245" s="17"/>
      <c r="BB245" s="17" t="str">
        <f t="shared" si="68"/>
        <v/>
      </c>
      <c r="BC245" s="10"/>
      <c r="BD245" s="25"/>
      <c r="BE245" s="25">
        <f t="shared" si="69"/>
        <v>0</v>
      </c>
      <c r="BF245" s="10"/>
    </row>
    <row r="246" spans="1:58" ht="15.75" customHeight="1" x14ac:dyDescent="0.15">
      <c r="A246" s="314" t="s">
        <v>224</v>
      </c>
      <c r="B246" s="315"/>
      <c r="C246" s="316"/>
      <c r="D246" s="191">
        <f t="shared" si="66"/>
        <v>0</v>
      </c>
      <c r="E246" s="142"/>
      <c r="F246" s="144"/>
      <c r="G246" s="144"/>
      <c r="H246" s="144"/>
      <c r="I246" s="144"/>
      <c r="J246" s="144"/>
      <c r="K246" s="144"/>
      <c r="L246" s="144"/>
      <c r="M246" s="145"/>
      <c r="N246" s="87"/>
      <c r="O246" s="75" t="str">
        <f t="shared" si="67"/>
        <v xml:space="preserve"> </v>
      </c>
      <c r="BA246" s="17"/>
      <c r="BB246" s="17" t="str">
        <f t="shared" si="68"/>
        <v/>
      </c>
      <c r="BC246" s="10"/>
      <c r="BD246" s="25"/>
      <c r="BE246" s="25">
        <f t="shared" si="69"/>
        <v>0</v>
      </c>
      <c r="BF246" s="10"/>
    </row>
    <row r="247" spans="1:58" ht="15.75" customHeight="1" x14ac:dyDescent="0.15">
      <c r="A247" s="292" t="s">
        <v>154</v>
      </c>
      <c r="B247" s="293"/>
      <c r="C247" s="294"/>
      <c r="D247" s="246">
        <f t="shared" si="66"/>
        <v>0</v>
      </c>
      <c r="E247" s="53"/>
      <c r="F247" s="55"/>
      <c r="G247" s="55"/>
      <c r="H247" s="55"/>
      <c r="I247" s="55"/>
      <c r="J247" s="55"/>
      <c r="K247" s="55"/>
      <c r="L247" s="55"/>
      <c r="M247" s="57"/>
      <c r="N247" s="58"/>
      <c r="O247" s="75" t="str">
        <f t="shared" si="67"/>
        <v xml:space="preserve"> </v>
      </c>
      <c r="BA247" s="17"/>
      <c r="BB247" s="17" t="str">
        <f t="shared" si="68"/>
        <v/>
      </c>
      <c r="BC247" s="10"/>
      <c r="BD247" s="25"/>
      <c r="BE247" s="25">
        <f t="shared" si="69"/>
        <v>0</v>
      </c>
      <c r="BF247" s="10"/>
    </row>
    <row r="248" spans="1:58" ht="12.95" customHeight="1" x14ac:dyDescent="0.15">
      <c r="I248" s="247"/>
      <c r="J248" s="247"/>
      <c r="K248" s="247"/>
      <c r="L248" s="247"/>
      <c r="M248" s="247"/>
      <c r="N248" s="247"/>
      <c r="O248" s="247"/>
      <c r="P248" s="247"/>
      <c r="Q248" s="247"/>
      <c r="R248" s="67"/>
      <c r="BB248" s="8"/>
    </row>
    <row r="249" spans="1:58" ht="12.95" customHeight="1" x14ac:dyDescent="0.15">
      <c r="A249" s="247"/>
      <c r="B249" s="94"/>
      <c r="C249" s="94"/>
      <c r="D249" s="247"/>
      <c r="E249" s="247"/>
      <c r="F249" s="247"/>
      <c r="G249" s="247"/>
      <c r="H249" s="247"/>
      <c r="I249" s="247"/>
      <c r="J249" s="247"/>
      <c r="K249" s="247"/>
      <c r="L249" s="247"/>
      <c r="M249" s="247"/>
      <c r="N249" s="247"/>
      <c r="O249" s="247"/>
      <c r="P249" s="247"/>
      <c r="Q249" s="247"/>
      <c r="R249" s="67"/>
      <c r="BB249" s="8"/>
    </row>
    <row r="250" spans="1:58" ht="12.95" customHeight="1" x14ac:dyDescent="0.15">
      <c r="A250" s="247"/>
      <c r="B250" s="94"/>
      <c r="C250" s="94"/>
      <c r="D250" s="247"/>
      <c r="E250" s="247"/>
      <c r="F250" s="247"/>
      <c r="G250" s="247"/>
      <c r="H250" s="247"/>
      <c r="I250" s="247"/>
      <c r="J250" s="247"/>
      <c r="K250" s="247"/>
      <c r="L250" s="247"/>
      <c r="M250" s="247"/>
      <c r="N250" s="247"/>
      <c r="O250" s="247"/>
      <c r="P250" s="247"/>
      <c r="Q250" s="247"/>
      <c r="R250" s="67"/>
      <c r="BB250" s="8"/>
    </row>
    <row r="251" spans="1:58" ht="12.95" customHeight="1" x14ac:dyDescent="0.15">
      <c r="A251" s="247"/>
      <c r="B251" s="94"/>
      <c r="C251" s="94"/>
      <c r="D251" s="247"/>
      <c r="E251" s="247"/>
      <c r="F251" s="247"/>
      <c r="G251" s="247"/>
      <c r="H251" s="247"/>
      <c r="I251" s="247"/>
      <c r="J251" s="247"/>
      <c r="K251" s="247"/>
      <c r="L251" s="247"/>
      <c r="M251" s="247"/>
      <c r="N251" s="247"/>
      <c r="O251" s="247"/>
      <c r="P251" s="247"/>
      <c r="Q251" s="247"/>
      <c r="R251" s="67"/>
    </row>
    <row r="252" spans="1:58" ht="12.95" customHeight="1" x14ac:dyDescent="0.15">
      <c r="A252" s="247"/>
      <c r="B252" s="94"/>
      <c r="C252" s="94"/>
      <c r="D252" s="247"/>
      <c r="E252" s="247"/>
      <c r="F252" s="247"/>
      <c r="G252" s="247"/>
      <c r="H252" s="247"/>
      <c r="I252" s="247"/>
      <c r="J252" s="247"/>
      <c r="K252" s="247"/>
      <c r="L252" s="247"/>
      <c r="M252" s="247"/>
      <c r="N252" s="247"/>
      <c r="O252" s="247"/>
      <c r="P252" s="247"/>
      <c r="Q252" s="247"/>
      <c r="R252" s="67"/>
    </row>
    <row r="253" spans="1:58" ht="12.95" customHeight="1" x14ac:dyDescent="0.15">
      <c r="A253" s="247"/>
      <c r="B253" s="94"/>
      <c r="C253" s="94"/>
      <c r="D253" s="247"/>
      <c r="E253" s="247"/>
      <c r="F253" s="247"/>
      <c r="G253" s="247"/>
      <c r="H253" s="247"/>
      <c r="I253" s="247"/>
      <c r="J253" s="247"/>
      <c r="K253" s="247"/>
      <c r="L253" s="247"/>
      <c r="M253" s="247"/>
      <c r="N253" s="247"/>
      <c r="O253" s="247"/>
      <c r="P253" s="247"/>
      <c r="Q253" s="247"/>
      <c r="R253" s="67"/>
    </row>
    <row r="254" spans="1:58" ht="12.95" customHeight="1" x14ac:dyDescent="0.15">
      <c r="A254" s="247"/>
      <c r="B254" s="94"/>
      <c r="C254" s="94"/>
      <c r="D254" s="247"/>
      <c r="E254" s="247"/>
      <c r="F254" s="247"/>
      <c r="G254" s="247"/>
      <c r="H254" s="247"/>
      <c r="I254" s="247"/>
      <c r="J254" s="247"/>
      <c r="K254" s="247"/>
      <c r="L254" s="247"/>
      <c r="M254" s="247"/>
      <c r="N254" s="247"/>
      <c r="O254" s="247"/>
      <c r="P254" s="247"/>
      <c r="Q254" s="247"/>
      <c r="R254" s="67"/>
    </row>
    <row r="255" spans="1:58" ht="12.95" customHeight="1" x14ac:dyDescent="0.15">
      <c r="A255" s="247"/>
      <c r="B255" s="94"/>
      <c r="C255" s="94"/>
      <c r="D255" s="247"/>
      <c r="E255" s="247"/>
      <c r="F255" s="247"/>
      <c r="G255" s="247"/>
      <c r="H255" s="247"/>
      <c r="I255" s="247"/>
      <c r="J255" s="247"/>
      <c r="K255" s="247"/>
      <c r="L255" s="247"/>
      <c r="M255" s="247"/>
      <c r="N255" s="247"/>
      <c r="O255" s="247"/>
      <c r="P255" s="247"/>
      <c r="Q255" s="247"/>
      <c r="R255" s="67"/>
    </row>
    <row r="256" spans="1:58" ht="12.95" customHeight="1" x14ac:dyDescent="0.15">
      <c r="A256" s="247"/>
      <c r="B256" s="94"/>
      <c r="C256" s="94"/>
      <c r="D256" s="247"/>
      <c r="E256" s="247"/>
      <c r="F256" s="247"/>
      <c r="G256" s="247"/>
      <c r="H256" s="247"/>
      <c r="I256" s="247"/>
      <c r="J256" s="247"/>
      <c r="K256" s="247"/>
      <c r="L256" s="247"/>
      <c r="M256" s="247"/>
      <c r="N256" s="247"/>
      <c r="O256" s="247"/>
      <c r="P256" s="247"/>
      <c r="Q256" s="247"/>
      <c r="R256" s="67"/>
    </row>
    <row r="257" spans="1:56" x14ac:dyDescent="0.15">
      <c r="A257" s="248"/>
      <c r="B257" s="94"/>
      <c r="C257" s="94"/>
      <c r="D257" s="247"/>
      <c r="E257" s="247"/>
      <c r="F257" s="247"/>
      <c r="G257" s="247"/>
      <c r="H257" s="247"/>
      <c r="I257" s="247"/>
      <c r="J257" s="247"/>
      <c r="K257" s="247"/>
      <c r="L257" s="247"/>
      <c r="M257" s="247"/>
      <c r="N257" s="247"/>
      <c r="O257" s="247"/>
      <c r="P257" s="247"/>
      <c r="Q257" s="247"/>
      <c r="R257" s="67"/>
    </row>
    <row r="258" spans="1:56" x14ac:dyDescent="0.15">
      <c r="A258" s="247"/>
      <c r="B258" s="94"/>
      <c r="C258" s="94"/>
      <c r="D258" s="247"/>
      <c r="E258" s="247"/>
      <c r="F258" s="247"/>
      <c r="G258" s="247"/>
      <c r="H258" s="247"/>
      <c r="I258" s="247"/>
      <c r="J258" s="247"/>
      <c r="K258" s="247"/>
      <c r="L258" s="247"/>
      <c r="M258" s="247"/>
      <c r="N258" s="247"/>
      <c r="O258" s="247"/>
      <c r="P258" s="247"/>
      <c r="Q258" s="247"/>
      <c r="R258" s="67"/>
    </row>
    <row r="259" spans="1:56" x14ac:dyDescent="0.15">
      <c r="A259" s="247"/>
      <c r="B259" s="94"/>
      <c r="C259" s="94"/>
      <c r="D259" s="247"/>
      <c r="E259" s="247"/>
      <c r="F259" s="247"/>
      <c r="G259" s="247"/>
      <c r="H259" s="247"/>
      <c r="I259" s="247"/>
      <c r="J259" s="247"/>
      <c r="K259" s="247"/>
      <c r="L259" s="247"/>
      <c r="M259" s="247"/>
      <c r="N259" s="247"/>
      <c r="O259" s="247"/>
      <c r="P259" s="247"/>
      <c r="Q259" s="247"/>
      <c r="R259" s="67"/>
    </row>
    <row r="260" spans="1:56" x14ac:dyDescent="0.15">
      <c r="A260" s="247"/>
      <c r="B260" s="94"/>
      <c r="C260" s="94"/>
      <c r="D260" s="247"/>
      <c r="E260" s="247"/>
      <c r="F260" s="247"/>
      <c r="G260" s="247"/>
      <c r="H260" s="247"/>
      <c r="I260" s="247"/>
      <c r="J260" s="247"/>
      <c r="K260" s="247"/>
      <c r="L260" s="247"/>
      <c r="M260" s="247"/>
      <c r="N260" s="247"/>
      <c r="O260" s="247"/>
      <c r="P260" s="247"/>
      <c r="Q260" s="247"/>
      <c r="R260" s="67"/>
    </row>
    <row r="267" spans="1:56" hidden="1" x14ac:dyDescent="0.15"/>
    <row r="268" spans="1:56" hidden="1" x14ac:dyDescent="0.15"/>
    <row r="269" spans="1:56" ht="12.95" hidden="1" customHeight="1" x14ac:dyDescent="0.15">
      <c r="A269" s="249">
        <f>SUM(D8:S247)</f>
        <v>15762</v>
      </c>
      <c r="BD269" s="250">
        <v>0</v>
      </c>
    </row>
    <row r="270" spans="1:56" hidden="1" x14ac:dyDescent="0.15"/>
    <row r="271" spans="1:56" hidden="1" x14ac:dyDescent="0.15"/>
    <row r="306" spans="56:56" x14ac:dyDescent="0.15">
      <c r="BD306" s="28">
        <v>0</v>
      </c>
    </row>
    <row r="323" ht="12.95" customHeight="1" x14ac:dyDescent="0.15"/>
  </sheetData>
  <mergeCells count="257">
    <mergeCell ref="D38:D39"/>
    <mergeCell ref="P8:Q8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C15"/>
    <mergeCell ref="A16:C16"/>
    <mergeCell ref="A18:C19"/>
    <mergeCell ref="D18:D19"/>
    <mergeCell ref="E18:O18"/>
    <mergeCell ref="P18:P19"/>
    <mergeCell ref="Q18:Q19"/>
    <mergeCell ref="R18:R19"/>
    <mergeCell ref="A21:C21"/>
    <mergeCell ref="A22:C22"/>
    <mergeCell ref="A23:C23"/>
    <mergeCell ref="A24:C24"/>
    <mergeCell ref="E38:O38"/>
    <mergeCell ref="A57:C57"/>
    <mergeCell ref="A58:C58"/>
    <mergeCell ref="A59:C59"/>
    <mergeCell ref="A61:C61"/>
    <mergeCell ref="A26:C26"/>
    <mergeCell ref="A27:C27"/>
    <mergeCell ref="A45:C45"/>
    <mergeCell ref="A46:C46"/>
    <mergeCell ref="A28:C28"/>
    <mergeCell ref="A30:C30"/>
    <mergeCell ref="A31:C31"/>
    <mergeCell ref="A32:C32"/>
    <mergeCell ref="A37:C37"/>
    <mergeCell ref="A41:C41"/>
    <mergeCell ref="A42:C42"/>
    <mergeCell ref="A43:C43"/>
    <mergeCell ref="A44:C44"/>
    <mergeCell ref="A29:C29"/>
    <mergeCell ref="A33:A36"/>
    <mergeCell ref="B33:C33"/>
    <mergeCell ref="B34:C34"/>
    <mergeCell ref="B35:C35"/>
    <mergeCell ref="B36:C36"/>
    <mergeCell ref="A72:C72"/>
    <mergeCell ref="A73:C73"/>
    <mergeCell ref="A74:C74"/>
    <mergeCell ref="A75:C75"/>
    <mergeCell ref="A76:C76"/>
    <mergeCell ref="A77:C77"/>
    <mergeCell ref="A78:C78"/>
    <mergeCell ref="A79:C79"/>
    <mergeCell ref="A62:C62"/>
    <mergeCell ref="A63:C63"/>
    <mergeCell ref="A116:C116"/>
    <mergeCell ref="A117:C117"/>
    <mergeCell ref="A118:C118"/>
    <mergeCell ref="A110:C110"/>
    <mergeCell ref="A101:C101"/>
    <mergeCell ref="A98:C98"/>
    <mergeCell ref="A99:C99"/>
    <mergeCell ref="A100:C100"/>
    <mergeCell ref="A103:C104"/>
    <mergeCell ref="B170:C170"/>
    <mergeCell ref="A166:A169"/>
    <mergeCell ref="B166:B167"/>
    <mergeCell ref="B168:B169"/>
    <mergeCell ref="A170:A174"/>
    <mergeCell ref="B171:B172"/>
    <mergeCell ref="B173:B174"/>
    <mergeCell ref="B151:B152"/>
    <mergeCell ref="A137:C137"/>
    <mergeCell ref="A138:C138"/>
    <mergeCell ref="A139:C139"/>
    <mergeCell ref="A140:C140"/>
    <mergeCell ref="A141:C141"/>
    <mergeCell ref="A142:C142"/>
    <mergeCell ref="A143:C143"/>
    <mergeCell ref="A144:C144"/>
    <mergeCell ref="A145:C145"/>
    <mergeCell ref="A146:C146"/>
    <mergeCell ref="A147:C147"/>
    <mergeCell ref="A149:C150"/>
    <mergeCell ref="A158:A165"/>
    <mergeCell ref="B161:B165"/>
    <mergeCell ref="A183:A186"/>
    <mergeCell ref="B183:C183"/>
    <mergeCell ref="B184:C184"/>
    <mergeCell ref="B185:C185"/>
    <mergeCell ref="B186:C186"/>
    <mergeCell ref="A187:A190"/>
    <mergeCell ref="B187:C187"/>
    <mergeCell ref="B188:C188"/>
    <mergeCell ref="A176:C177"/>
    <mergeCell ref="B189:C189"/>
    <mergeCell ref="B190:C190"/>
    <mergeCell ref="P38:P39"/>
    <mergeCell ref="Q38:Q39"/>
    <mergeCell ref="R38:R39"/>
    <mergeCell ref="A40:C40"/>
    <mergeCell ref="A60:C60"/>
    <mergeCell ref="A64:C64"/>
    <mergeCell ref="A66:C66"/>
    <mergeCell ref="A70:C71"/>
    <mergeCell ref="D70:D71"/>
    <mergeCell ref="E70:O70"/>
    <mergeCell ref="P70:Q70"/>
    <mergeCell ref="R70:R71"/>
    <mergeCell ref="A67:C67"/>
    <mergeCell ref="A68:C68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80:C80"/>
    <mergeCell ref="A82:B88"/>
    <mergeCell ref="A92:A93"/>
    <mergeCell ref="B92:C92"/>
    <mergeCell ref="B93:C93"/>
    <mergeCell ref="A94:C94"/>
    <mergeCell ref="A95:C95"/>
    <mergeCell ref="A96:C96"/>
    <mergeCell ref="A97:C97"/>
    <mergeCell ref="A91:C91"/>
    <mergeCell ref="A90:C90"/>
    <mergeCell ref="G103:G104"/>
    <mergeCell ref="A105:A106"/>
    <mergeCell ref="B105:C105"/>
    <mergeCell ref="B106:C106"/>
    <mergeCell ref="A108:C109"/>
    <mergeCell ref="D108:D109"/>
    <mergeCell ref="E108:M108"/>
    <mergeCell ref="N108:N109"/>
    <mergeCell ref="O108:O109"/>
    <mergeCell ref="D103:F103"/>
    <mergeCell ref="P108:P109"/>
    <mergeCell ref="A129:C129"/>
    <mergeCell ref="A130:C130"/>
    <mergeCell ref="A131:C131"/>
    <mergeCell ref="A132:C132"/>
    <mergeCell ref="A133:C133"/>
    <mergeCell ref="A134:C134"/>
    <mergeCell ref="A135:C135"/>
    <mergeCell ref="A136:C136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11:C111"/>
    <mergeCell ref="A112:C112"/>
    <mergeCell ref="A113:C113"/>
    <mergeCell ref="A114:C114"/>
    <mergeCell ref="A115:C115"/>
    <mergeCell ref="D149:D150"/>
    <mergeCell ref="E149:M149"/>
    <mergeCell ref="N149:O149"/>
    <mergeCell ref="P149:P150"/>
    <mergeCell ref="Q149:Q150"/>
    <mergeCell ref="A151:A154"/>
    <mergeCell ref="B153:B154"/>
    <mergeCell ref="A155:A157"/>
    <mergeCell ref="B155:C155"/>
    <mergeCell ref="B156:B157"/>
    <mergeCell ref="D176:D177"/>
    <mergeCell ref="E176:H176"/>
    <mergeCell ref="A178:C178"/>
    <mergeCell ref="A179:C179"/>
    <mergeCell ref="A181:C182"/>
    <mergeCell ref="D181:D182"/>
    <mergeCell ref="E181:M181"/>
    <mergeCell ref="N181:O181"/>
    <mergeCell ref="P181:P182"/>
    <mergeCell ref="B191:C191"/>
    <mergeCell ref="B192:C192"/>
    <mergeCell ref="B193:C193"/>
    <mergeCell ref="B194:C194"/>
    <mergeCell ref="A195:A198"/>
    <mergeCell ref="B195:C195"/>
    <mergeCell ref="B196:C196"/>
    <mergeCell ref="B197:C197"/>
    <mergeCell ref="B198:C198"/>
    <mergeCell ref="A191:A194"/>
    <mergeCell ref="A199:A202"/>
    <mergeCell ref="B199:C199"/>
    <mergeCell ref="B200:C200"/>
    <mergeCell ref="B201:C201"/>
    <mergeCell ref="B202:C202"/>
    <mergeCell ref="A203:A206"/>
    <mergeCell ref="B203:C203"/>
    <mergeCell ref="B204:C204"/>
    <mergeCell ref="B205:C205"/>
    <mergeCell ref="B206:C206"/>
    <mergeCell ref="A207:A210"/>
    <mergeCell ref="B207:C207"/>
    <mergeCell ref="B208:C208"/>
    <mergeCell ref="B209:C209"/>
    <mergeCell ref="B210:C210"/>
    <mergeCell ref="A211:A214"/>
    <mergeCell ref="B211:C211"/>
    <mergeCell ref="B212:C212"/>
    <mergeCell ref="B213:C213"/>
    <mergeCell ref="B214:C214"/>
    <mergeCell ref="A215:A218"/>
    <mergeCell ref="B215:C215"/>
    <mergeCell ref="B216:C216"/>
    <mergeCell ref="B217:C217"/>
    <mergeCell ref="B218:C218"/>
    <mergeCell ref="A219:A222"/>
    <mergeCell ref="B219:C219"/>
    <mergeCell ref="B220:C220"/>
    <mergeCell ref="B221:C221"/>
    <mergeCell ref="B222:C222"/>
    <mergeCell ref="A223:A226"/>
    <mergeCell ref="B223:C223"/>
    <mergeCell ref="B224:C224"/>
    <mergeCell ref="B225:C225"/>
    <mergeCell ref="B226:C226"/>
    <mergeCell ref="A227:A230"/>
    <mergeCell ref="B227:C227"/>
    <mergeCell ref="B228:C228"/>
    <mergeCell ref="B229:C229"/>
    <mergeCell ref="B230:C230"/>
    <mergeCell ref="A231:A234"/>
    <mergeCell ref="B231:C231"/>
    <mergeCell ref="B232:C232"/>
    <mergeCell ref="B233:C233"/>
    <mergeCell ref="B234:C234"/>
    <mergeCell ref="A235:A238"/>
    <mergeCell ref="B235:C235"/>
    <mergeCell ref="B236:C236"/>
    <mergeCell ref="B237:C237"/>
    <mergeCell ref="B238:C238"/>
    <mergeCell ref="A247:C247"/>
    <mergeCell ref="A240:C241"/>
    <mergeCell ref="D240:D241"/>
    <mergeCell ref="E240:M240"/>
    <mergeCell ref="N240:N241"/>
    <mergeCell ref="A242:C242"/>
    <mergeCell ref="A243:C243"/>
    <mergeCell ref="A244:C244"/>
    <mergeCell ref="A245:C245"/>
    <mergeCell ref="A246:C246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 </vt:lpstr>
      <vt:lpstr>FEBRERO</vt:lpstr>
      <vt:lpstr>MARZO 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2015-01-20T15:56:46Z</dcterms:modified>
</cp:coreProperties>
</file>